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SIT\Т А Р И Ф Н Ы Е\для сайта\2026\Протокол 1-26\"/>
    </mc:Choice>
  </mc:AlternateContent>
  <bookViews>
    <workbookView xWindow="0" yWindow="0" windowWidth="28800" windowHeight="12225" tabRatio="901" firstSheet="2" activeTab="2"/>
  </bookViews>
  <sheets>
    <sheet name="Объемы КС (Пр.1-26)" sheetId="7" r:id="rId1"/>
    <sheet name="ВМП КС (Пр.1-26)" sheetId="8" r:id="rId2"/>
    <sheet name="ВМП ДС (Пр. 1-26)" sheetId="29" r:id="rId3"/>
    <sheet name="ДС (пр.1-26)" sheetId="67" r:id="rId4"/>
    <sheet name="Комп. посещ. ДН (Пр.1-26)" sheetId="27" r:id="rId5"/>
    <sheet name="Профилак.Свод (Пр.1-26)    " sheetId="79" r:id="rId6"/>
    <sheet name="Углуб.дисп.1 и 2 эт.(Пр.1-26)" sheetId="71" r:id="rId7"/>
    <sheet name="Дисп.репр.зд.1и 2 эт.(Пр.1-26" sheetId="72" r:id="rId8"/>
    <sheet name="Пос. по дисп.набл.Пр.1-26" sheetId="78" r:id="rId9"/>
    <sheet name="Раз.пос.(Пр.1-26) " sheetId="77" r:id="rId10"/>
    <sheet name="Пос с др.целями(Пр.1-26)  " sheetId="76" r:id="rId11"/>
    <sheet name="Посещения СМП (Пр.1-26)    " sheetId="75" r:id="rId12"/>
    <sheet name="Центры здор.взросл ( Пр.1-26)" sheetId="74" r:id="rId13"/>
    <sheet name="Обращения (Пр.1-26)" sheetId="73" r:id="rId14"/>
    <sheet name="Мед.реаб. в АПУ (Пр.1-26)" sheetId="46" r:id="rId15"/>
    <sheet name="КТ,МРТ,ПЭТКТ,ОФЭКТКТ (Пр.1-26)" sheetId="1" r:id="rId16"/>
    <sheet name="УЗИ ссс (Пр.1-26)" sheetId="2" r:id="rId17"/>
    <sheet name="ЭИ, ПАТ, МГИ  (Пр.1-26)" sheetId="3" r:id="rId18"/>
    <sheet name="ШХНИЗ, ШСД (Пр.1-26)" sheetId="33" r:id="rId19"/>
    <sheet name="Неотложая помощь (Пр.1-26)" sheetId="5" r:id="rId20"/>
    <sheet name="СМП (Пр 1-26)" sheetId="19" r:id="rId21"/>
    <sheet name="Долечивание, кибер-нож Пр.12-25" sheetId="26" r:id="rId22"/>
    <sheet name="Венерология (Пр.1-26)" sheetId="25" r:id="rId23"/>
    <sheet name="Паллиативная МП (Пр.1-26)" sheetId="24" r:id="rId24"/>
    <sheet name="Наркология (Пр.1-26)" sheetId="23" r:id="rId25"/>
    <sheet name="Психотерапия (Пр.1-26)" sheetId="22" r:id="rId26"/>
    <sheet name="Фтизиатрия (Пр.1-26)" sheetId="21" r:id="rId27"/>
    <sheet name="гемодиализ (пр.1-26)" sheetId="80"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xlnm.Print_Area_2" localSheetId="2">#REF!</definedName>
    <definedName name="__xlnm.Print_Area_2" localSheetId="1">#REF!</definedName>
    <definedName name="__xlnm.Print_Area_2" localSheetId="7">#REF!</definedName>
    <definedName name="__xlnm.Print_Area_2" localSheetId="3">#REF!</definedName>
    <definedName name="__xlnm.Print_Area_2" localSheetId="15">#REF!</definedName>
    <definedName name="__xlnm.Print_Area_2" localSheetId="13">#REF!</definedName>
    <definedName name="__xlnm.Print_Area_2" localSheetId="10">#REF!</definedName>
    <definedName name="__xlnm.Print_Area_2" localSheetId="8">#REF!</definedName>
    <definedName name="__xlnm.Print_Area_2" localSheetId="11">#REF!</definedName>
    <definedName name="__xlnm.Print_Area_2" localSheetId="5">#REF!</definedName>
    <definedName name="__xlnm.Print_Area_2" localSheetId="9">#REF!</definedName>
    <definedName name="__xlnm.Print_Area_2" localSheetId="20">#REF!</definedName>
    <definedName name="__xlnm.Print_Area_2" localSheetId="6">#REF!</definedName>
    <definedName name="__xlnm.Print_Area_2" localSheetId="16">#REF!</definedName>
    <definedName name="__xlnm.Print_Area_2" localSheetId="12">#REF!</definedName>
    <definedName name="__xlnm.Print_Area_2" localSheetId="18">#REF!</definedName>
    <definedName name="__xlnm.Print_Area_2" localSheetId="17">#REF!</definedName>
    <definedName name="__xlnm.Print_Area_2">#REF!</definedName>
    <definedName name="_GoBack" localSheetId="7">#REF!</definedName>
    <definedName name="_GoBack" localSheetId="3">#REF!</definedName>
    <definedName name="_GoBack" localSheetId="13">#REF!</definedName>
    <definedName name="_GoBack" localSheetId="5">#REF!</definedName>
    <definedName name="_GoBack" localSheetId="6">#REF!</definedName>
    <definedName name="_GoBack">#REF!</definedName>
    <definedName name="_xlnm._FilterDatabase" localSheetId="1" hidden="1">'ВМП КС (Пр.1-26)'!$A$5:$AF$109</definedName>
    <definedName name="_xlnm._FilterDatabase" localSheetId="7" hidden="1">'Дисп.репр.зд.1и 2 эт.(Пр.1-26'!$B$5:$S$79</definedName>
    <definedName name="_xlnm._FilterDatabase" localSheetId="3" hidden="1">'ДС (пр.1-26)'!$A$4:$BM$146</definedName>
    <definedName name="_xlnm._FilterDatabase" localSheetId="15" hidden="1">'КТ,МРТ,ПЭТКТ,ОФЭКТКТ (Пр.1-26)'!$A$6:$L$141</definedName>
    <definedName name="_xlnm._FilterDatabase" localSheetId="13" hidden="1">'Обращения (Пр.1-26)'!$A$11:$CA$11</definedName>
    <definedName name="_xlnm._FilterDatabase" localSheetId="0" hidden="1">'Объемы КС (Пр.1-26)'!$A$8:$WVY$144</definedName>
    <definedName name="_xlnm._FilterDatabase" localSheetId="10" hidden="1">'Пос с др.целями(Пр.1-26)  '!$A$7:$T$7</definedName>
    <definedName name="_xlnm._FilterDatabase" localSheetId="8" hidden="1">'Пос. по дисп.набл.Пр.1-26'!$A$11:$M$11</definedName>
    <definedName name="_xlnm._FilterDatabase" localSheetId="11" hidden="1">'Посещения СМП (Пр.1-26)    '!$A$9:$H$9</definedName>
    <definedName name="_xlnm._FilterDatabase" localSheetId="5" hidden="1">'Профилак.Свод (Пр.1-26)    '!$A$10:$AD$10</definedName>
    <definedName name="_xlnm._FilterDatabase" localSheetId="9" hidden="1">'Раз.пос.(Пр.1-26) '!$A$9:$X$9</definedName>
    <definedName name="_xlnm._FilterDatabase" localSheetId="20" hidden="1">'СМП (Пр 1-26)'!$A$7:$L$19</definedName>
    <definedName name="_xlnm._FilterDatabase" localSheetId="6" hidden="1">'Углуб.дисп.1 и 2 эт.(Пр.1-26)'!$A$6:$K$146</definedName>
    <definedName name="_xlnm._FilterDatabase" localSheetId="16" hidden="1">'УЗИ ссс (Пр.1-26)'!$A$8:$C$140</definedName>
    <definedName name="_xlnm._FilterDatabase" localSheetId="12" hidden="1">'Центры здор.взросл ( Пр.1-26)'!$A$8:$G$8</definedName>
    <definedName name="_xlnm._FilterDatabase" localSheetId="18" hidden="1">'ШХНИЗ, ШСД (Пр.1-26)'!$A$9:$K$144</definedName>
    <definedName name="_xlnm._FilterDatabase" localSheetId="17" hidden="1">'ЭИ, ПАТ, МГИ  (Пр.1-26)'!$A$9:$C$141</definedName>
    <definedName name="F" localSheetId="7">#REF!</definedName>
    <definedName name="F" localSheetId="3">#REF!</definedName>
    <definedName name="F" localSheetId="13">#REF!</definedName>
    <definedName name="F" localSheetId="5">#REF!</definedName>
    <definedName name="F" localSheetId="6">#REF!</definedName>
    <definedName name="F">#REF!</definedName>
    <definedName name="Kbcn" localSheetId="2">#REF!</definedName>
    <definedName name="Kbcn" localSheetId="1">#REF!</definedName>
    <definedName name="Kbcn" localSheetId="7">#REF!</definedName>
    <definedName name="Kbcn" localSheetId="3">#REF!</definedName>
    <definedName name="Kbcn" localSheetId="15">#REF!</definedName>
    <definedName name="Kbcn" localSheetId="13">#REF!</definedName>
    <definedName name="Kbcn" localSheetId="10">#REF!</definedName>
    <definedName name="Kbcn" localSheetId="8">#REF!</definedName>
    <definedName name="Kbcn" localSheetId="11">#REF!</definedName>
    <definedName name="Kbcn" localSheetId="5">#REF!</definedName>
    <definedName name="Kbcn" localSheetId="9">#REF!</definedName>
    <definedName name="Kbcn" localSheetId="20">#REF!</definedName>
    <definedName name="Kbcn" localSheetId="6">#REF!</definedName>
    <definedName name="Kbcn" localSheetId="16">#REF!</definedName>
    <definedName name="Kbcn" localSheetId="12">#REF!</definedName>
    <definedName name="Kbcn" localSheetId="18">#REF!</definedName>
    <definedName name="Kbcn" localSheetId="17">#REF!</definedName>
    <definedName name="Kbcn">#REF!</definedName>
    <definedName name="Neot_17" localSheetId="2">#REF!</definedName>
    <definedName name="Neot_17" localSheetId="1">#REF!</definedName>
    <definedName name="Neot_17" localSheetId="7">#REF!</definedName>
    <definedName name="Neot_17" localSheetId="3">#REF!</definedName>
    <definedName name="Neot_17" localSheetId="15">#REF!</definedName>
    <definedName name="Neot_17" localSheetId="13">#REF!</definedName>
    <definedName name="Neot_17" localSheetId="10">#REF!</definedName>
    <definedName name="Neot_17" localSheetId="8">#REF!</definedName>
    <definedName name="Neot_17" localSheetId="11">#REF!</definedName>
    <definedName name="Neot_17" localSheetId="5">#REF!</definedName>
    <definedName name="Neot_17" localSheetId="9">#REF!</definedName>
    <definedName name="Neot_17" localSheetId="20">#REF!</definedName>
    <definedName name="Neot_17" localSheetId="6">#REF!</definedName>
    <definedName name="Neot_17" localSheetId="16">#REF!</definedName>
    <definedName name="Neot_17" localSheetId="12">#REF!</definedName>
    <definedName name="Neot_17" localSheetId="18">#REF!</definedName>
    <definedName name="Neot_17" localSheetId="17">#REF!</definedName>
    <definedName name="Neot_17">#REF!</definedName>
    <definedName name="Pr" localSheetId="7">#REF!</definedName>
    <definedName name="Pr" localSheetId="3">#REF!</definedName>
    <definedName name="Pr" localSheetId="15">#REF!</definedName>
    <definedName name="Pr" localSheetId="13">#REF!</definedName>
    <definedName name="Pr" localSheetId="10">#REF!</definedName>
    <definedName name="Pr" localSheetId="8">#REF!</definedName>
    <definedName name="Pr" localSheetId="11">#REF!</definedName>
    <definedName name="Pr" localSheetId="5">#REF!</definedName>
    <definedName name="Pr" localSheetId="9">#REF!</definedName>
    <definedName name="Pr" localSheetId="20">#REF!</definedName>
    <definedName name="Pr" localSheetId="6">#REF!</definedName>
    <definedName name="Pr" localSheetId="16">#REF!</definedName>
    <definedName name="Pr" localSheetId="12">#REF!</definedName>
    <definedName name="Pr" localSheetId="18">#REF!</definedName>
    <definedName name="Pr" localSheetId="17">#REF!</definedName>
    <definedName name="Pr">#REF!</definedName>
    <definedName name="res2_range" localSheetId="2">#REF!</definedName>
    <definedName name="res2_range" localSheetId="1">#REF!</definedName>
    <definedName name="res2_range" localSheetId="7">#REF!</definedName>
    <definedName name="res2_range" localSheetId="3">#REF!</definedName>
    <definedName name="res2_range" localSheetId="15">#REF!</definedName>
    <definedName name="res2_range" localSheetId="13">#REF!</definedName>
    <definedName name="res2_range" localSheetId="10">#REF!</definedName>
    <definedName name="res2_range" localSheetId="8">#REF!</definedName>
    <definedName name="res2_range" localSheetId="11">#REF!</definedName>
    <definedName name="res2_range" localSheetId="5">#REF!</definedName>
    <definedName name="res2_range" localSheetId="9">#REF!</definedName>
    <definedName name="res2_range" localSheetId="20">#REF!</definedName>
    <definedName name="res2_range" localSheetId="6">#REF!</definedName>
    <definedName name="res2_range" localSheetId="16">#REF!</definedName>
    <definedName name="res2_range" localSheetId="12">#REF!</definedName>
    <definedName name="res2_range" localSheetId="18">#REF!</definedName>
    <definedName name="res2_range" localSheetId="17">#REF!</definedName>
    <definedName name="res2_range">#REF!</definedName>
    <definedName name="Tg_CZ" localSheetId="2">#REF!</definedName>
    <definedName name="Tg_CZ" localSheetId="1">#REF!</definedName>
    <definedName name="Tg_CZ" localSheetId="7">#REF!</definedName>
    <definedName name="Tg_CZ" localSheetId="3">#REF!</definedName>
    <definedName name="Tg_CZ" localSheetId="15">#REF!</definedName>
    <definedName name="Tg_CZ" localSheetId="13">#REF!</definedName>
    <definedName name="Tg_CZ" localSheetId="10">#REF!</definedName>
    <definedName name="Tg_CZ" localSheetId="8">#REF!</definedName>
    <definedName name="Tg_CZ" localSheetId="11">#REF!</definedName>
    <definedName name="Tg_CZ" localSheetId="5">#REF!</definedName>
    <definedName name="Tg_CZ" localSheetId="9">#REF!</definedName>
    <definedName name="Tg_CZ" localSheetId="20">#REF!</definedName>
    <definedName name="Tg_CZ" localSheetId="6">#REF!</definedName>
    <definedName name="Tg_CZ" localSheetId="16">#REF!</definedName>
    <definedName name="Tg_CZ" localSheetId="12">#REF!</definedName>
    <definedName name="Tg_CZ" localSheetId="18">#REF!</definedName>
    <definedName name="Tg_CZ" localSheetId="17">#REF!</definedName>
    <definedName name="Tg_CZ">#REF!</definedName>
    <definedName name="Tg_Disp" localSheetId="2">#REF!</definedName>
    <definedName name="Tg_Disp" localSheetId="1">#REF!</definedName>
    <definedName name="Tg_Disp" localSheetId="7">#REF!</definedName>
    <definedName name="Tg_Disp" localSheetId="3">#REF!</definedName>
    <definedName name="Tg_Disp" localSheetId="15">#REF!</definedName>
    <definedName name="Tg_Disp" localSheetId="13">#REF!</definedName>
    <definedName name="Tg_Disp" localSheetId="10">#REF!</definedName>
    <definedName name="Tg_Disp" localSheetId="8">#REF!</definedName>
    <definedName name="Tg_Disp" localSheetId="11">#REF!</definedName>
    <definedName name="Tg_Disp" localSheetId="5">#REF!</definedName>
    <definedName name="Tg_Disp" localSheetId="9">#REF!</definedName>
    <definedName name="Tg_Disp" localSheetId="20">#REF!</definedName>
    <definedName name="Tg_Disp" localSheetId="6">#REF!</definedName>
    <definedName name="Tg_Disp" localSheetId="16">#REF!</definedName>
    <definedName name="Tg_Disp" localSheetId="12">#REF!</definedName>
    <definedName name="Tg_Disp" localSheetId="18">#REF!</definedName>
    <definedName name="Tg_Disp" localSheetId="17">#REF!</definedName>
    <definedName name="Tg_Disp">#REF!</definedName>
    <definedName name="Tg_Fin" localSheetId="7">#REF!</definedName>
    <definedName name="Tg_Fin" localSheetId="3">#REF!</definedName>
    <definedName name="Tg_Fin" localSheetId="15">#REF!</definedName>
    <definedName name="Tg_Fin" localSheetId="13">#REF!</definedName>
    <definedName name="Tg_Fin" localSheetId="10">#REF!</definedName>
    <definedName name="Tg_Fin" localSheetId="8">#REF!</definedName>
    <definedName name="Tg_Fin" localSheetId="11">#REF!</definedName>
    <definedName name="Tg_Fin" localSheetId="5">#REF!</definedName>
    <definedName name="Tg_Fin" localSheetId="9">#REF!</definedName>
    <definedName name="Tg_Fin" localSheetId="20">#REF!</definedName>
    <definedName name="Tg_Fin" localSheetId="6">#REF!</definedName>
    <definedName name="Tg_Fin" localSheetId="16">#REF!</definedName>
    <definedName name="Tg_Fin" localSheetId="12">#REF!</definedName>
    <definedName name="Tg_Fin" localSheetId="18">#REF!</definedName>
    <definedName name="Tg_Fin" localSheetId="17">#REF!</definedName>
    <definedName name="Tg_Fin">#REF!</definedName>
    <definedName name="Tg_Geri" localSheetId="2">#REF!</definedName>
    <definedName name="Tg_Geri" localSheetId="1">#REF!</definedName>
    <definedName name="Tg_Geri" localSheetId="7">#REF!</definedName>
    <definedName name="Tg_Geri" localSheetId="3">#REF!</definedName>
    <definedName name="Tg_Geri" localSheetId="15">#REF!</definedName>
    <definedName name="Tg_Geri" localSheetId="13">#REF!</definedName>
    <definedName name="Tg_Geri" localSheetId="10">#REF!</definedName>
    <definedName name="Tg_Geri" localSheetId="8">#REF!</definedName>
    <definedName name="Tg_Geri" localSheetId="11">#REF!</definedName>
    <definedName name="Tg_Geri" localSheetId="5">#REF!</definedName>
    <definedName name="Tg_Geri" localSheetId="9">#REF!</definedName>
    <definedName name="Tg_Geri" localSheetId="20">#REF!</definedName>
    <definedName name="Tg_Geri" localSheetId="6">#REF!</definedName>
    <definedName name="Tg_Geri" localSheetId="16">#REF!</definedName>
    <definedName name="Tg_Geri" localSheetId="12">#REF!</definedName>
    <definedName name="Tg_Geri" localSheetId="18">#REF!</definedName>
    <definedName name="Tg_Geri" localSheetId="17">#REF!</definedName>
    <definedName name="Tg_Geri">#REF!</definedName>
    <definedName name="Tg_Kons" localSheetId="2">#REF!</definedName>
    <definedName name="Tg_Kons" localSheetId="1">#REF!</definedName>
    <definedName name="Tg_Kons" localSheetId="7">#REF!</definedName>
    <definedName name="Tg_Kons" localSheetId="3">#REF!</definedName>
    <definedName name="Tg_Kons" localSheetId="15">#REF!</definedName>
    <definedName name="Tg_Kons" localSheetId="13">#REF!</definedName>
    <definedName name="Tg_Kons" localSheetId="10">#REF!</definedName>
    <definedName name="Tg_Kons" localSheetId="8">#REF!</definedName>
    <definedName name="Tg_Kons" localSheetId="11">#REF!</definedName>
    <definedName name="Tg_Kons" localSheetId="5">#REF!</definedName>
    <definedName name="Tg_Kons" localSheetId="9">#REF!</definedName>
    <definedName name="Tg_Kons" localSheetId="20">#REF!</definedName>
    <definedName name="Tg_Kons" localSheetId="6">#REF!</definedName>
    <definedName name="Tg_Kons" localSheetId="16">#REF!</definedName>
    <definedName name="Tg_Kons" localSheetId="12">#REF!</definedName>
    <definedName name="Tg_Kons" localSheetId="18">#REF!</definedName>
    <definedName name="Tg_Kons" localSheetId="17">#REF!</definedName>
    <definedName name="Tg_Kons">#REF!</definedName>
    <definedName name="Tg_Med" localSheetId="2">#REF!</definedName>
    <definedName name="Tg_Med" localSheetId="1">#REF!</definedName>
    <definedName name="Tg_Med" localSheetId="7">#REF!</definedName>
    <definedName name="Tg_Med" localSheetId="3">#REF!</definedName>
    <definedName name="Tg_Med" localSheetId="15">#REF!</definedName>
    <definedName name="Tg_Med" localSheetId="13">#REF!</definedName>
    <definedName name="Tg_Med" localSheetId="10">#REF!</definedName>
    <definedName name="Tg_Med" localSheetId="8">#REF!</definedName>
    <definedName name="Tg_Med" localSheetId="11">#REF!</definedName>
    <definedName name="Tg_Med" localSheetId="5">#REF!</definedName>
    <definedName name="Tg_Med" localSheetId="9">#REF!</definedName>
    <definedName name="Tg_Med" localSheetId="20">#REF!</definedName>
    <definedName name="Tg_Med" localSheetId="6">#REF!</definedName>
    <definedName name="Tg_Med" localSheetId="16">#REF!</definedName>
    <definedName name="Tg_Med" localSheetId="12">#REF!</definedName>
    <definedName name="Tg_Med" localSheetId="18">#REF!</definedName>
    <definedName name="Tg_Med" localSheetId="17">#REF!</definedName>
    <definedName name="Tg_Med">#REF!</definedName>
    <definedName name="Tg_Neot" localSheetId="2">#REF!</definedName>
    <definedName name="Tg_Neot" localSheetId="1">#REF!</definedName>
    <definedName name="Tg_Neot" localSheetId="7">#REF!</definedName>
    <definedName name="Tg_Neot" localSheetId="3">#REF!</definedName>
    <definedName name="Tg_Neot" localSheetId="15">#REF!</definedName>
    <definedName name="Tg_Neot" localSheetId="13">#REF!</definedName>
    <definedName name="Tg_Neot" localSheetId="10">#REF!</definedName>
    <definedName name="Tg_Neot" localSheetId="8">#REF!</definedName>
    <definedName name="Tg_Neot" localSheetId="11">#REF!</definedName>
    <definedName name="Tg_Neot" localSheetId="5">#REF!</definedName>
    <definedName name="Tg_Neot" localSheetId="9">#REF!</definedName>
    <definedName name="Tg_Neot" localSheetId="20">#REF!</definedName>
    <definedName name="Tg_Neot" localSheetId="6">#REF!</definedName>
    <definedName name="Tg_Neot" localSheetId="16">#REF!</definedName>
    <definedName name="Tg_Neot" localSheetId="12">#REF!</definedName>
    <definedName name="Tg_Neot" localSheetId="18">#REF!</definedName>
    <definedName name="Tg_Neot" localSheetId="17">#REF!</definedName>
    <definedName name="Tg_Neot">#REF!</definedName>
    <definedName name="Tg_Nepr" localSheetId="2">#REF!</definedName>
    <definedName name="Tg_Nepr" localSheetId="1">#REF!</definedName>
    <definedName name="Tg_Nepr" localSheetId="7">#REF!</definedName>
    <definedName name="Tg_Nepr" localSheetId="3">#REF!</definedName>
    <definedName name="Tg_Nepr" localSheetId="15">#REF!</definedName>
    <definedName name="Tg_Nepr" localSheetId="13">#REF!</definedName>
    <definedName name="Tg_Nepr" localSheetId="10">#REF!</definedName>
    <definedName name="Tg_Nepr" localSheetId="8">#REF!</definedName>
    <definedName name="Tg_Nepr" localSheetId="11">#REF!</definedName>
    <definedName name="Tg_Nepr" localSheetId="5">#REF!</definedName>
    <definedName name="Tg_Nepr" localSheetId="9">#REF!</definedName>
    <definedName name="Tg_Nepr" localSheetId="20">#REF!</definedName>
    <definedName name="Tg_Nepr" localSheetId="6">#REF!</definedName>
    <definedName name="Tg_Nepr" localSheetId="16">#REF!</definedName>
    <definedName name="Tg_Nepr" localSheetId="12">#REF!</definedName>
    <definedName name="Tg_Nepr" localSheetId="18">#REF!</definedName>
    <definedName name="Tg_Nepr" localSheetId="17">#REF!</definedName>
    <definedName name="Tg_Nepr">#REF!</definedName>
    <definedName name="Tg_Obr" localSheetId="2">#REF!</definedName>
    <definedName name="Tg_Obr" localSheetId="1">#REF!</definedName>
    <definedName name="Tg_Obr" localSheetId="7">#REF!</definedName>
    <definedName name="Tg_Obr" localSheetId="3">#REF!</definedName>
    <definedName name="Tg_Obr" localSheetId="15">#REF!</definedName>
    <definedName name="Tg_Obr" localSheetId="13">#REF!</definedName>
    <definedName name="Tg_Obr" localSheetId="10">#REF!</definedName>
    <definedName name="Tg_Obr" localSheetId="8">#REF!</definedName>
    <definedName name="Tg_Obr" localSheetId="11">#REF!</definedName>
    <definedName name="Tg_Obr" localSheetId="5">#REF!</definedName>
    <definedName name="Tg_Obr" localSheetId="9">#REF!</definedName>
    <definedName name="Tg_Obr" localSheetId="20">#REF!</definedName>
    <definedName name="Tg_Obr" localSheetId="6">#REF!</definedName>
    <definedName name="Tg_Obr" localSheetId="16">#REF!</definedName>
    <definedName name="Tg_Obr" localSheetId="12">#REF!</definedName>
    <definedName name="Tg_Obr" localSheetId="18">#REF!</definedName>
    <definedName name="Tg_Obr" localSheetId="17">#REF!</definedName>
    <definedName name="Tg_Obr">#REF!</definedName>
    <definedName name="Tg_Reestr" localSheetId="2">#REF!</definedName>
    <definedName name="Tg_Reestr" localSheetId="1">#REF!</definedName>
    <definedName name="Tg_Reestr" localSheetId="7">#REF!</definedName>
    <definedName name="Tg_Reestr" localSheetId="3">#REF!</definedName>
    <definedName name="Tg_Reestr" localSheetId="15">#REF!</definedName>
    <definedName name="Tg_Reestr" localSheetId="13">#REF!</definedName>
    <definedName name="Tg_Reestr" localSheetId="10">#REF!</definedName>
    <definedName name="Tg_Reestr" localSheetId="8">#REF!</definedName>
    <definedName name="Tg_Reestr" localSheetId="11">#REF!</definedName>
    <definedName name="Tg_Reestr" localSheetId="5">#REF!</definedName>
    <definedName name="Tg_Reestr" localSheetId="9">#REF!</definedName>
    <definedName name="Tg_Reestr" localSheetId="20">#REF!</definedName>
    <definedName name="Tg_Reestr" localSheetId="6">#REF!</definedName>
    <definedName name="Tg_Reestr" localSheetId="16">#REF!</definedName>
    <definedName name="Tg_Reestr" localSheetId="12">#REF!</definedName>
    <definedName name="Tg_Reestr" localSheetId="18">#REF!</definedName>
    <definedName name="Tg_Reestr" localSheetId="17">#REF!</definedName>
    <definedName name="Tg_Reestr">#REF!</definedName>
    <definedName name="TgDs" localSheetId="2">#REF!</definedName>
    <definedName name="TgDs" localSheetId="1">#REF!</definedName>
    <definedName name="TgDs" localSheetId="7">#REF!</definedName>
    <definedName name="TgDs" localSheetId="3">#REF!</definedName>
    <definedName name="TgDs" localSheetId="15">#REF!</definedName>
    <definedName name="TgDs" localSheetId="13">#REF!</definedName>
    <definedName name="TgDs" localSheetId="10">#REF!</definedName>
    <definedName name="TgDs" localSheetId="8">#REF!</definedName>
    <definedName name="TgDs" localSheetId="11">#REF!</definedName>
    <definedName name="TgDs" localSheetId="5">#REF!</definedName>
    <definedName name="TgDs" localSheetId="9">#REF!</definedName>
    <definedName name="TgDs" localSheetId="20">#REF!</definedName>
    <definedName name="TgDs" localSheetId="6">#REF!</definedName>
    <definedName name="TgDs" localSheetId="16">#REF!</definedName>
    <definedName name="TgDs" localSheetId="12">#REF!</definedName>
    <definedName name="TgDs" localSheetId="18">#REF!</definedName>
    <definedName name="TgDs" localSheetId="17">#REF!</definedName>
    <definedName name="TgDs">#REF!</definedName>
    <definedName name="TgSMP" localSheetId="1">#REF!</definedName>
    <definedName name="TgSMP" localSheetId="7">#REF!</definedName>
    <definedName name="TgSMP" localSheetId="3">#REF!</definedName>
    <definedName name="TgSMP" localSheetId="15">#REF!</definedName>
    <definedName name="TgSMP" localSheetId="13">#REF!</definedName>
    <definedName name="TgSMP" localSheetId="10">#REF!</definedName>
    <definedName name="TgSMP" localSheetId="8">#REF!</definedName>
    <definedName name="TgSMP" localSheetId="11">#REF!</definedName>
    <definedName name="TgSMP" localSheetId="5">#REF!</definedName>
    <definedName name="TgSMP" localSheetId="9">#REF!</definedName>
    <definedName name="TgSMP" localSheetId="20">#REF!</definedName>
    <definedName name="TgSMP" localSheetId="6">#REF!</definedName>
    <definedName name="TgSMP" localSheetId="16">#REF!</definedName>
    <definedName name="TgSMP" localSheetId="12">#REF!</definedName>
    <definedName name="TgSMP" localSheetId="18">#REF!</definedName>
    <definedName name="TgSMP" localSheetId="17">#REF!</definedName>
    <definedName name="TgSMP">#REF!</definedName>
    <definedName name="XLRPARAMS_ISP_FIO" localSheetId="2" hidden="1">[1]XLR_NoRangeSheet!$B$6</definedName>
    <definedName name="XLRPARAMS_ISP_FIO" localSheetId="1" hidden="1">[1]XLR_NoRangeSheet!$B$6</definedName>
    <definedName name="XLRPARAMS_ISP_FIO" localSheetId="7" hidden="1">[2]XLR_NoRangeSheet!$B$6</definedName>
    <definedName name="XLRPARAMS_ISP_FIO" localSheetId="0" hidden="1">[1]XLR_NoRangeSheet!$B$6</definedName>
    <definedName name="XLRPARAMS_ISP_FIO" localSheetId="10" hidden="1">[1]XLR_NoRangeSheet!$B$6</definedName>
    <definedName name="XLRPARAMS_ISP_FIO" localSheetId="8" hidden="1">[1]XLR_NoRangeSheet!$B$6</definedName>
    <definedName name="XLRPARAMS_ISP_FIO" localSheetId="11" hidden="1">[1]XLR_NoRangeSheet!$B$6</definedName>
    <definedName name="XLRPARAMS_ISP_FIO" localSheetId="5" hidden="1">[1]XLR_NoRangeSheet!$B$6</definedName>
    <definedName name="XLRPARAMS_ISP_FIO" localSheetId="9" hidden="1">[1]XLR_NoRangeSheet!$B$6</definedName>
    <definedName name="XLRPARAMS_ISP_FIO" localSheetId="20" hidden="1">[1]XLR_NoRangeSheet!$B$6</definedName>
    <definedName name="XLRPARAMS_ISP_FIO" localSheetId="6" hidden="1">[1]XLR_NoRangeSheet!$B$6</definedName>
    <definedName name="XLRPARAMS_ISP_FIO" localSheetId="12" hidden="1">[1]XLR_NoRangeSheet!$B$6</definedName>
    <definedName name="XLRPARAMS_ISP_FIO" hidden="1">[3]XLR_NoRangeSheet!$B$6</definedName>
    <definedName name="XLRPARAMS_MP_NAME" localSheetId="2" hidden="1">[1]XLR_NoRangeSheet!$D$6</definedName>
    <definedName name="XLRPARAMS_MP_NAME" localSheetId="1" hidden="1">[1]XLR_NoRangeSheet!$D$6</definedName>
    <definedName name="XLRPARAMS_MP_NAME" localSheetId="7" hidden="1">[2]XLR_NoRangeSheet!$D$6</definedName>
    <definedName name="XLRPARAMS_MP_NAME" localSheetId="0" hidden="1">[1]XLR_NoRangeSheet!$D$6</definedName>
    <definedName name="XLRPARAMS_MP_NAME" localSheetId="10" hidden="1">[1]XLR_NoRangeSheet!$D$6</definedName>
    <definedName name="XLRPARAMS_MP_NAME" localSheetId="8" hidden="1">[1]XLR_NoRangeSheet!$D$6</definedName>
    <definedName name="XLRPARAMS_MP_NAME" localSheetId="11" hidden="1">[1]XLR_NoRangeSheet!$D$6</definedName>
    <definedName name="XLRPARAMS_MP_NAME" localSheetId="5" hidden="1">[1]XLR_NoRangeSheet!$D$6</definedName>
    <definedName name="XLRPARAMS_MP_NAME" localSheetId="9" hidden="1">[1]XLR_NoRangeSheet!$D$6</definedName>
    <definedName name="XLRPARAMS_MP_NAME" localSheetId="20" hidden="1">[1]XLR_NoRangeSheet!$D$6</definedName>
    <definedName name="XLRPARAMS_MP_NAME" localSheetId="6" hidden="1">[1]XLR_NoRangeSheet!$D$6</definedName>
    <definedName name="XLRPARAMS_MP_NAME" localSheetId="12" hidden="1">[1]XLR_NoRangeSheet!$D$6</definedName>
    <definedName name="XLRPARAMS_MP_NAME" hidden="1">[3]XLR_NoRangeSheet!$D$6</definedName>
    <definedName name="XLRPARAMS_STR_PERIOD" localSheetId="2" hidden="1">[1]XLR_NoRangeSheet!$C$6</definedName>
    <definedName name="XLRPARAMS_STR_PERIOD" localSheetId="1" hidden="1">[1]XLR_NoRangeSheet!$C$6</definedName>
    <definedName name="XLRPARAMS_STR_PERIOD" localSheetId="7" hidden="1">[2]XLR_NoRangeSheet!$C$6</definedName>
    <definedName name="XLRPARAMS_STR_PERIOD" localSheetId="0" hidden="1">[1]XLR_NoRangeSheet!$C$6</definedName>
    <definedName name="XLRPARAMS_STR_PERIOD" localSheetId="10" hidden="1">[1]XLR_NoRangeSheet!$C$6</definedName>
    <definedName name="XLRPARAMS_STR_PERIOD" localSheetId="8" hidden="1">[1]XLR_NoRangeSheet!$C$6</definedName>
    <definedName name="XLRPARAMS_STR_PERIOD" localSheetId="11" hidden="1">[1]XLR_NoRangeSheet!$C$6</definedName>
    <definedName name="XLRPARAMS_STR_PERIOD" localSheetId="5" hidden="1">[1]XLR_NoRangeSheet!$C$6</definedName>
    <definedName name="XLRPARAMS_STR_PERIOD" localSheetId="9" hidden="1">[1]XLR_NoRangeSheet!$C$6</definedName>
    <definedName name="XLRPARAMS_STR_PERIOD" localSheetId="20" hidden="1">[1]XLR_NoRangeSheet!$C$6</definedName>
    <definedName name="XLRPARAMS_STR_PERIOD" localSheetId="6" hidden="1">[1]XLR_NoRangeSheet!$C$6</definedName>
    <definedName name="XLRPARAMS_STR_PERIOD" localSheetId="12" hidden="1">[1]XLR_NoRangeSheet!$C$6</definedName>
    <definedName name="XLRPARAMS_STR_PERIOD" hidden="1">[3]XLR_NoRangeSheet!$C$6</definedName>
    <definedName name="а2">'[4]2+'!$LU:$LV</definedName>
    <definedName name="апп" localSheetId="2">#REF!</definedName>
    <definedName name="апп" localSheetId="1">#REF!</definedName>
    <definedName name="апп" localSheetId="7">#REF!</definedName>
    <definedName name="апп" localSheetId="3">#REF!</definedName>
    <definedName name="апп" localSheetId="15">#REF!</definedName>
    <definedName name="апп" localSheetId="13">#REF!</definedName>
    <definedName name="апп" localSheetId="10">#REF!</definedName>
    <definedName name="апп" localSheetId="8">#REF!</definedName>
    <definedName name="апп" localSheetId="11">#REF!</definedName>
    <definedName name="апп" localSheetId="5">#REF!</definedName>
    <definedName name="апп" localSheetId="9">#REF!</definedName>
    <definedName name="апп" localSheetId="20">#REF!</definedName>
    <definedName name="апп" localSheetId="6">#REF!</definedName>
    <definedName name="апп" localSheetId="16">#REF!</definedName>
    <definedName name="апп" localSheetId="12">#REF!</definedName>
    <definedName name="апп" localSheetId="18">#REF!</definedName>
    <definedName name="апп" localSheetId="17">#REF!</definedName>
    <definedName name="апп">#REF!</definedName>
    <definedName name="_xlnm.Database" localSheetId="2">#REF!</definedName>
    <definedName name="_xlnm.Database" localSheetId="1">#REF!</definedName>
    <definedName name="_xlnm.Database" localSheetId="7">#REF!</definedName>
    <definedName name="_xlnm.Database" localSheetId="3">#REF!</definedName>
    <definedName name="_xlnm.Database" localSheetId="15">#REF!</definedName>
    <definedName name="_xlnm.Database" localSheetId="13">#REF!</definedName>
    <definedName name="_xlnm.Database" localSheetId="10">#REF!</definedName>
    <definedName name="_xlnm.Database" localSheetId="8">#REF!</definedName>
    <definedName name="_xlnm.Database" localSheetId="11">#REF!</definedName>
    <definedName name="_xlnm.Database" localSheetId="5">#REF!</definedName>
    <definedName name="_xlnm.Database" localSheetId="9">#REF!</definedName>
    <definedName name="_xlnm.Database" localSheetId="20">#REF!</definedName>
    <definedName name="_xlnm.Database" localSheetId="6">#REF!</definedName>
    <definedName name="_xlnm.Database" localSheetId="16">#REF!</definedName>
    <definedName name="_xlnm.Database" localSheetId="12">#REF!</definedName>
    <definedName name="_xlnm.Database" localSheetId="18">#REF!</definedName>
    <definedName name="_xlnm.Database" localSheetId="17">#REF!</definedName>
    <definedName name="_xlnm.Database">#REF!</definedName>
    <definedName name="в" localSheetId="7">#REF!</definedName>
    <definedName name="в" localSheetId="3">#REF!</definedName>
    <definedName name="в" localSheetId="13">#REF!</definedName>
    <definedName name="в" localSheetId="5">#REF!</definedName>
    <definedName name="в" localSheetId="6">#REF!</definedName>
    <definedName name="в">#REF!</definedName>
    <definedName name="в2">'[4]2+'!$O:$P</definedName>
    <definedName name="Д" localSheetId="2">[5]Данные!$B$1:$EF$178</definedName>
    <definedName name="Д" localSheetId="1">[5]Данные!$B$1:$EF$178</definedName>
    <definedName name="Д" localSheetId="0">[5]Данные!$B$1:$EF$178</definedName>
    <definedName name="Д" localSheetId="10">[6]Данные!$B$1:$EF$178</definedName>
    <definedName name="Д" localSheetId="8">[7]Данные!$B$1:$EF$178</definedName>
    <definedName name="Д" localSheetId="11">[5]Данные!$B$1:$EF$178</definedName>
    <definedName name="Д" localSheetId="5">[6]Данные!$B$1:$EF$178</definedName>
    <definedName name="Д" localSheetId="9">[7]Данные!$B$1:$EF$178</definedName>
    <definedName name="Д" localSheetId="20">[5]Данные!$B$1:$EF$178</definedName>
    <definedName name="Д" localSheetId="6">[5]Данные!$B$1:$EF$178</definedName>
    <definedName name="Д" localSheetId="12">[5]Данные!$B$1:$EF$178</definedName>
    <definedName name="Д">[8]Данные!$B$1:$EF$178</definedName>
    <definedName name="двн" localSheetId="7">#REF!</definedName>
    <definedName name="двн" localSheetId="3">#REF!</definedName>
    <definedName name="двн" localSheetId="13">#REF!</definedName>
    <definedName name="двн" localSheetId="5">#REF!</definedName>
    <definedName name="двн" localSheetId="6">#REF!</definedName>
    <definedName name="двн">#REF!</definedName>
    <definedName name="ж0" localSheetId="7">'[9]0-2'!$E:$F</definedName>
    <definedName name="ж0" localSheetId="10">'[10]0-2'!$E:$F</definedName>
    <definedName name="ж0" localSheetId="8">'[11]0-2'!$E:$F</definedName>
    <definedName name="ж0" localSheetId="11">'[10]0-2'!$E:$F</definedName>
    <definedName name="ж0" localSheetId="5">'[11]0-2'!$E:$F</definedName>
    <definedName name="ж0" localSheetId="9">'[10]0-2'!$E:$F</definedName>
    <definedName name="ж0" localSheetId="20">'[10]0-2'!$E:$F</definedName>
    <definedName name="ж0" localSheetId="6">'[10]0-2'!$E:$F</definedName>
    <definedName name="ж0" localSheetId="12">'[10]0-2'!$E:$F</definedName>
    <definedName name="ж0">'[11]0-2'!$E:$F</definedName>
    <definedName name="ж1" localSheetId="7">'[9]0-2'!$I:$J</definedName>
    <definedName name="ж1" localSheetId="10">'[10]0-2'!$I:$J</definedName>
    <definedName name="ж1" localSheetId="8">'[11]0-2'!$I:$J</definedName>
    <definedName name="ж1" localSheetId="11">'[10]0-2'!$I:$J</definedName>
    <definedName name="ж1" localSheetId="5">'[11]0-2'!$I:$J</definedName>
    <definedName name="ж1" localSheetId="9">'[10]0-2'!$I:$J</definedName>
    <definedName name="ж1" localSheetId="20">'[10]0-2'!$I:$J</definedName>
    <definedName name="ж1" localSheetId="6">'[10]0-2'!$I:$J</definedName>
    <definedName name="ж1" localSheetId="12">'[10]0-2'!$I:$J</definedName>
    <definedName name="ж1">'[11]0-2'!$I:$J</definedName>
    <definedName name="ж10" localSheetId="7">#REF!</definedName>
    <definedName name="ж10" localSheetId="10">'[12]2+'!$AK:$AL</definedName>
    <definedName name="ж10" localSheetId="8">'[4]2+'!$AK:$AL</definedName>
    <definedName name="ж10" localSheetId="11">'[12]2+'!$AK:$AL</definedName>
    <definedName name="ж10" localSheetId="5">'[4]2+'!$AK:$AL</definedName>
    <definedName name="ж10" localSheetId="9">'[12]2+'!$AK:$AL</definedName>
    <definedName name="ж10" localSheetId="20">'[12]2+'!$AK:$AL</definedName>
    <definedName name="ж10" localSheetId="6">'[12]2+'!$AK:$AL</definedName>
    <definedName name="ж10" localSheetId="12">'[12]2+'!$AK:$AL</definedName>
    <definedName name="ж10">'[4]2+'!$AK:$AL</definedName>
    <definedName name="ж100" localSheetId="7">#REF!</definedName>
    <definedName name="ж100" localSheetId="10">'[12]2+'!$OG:$OH</definedName>
    <definedName name="ж100" localSheetId="8">'[4]2+'!$OG:$OH</definedName>
    <definedName name="ж100" localSheetId="11">'[12]2+'!$OG:$OH</definedName>
    <definedName name="ж100" localSheetId="5">'[4]2+'!$OG:$OH</definedName>
    <definedName name="ж100" localSheetId="9">'[12]2+'!$OG:$OH</definedName>
    <definedName name="ж100" localSheetId="20">'[12]2+'!$OG:$OH</definedName>
    <definedName name="ж100" localSheetId="6">'[12]2+'!$OG:$OH</definedName>
    <definedName name="ж100" localSheetId="12">'[12]2+'!$OG:$OH</definedName>
    <definedName name="ж100">'[4]2+'!$OG:$OH</definedName>
    <definedName name="ж101" localSheetId="7">#REF!</definedName>
    <definedName name="ж101" localSheetId="10">'[12]2+'!$OK:$OL</definedName>
    <definedName name="ж101" localSheetId="8">'[4]2+'!$OK:$OL</definedName>
    <definedName name="ж101" localSheetId="11">'[12]2+'!$OK:$OL</definedName>
    <definedName name="ж101" localSheetId="5">'[4]2+'!$OK:$OL</definedName>
    <definedName name="ж101" localSheetId="9">'[12]2+'!$OK:$OL</definedName>
    <definedName name="ж101" localSheetId="20">'[12]2+'!$OK:$OL</definedName>
    <definedName name="ж101" localSheetId="6">'[12]2+'!$OK:$OL</definedName>
    <definedName name="ж101" localSheetId="12">'[12]2+'!$OK:$OL</definedName>
    <definedName name="ж101">'[4]2+'!$OK:$OL</definedName>
    <definedName name="ж102" localSheetId="7">#REF!</definedName>
    <definedName name="ж102" localSheetId="10">'[12]2+'!$OO:$OP</definedName>
    <definedName name="ж102" localSheetId="8">'[4]2+'!$OO:$OP</definedName>
    <definedName name="ж102" localSheetId="11">'[12]2+'!$OO:$OP</definedName>
    <definedName name="ж102" localSheetId="5">'[4]2+'!$OO:$OP</definedName>
    <definedName name="ж102" localSheetId="9">'[12]2+'!$OO:$OP</definedName>
    <definedName name="ж102" localSheetId="20">'[12]2+'!$OO:$OP</definedName>
    <definedName name="ж102" localSheetId="6">'[12]2+'!$OO:$OP</definedName>
    <definedName name="ж102" localSheetId="12">'[12]2+'!$OO:$OP</definedName>
    <definedName name="ж102">'[4]2+'!$OO:$OP</definedName>
    <definedName name="ж103" localSheetId="7">#REF!</definedName>
    <definedName name="ж103" localSheetId="10">'[12]2+'!$OS:$OT</definedName>
    <definedName name="ж103" localSheetId="8">'[4]2+'!$OS:$OT</definedName>
    <definedName name="ж103" localSheetId="11">'[12]2+'!$OS:$OT</definedName>
    <definedName name="ж103" localSheetId="5">'[4]2+'!$OS:$OT</definedName>
    <definedName name="ж103" localSheetId="9">'[12]2+'!$OS:$OT</definedName>
    <definedName name="ж103" localSheetId="20">'[12]2+'!$OS:$OT</definedName>
    <definedName name="ж103" localSheetId="6">'[12]2+'!$OS:$OT</definedName>
    <definedName name="ж103" localSheetId="12">'[12]2+'!$OS:$OT</definedName>
    <definedName name="ж103">'[4]2+'!$OS:$OT</definedName>
    <definedName name="ж104" localSheetId="7">#REF!</definedName>
    <definedName name="ж104" localSheetId="10">'[12]2+'!$OW:$OX</definedName>
    <definedName name="ж104" localSheetId="8">'[4]2+'!$OW:$OX</definedName>
    <definedName name="ж104" localSheetId="11">'[12]2+'!$OW:$OX</definedName>
    <definedName name="ж104" localSheetId="5">'[4]2+'!$OW:$OX</definedName>
    <definedName name="ж104" localSheetId="9">'[12]2+'!$OW:$OX</definedName>
    <definedName name="ж104" localSheetId="20">'[12]2+'!$OW:$OX</definedName>
    <definedName name="ж104" localSheetId="6">'[12]2+'!$OW:$OX</definedName>
    <definedName name="ж104" localSheetId="12">'[12]2+'!$OW:$OX</definedName>
    <definedName name="ж104">'[4]2+'!$OW:$OX</definedName>
    <definedName name="ж105" localSheetId="7">#REF!</definedName>
    <definedName name="ж105" localSheetId="10">'[12]2+'!$PA:$PB</definedName>
    <definedName name="ж105" localSheetId="8">'[4]2+'!$PA:$PB</definedName>
    <definedName name="ж105" localSheetId="11">'[12]2+'!$PA:$PB</definedName>
    <definedName name="ж105" localSheetId="5">'[4]2+'!$PA:$PB</definedName>
    <definedName name="ж105" localSheetId="9">'[12]2+'!$PA:$PB</definedName>
    <definedName name="ж105" localSheetId="20">'[12]2+'!$PA:$PB</definedName>
    <definedName name="ж105" localSheetId="6">'[12]2+'!$PA:$PB</definedName>
    <definedName name="ж105" localSheetId="12">'[12]2+'!$PA:$PB</definedName>
    <definedName name="ж105">'[4]2+'!$PA:$PB</definedName>
    <definedName name="ж106" localSheetId="7">#REF!</definedName>
    <definedName name="ж106" localSheetId="10">'[12]2+'!$PE:$PF</definedName>
    <definedName name="ж106" localSheetId="8">'[4]2+'!$PE:$PF</definedName>
    <definedName name="ж106" localSheetId="11">'[12]2+'!$PE:$PF</definedName>
    <definedName name="ж106" localSheetId="5">'[4]2+'!$PE:$PF</definedName>
    <definedName name="ж106" localSheetId="9">'[12]2+'!$PE:$PF</definedName>
    <definedName name="ж106" localSheetId="20">'[12]2+'!$PE:$PF</definedName>
    <definedName name="ж106" localSheetId="6">'[12]2+'!$PE:$PF</definedName>
    <definedName name="ж106" localSheetId="12">'[12]2+'!$PE:$PF</definedName>
    <definedName name="ж106">'[4]2+'!$PE:$PF</definedName>
    <definedName name="ж107" localSheetId="7">#REF!</definedName>
    <definedName name="ж107" localSheetId="10">'[12]2+'!$PI:$PJ</definedName>
    <definedName name="ж107" localSheetId="8">'[4]2+'!$PI:$PJ</definedName>
    <definedName name="ж107" localSheetId="11">'[12]2+'!$PI:$PJ</definedName>
    <definedName name="ж107" localSheetId="5">'[4]2+'!$PI:$PJ</definedName>
    <definedName name="ж107" localSheetId="9">'[12]2+'!$PI:$PJ</definedName>
    <definedName name="ж107" localSheetId="20">'[12]2+'!$PI:$PJ</definedName>
    <definedName name="ж107" localSheetId="6">'[12]2+'!$PI:$PJ</definedName>
    <definedName name="ж107" localSheetId="12">'[12]2+'!$PI:$PJ</definedName>
    <definedName name="ж107">'[4]2+'!$PI:$PJ</definedName>
    <definedName name="ж108" localSheetId="7">#REF!</definedName>
    <definedName name="ж108" localSheetId="10">'[12]2+'!$PM:$PN</definedName>
    <definedName name="ж108" localSheetId="8">'[4]2+'!$PM:$PN</definedName>
    <definedName name="ж108" localSheetId="11">'[12]2+'!$PM:$PN</definedName>
    <definedName name="ж108" localSheetId="5">'[4]2+'!$PM:$PN</definedName>
    <definedName name="ж108" localSheetId="9">'[12]2+'!$PM:$PN</definedName>
    <definedName name="ж108" localSheetId="20">'[12]2+'!$PM:$PN</definedName>
    <definedName name="ж108" localSheetId="6">'[12]2+'!$PM:$PN</definedName>
    <definedName name="ж108" localSheetId="12">'[12]2+'!$PM:$PN</definedName>
    <definedName name="ж108">'[4]2+'!$PM:$PN</definedName>
    <definedName name="ж109" localSheetId="7">#REF!</definedName>
    <definedName name="ж109" localSheetId="10">'[12]2+'!$PQ:$PR</definedName>
    <definedName name="ж109" localSheetId="8">'[4]2+'!$PQ:$PR</definedName>
    <definedName name="ж109" localSheetId="11">'[12]2+'!$PQ:$PR</definedName>
    <definedName name="ж109" localSheetId="5">'[4]2+'!$PQ:$PR</definedName>
    <definedName name="ж109" localSheetId="9">'[12]2+'!$PQ:$PR</definedName>
    <definedName name="ж109" localSheetId="20">'[12]2+'!$PQ:$PR</definedName>
    <definedName name="ж109" localSheetId="6">'[12]2+'!$PQ:$PR</definedName>
    <definedName name="ж109" localSheetId="12">'[12]2+'!$PQ:$PR</definedName>
    <definedName name="ж109">'[4]2+'!$PQ:$PR</definedName>
    <definedName name="ж11" localSheetId="7">#REF!</definedName>
    <definedName name="ж11" localSheetId="10">'[12]2+'!$AO:$AP</definedName>
    <definedName name="ж11" localSheetId="8">'[4]2+'!$AO:$AP</definedName>
    <definedName name="ж11" localSheetId="11">'[12]2+'!$AO:$AP</definedName>
    <definedName name="ж11" localSheetId="5">'[4]2+'!$AO:$AP</definedName>
    <definedName name="ж11" localSheetId="9">'[12]2+'!$AO:$AP</definedName>
    <definedName name="ж11" localSheetId="20">'[12]2+'!$AO:$AP</definedName>
    <definedName name="ж11" localSheetId="6">'[12]2+'!$AO:$AP</definedName>
    <definedName name="ж11" localSheetId="12">'[12]2+'!$AO:$AP</definedName>
    <definedName name="ж11">'[4]2+'!$AO:$AP</definedName>
    <definedName name="ж110" localSheetId="7">#REF!</definedName>
    <definedName name="ж110" localSheetId="10">'[12]2+'!$PU:$PV</definedName>
    <definedName name="ж110" localSheetId="8">'[4]2+'!$PU:$PV</definedName>
    <definedName name="ж110" localSheetId="11">'[12]2+'!$PU:$PV</definedName>
    <definedName name="ж110" localSheetId="5">'[4]2+'!$PU:$PV</definedName>
    <definedName name="ж110" localSheetId="9">'[12]2+'!$PU:$PV</definedName>
    <definedName name="ж110" localSheetId="20">'[12]2+'!$PU:$PV</definedName>
    <definedName name="ж110" localSheetId="6">'[12]2+'!$PU:$PV</definedName>
    <definedName name="ж110" localSheetId="12">'[12]2+'!$PU:$PV</definedName>
    <definedName name="ж110">'[4]2+'!$PU:$PV</definedName>
    <definedName name="ж111" localSheetId="7">#REF!</definedName>
    <definedName name="ж111" localSheetId="10">'[12]2+'!$PY:$PZ</definedName>
    <definedName name="ж111" localSheetId="8">'[4]2+'!$PY:$PZ</definedName>
    <definedName name="ж111" localSheetId="11">'[12]2+'!$PY:$PZ</definedName>
    <definedName name="ж111" localSheetId="5">'[4]2+'!$PY:$PZ</definedName>
    <definedName name="ж111" localSheetId="9">'[12]2+'!$PY:$PZ</definedName>
    <definedName name="ж111" localSheetId="20">'[12]2+'!$PY:$PZ</definedName>
    <definedName name="ж111" localSheetId="6">'[12]2+'!$PY:$PZ</definedName>
    <definedName name="ж111" localSheetId="12">'[12]2+'!$PY:$PZ</definedName>
    <definedName name="ж111">'[4]2+'!$PY:$PZ</definedName>
    <definedName name="ж112" localSheetId="7">#REF!</definedName>
    <definedName name="ж112" localSheetId="10">'[12]2+'!$QC:$QD</definedName>
    <definedName name="ж112" localSheetId="8">'[4]2+'!$QC:$QD</definedName>
    <definedName name="ж112" localSheetId="11">'[12]2+'!$QC:$QD</definedName>
    <definedName name="ж112" localSheetId="5">'[4]2+'!$QC:$QD</definedName>
    <definedName name="ж112" localSheetId="9">'[12]2+'!$QC:$QD</definedName>
    <definedName name="ж112" localSheetId="20">'[12]2+'!$QC:$QD</definedName>
    <definedName name="ж112" localSheetId="6">'[12]2+'!$QC:$QD</definedName>
    <definedName name="ж112" localSheetId="12">'[12]2+'!$QC:$QD</definedName>
    <definedName name="ж112">'[4]2+'!$QC:$QD</definedName>
    <definedName name="ж113" localSheetId="7">#REF!</definedName>
    <definedName name="ж113" localSheetId="3">#REF!</definedName>
    <definedName name="ж113" localSheetId="13">#REF!</definedName>
    <definedName name="ж113" localSheetId="10">#REF!</definedName>
    <definedName name="ж113" localSheetId="8">#REF!</definedName>
    <definedName name="ж113" localSheetId="11">#REF!</definedName>
    <definedName name="ж113" localSheetId="5">#REF!</definedName>
    <definedName name="ж113" localSheetId="9">#REF!</definedName>
    <definedName name="ж113" localSheetId="6">#REF!</definedName>
    <definedName name="ж113" localSheetId="12">#REF!</definedName>
    <definedName name="ж113">#REF!</definedName>
    <definedName name="ж12" localSheetId="7">#REF!</definedName>
    <definedName name="ж12" localSheetId="10">'[12]2+'!$AS:$AT</definedName>
    <definedName name="ж12" localSheetId="8">'[4]2+'!$AS:$AT</definedName>
    <definedName name="ж12" localSheetId="11">'[12]2+'!$AS:$AT</definedName>
    <definedName name="ж12" localSheetId="5">'[4]2+'!$AS:$AT</definedName>
    <definedName name="ж12" localSheetId="9">'[12]2+'!$AS:$AT</definedName>
    <definedName name="ж12" localSheetId="20">'[12]2+'!$AS:$AT</definedName>
    <definedName name="ж12" localSheetId="6">'[12]2+'!$AS:$AT</definedName>
    <definedName name="ж12" localSheetId="12">'[12]2+'!$AS:$AT</definedName>
    <definedName name="ж12">'[4]2+'!$AS:$AT</definedName>
    <definedName name="ж13" localSheetId="7">#REF!</definedName>
    <definedName name="ж13" localSheetId="10">'[12]2+'!$AW:$AX</definedName>
    <definedName name="ж13" localSheetId="8">'[4]2+'!$AW:$AX</definedName>
    <definedName name="ж13" localSheetId="11">'[12]2+'!$AW:$AX</definedName>
    <definedName name="ж13" localSheetId="5">'[4]2+'!$AW:$AX</definedName>
    <definedName name="ж13" localSheetId="9">'[12]2+'!$AW:$AX</definedName>
    <definedName name="ж13" localSheetId="20">'[12]2+'!$AW:$AX</definedName>
    <definedName name="ж13" localSheetId="6">'[12]2+'!$AW:$AX</definedName>
    <definedName name="ж13" localSheetId="12">'[12]2+'!$AW:$AX</definedName>
    <definedName name="ж13">'[4]2+'!$AW:$AX</definedName>
    <definedName name="ж14" localSheetId="7">#REF!</definedName>
    <definedName name="ж14" localSheetId="10">'[12]2+'!$BA:$BB</definedName>
    <definedName name="ж14" localSheetId="8">'[4]2+'!$BA:$BB</definedName>
    <definedName name="ж14" localSheetId="11">'[12]2+'!$BA:$BB</definedName>
    <definedName name="ж14" localSheetId="5">'[4]2+'!$BA:$BB</definedName>
    <definedName name="ж14" localSheetId="9">'[12]2+'!$BA:$BB</definedName>
    <definedName name="ж14" localSheetId="20">'[12]2+'!$BA:$BB</definedName>
    <definedName name="ж14" localSheetId="6">'[12]2+'!$BA:$BB</definedName>
    <definedName name="ж14" localSheetId="12">'[12]2+'!$BA:$BB</definedName>
    <definedName name="ж14">'[4]2+'!$BA:$BB</definedName>
    <definedName name="ж15" localSheetId="7">#REF!</definedName>
    <definedName name="ж15" localSheetId="10">'[12]2+'!$BE:$BF</definedName>
    <definedName name="ж15" localSheetId="8">'[4]2+'!$BE:$BF</definedName>
    <definedName name="ж15" localSheetId="11">'[12]2+'!$BE:$BF</definedName>
    <definedName name="ж15" localSheetId="5">'[4]2+'!$BE:$BF</definedName>
    <definedName name="ж15" localSheetId="9">'[12]2+'!$BE:$BF</definedName>
    <definedName name="ж15" localSheetId="20">'[12]2+'!$BE:$BF</definedName>
    <definedName name="ж15" localSheetId="6">'[12]2+'!$BE:$BF</definedName>
    <definedName name="ж15" localSheetId="12">'[12]2+'!$BE:$BF</definedName>
    <definedName name="ж15">'[4]2+'!$BE:$BF</definedName>
    <definedName name="ж16" localSheetId="7">#REF!</definedName>
    <definedName name="ж16" localSheetId="10">'[12]2+'!$BI:$BJ</definedName>
    <definedName name="ж16" localSheetId="8">'[4]2+'!$BI:$BJ</definedName>
    <definedName name="ж16" localSheetId="11">'[12]2+'!$BI:$BJ</definedName>
    <definedName name="ж16" localSheetId="5">'[4]2+'!$BI:$BJ</definedName>
    <definedName name="ж16" localSheetId="9">'[12]2+'!$BI:$BJ</definedName>
    <definedName name="ж16" localSheetId="20">'[12]2+'!$BI:$BJ</definedName>
    <definedName name="ж16" localSheetId="6">'[12]2+'!$BI:$BJ</definedName>
    <definedName name="ж16" localSheetId="12">'[12]2+'!$BI:$BJ</definedName>
    <definedName name="ж16">'[4]2+'!$BI:$BJ</definedName>
    <definedName name="ж17" localSheetId="7">#REF!</definedName>
    <definedName name="ж17" localSheetId="10">'[12]2+'!$BM:$BN</definedName>
    <definedName name="ж17" localSheetId="8">'[4]2+'!$BM:$BN</definedName>
    <definedName name="ж17" localSheetId="11">'[12]2+'!$BM:$BN</definedName>
    <definedName name="ж17" localSheetId="5">'[4]2+'!$BM:$BN</definedName>
    <definedName name="ж17" localSheetId="9">'[12]2+'!$BM:$BN</definedName>
    <definedName name="ж17" localSheetId="20">'[12]2+'!$BM:$BN</definedName>
    <definedName name="ж17" localSheetId="6">'[12]2+'!$BM:$BN</definedName>
    <definedName name="ж17" localSheetId="12">'[12]2+'!$BM:$BN</definedName>
    <definedName name="ж17">'[4]2+'!$BM:$BN</definedName>
    <definedName name="ж18" localSheetId="7">#REF!</definedName>
    <definedName name="ж18" localSheetId="10">'[12]2+'!$BQ:$BR</definedName>
    <definedName name="ж18" localSheetId="8">'[4]2+'!$BQ:$BR</definedName>
    <definedName name="ж18" localSheetId="11">'[12]2+'!$BQ:$BR</definedName>
    <definedName name="ж18" localSheetId="5">'[4]2+'!$BQ:$BR</definedName>
    <definedName name="ж18" localSheetId="9">'[12]2+'!$BQ:$BR</definedName>
    <definedName name="ж18" localSheetId="20">'[12]2+'!$BQ:$BR</definedName>
    <definedName name="ж18" localSheetId="6">'[12]2+'!$BQ:$BR</definedName>
    <definedName name="ж18" localSheetId="12">'[12]2+'!$BQ:$BR</definedName>
    <definedName name="ж18">'[4]2+'!$BQ:$BR</definedName>
    <definedName name="ж19" localSheetId="7">#REF!</definedName>
    <definedName name="ж19" localSheetId="10">'[12]2+'!$BU:$BV</definedName>
    <definedName name="ж19" localSheetId="8">'[4]2+'!$BU:$BV</definedName>
    <definedName name="ж19" localSheetId="11">'[12]2+'!$BU:$BV</definedName>
    <definedName name="ж19" localSheetId="5">'[4]2+'!$BU:$BV</definedName>
    <definedName name="ж19" localSheetId="9">'[12]2+'!$BU:$BV</definedName>
    <definedName name="ж19" localSheetId="20">'[12]2+'!$BU:$BV</definedName>
    <definedName name="ж19" localSheetId="6">'[12]2+'!$BU:$BV</definedName>
    <definedName name="ж19" localSheetId="12">'[12]2+'!$BU:$BV</definedName>
    <definedName name="ж19">'[4]2+'!$BU:$BV</definedName>
    <definedName name="ж2" localSheetId="7">#REF!</definedName>
    <definedName name="ж2" localSheetId="10">'[12]2+'!$E:$F</definedName>
    <definedName name="ж2" localSheetId="8">'[4]2+'!$E:$F</definedName>
    <definedName name="ж2" localSheetId="11">'[12]2+'!$E:$F</definedName>
    <definedName name="ж2" localSheetId="5">'[4]2+'!$E:$F</definedName>
    <definedName name="ж2" localSheetId="9">'[12]2+'!$E:$F</definedName>
    <definedName name="ж2" localSheetId="20">'[12]2+'!$E:$F</definedName>
    <definedName name="ж2" localSheetId="6">'[12]2+'!$E:$F</definedName>
    <definedName name="ж2" localSheetId="12">'[12]2+'!$E:$F</definedName>
    <definedName name="ж2">'[4]2+'!$E:$F</definedName>
    <definedName name="ж20" localSheetId="7">#REF!</definedName>
    <definedName name="ж20" localSheetId="10">'[12]2+'!$BY:$BZ</definedName>
    <definedName name="ж20" localSheetId="8">'[4]2+'!$BY:$BZ</definedName>
    <definedName name="ж20" localSheetId="11">'[12]2+'!$BY:$BZ</definedName>
    <definedName name="ж20" localSheetId="5">'[4]2+'!$BY:$BZ</definedName>
    <definedName name="ж20" localSheetId="9">'[12]2+'!$BY:$BZ</definedName>
    <definedName name="ж20" localSheetId="20">'[12]2+'!$BY:$BZ</definedName>
    <definedName name="ж20" localSheetId="6">'[12]2+'!$BY:$BZ</definedName>
    <definedName name="ж20" localSheetId="12">'[12]2+'!$BY:$BZ</definedName>
    <definedName name="ж20">'[4]2+'!$BY:$BZ</definedName>
    <definedName name="ж21" localSheetId="7">#REF!</definedName>
    <definedName name="ж21" localSheetId="10">'[12]2+'!$CC:$CD</definedName>
    <definedName name="ж21" localSheetId="8">'[4]2+'!$CC:$CD</definedName>
    <definedName name="ж21" localSheetId="11">'[12]2+'!$CC:$CD</definedName>
    <definedName name="ж21" localSheetId="5">'[4]2+'!$CC:$CD</definedName>
    <definedName name="ж21" localSheetId="9">'[12]2+'!$CC:$CD</definedName>
    <definedName name="ж21" localSheetId="20">'[12]2+'!$CC:$CD</definedName>
    <definedName name="ж21" localSheetId="6">'[12]2+'!$CC:$CD</definedName>
    <definedName name="ж21" localSheetId="12">'[12]2+'!$CC:$CD</definedName>
    <definedName name="ж21">'[4]2+'!$CC:$CD</definedName>
    <definedName name="ж22" localSheetId="7">#REF!</definedName>
    <definedName name="ж22" localSheetId="10">'[12]2+'!$CG:$CH</definedName>
    <definedName name="ж22" localSheetId="8">'[4]2+'!$CG:$CH</definedName>
    <definedName name="ж22" localSheetId="11">'[12]2+'!$CG:$CH</definedName>
    <definedName name="ж22" localSheetId="5">'[4]2+'!$CG:$CH</definedName>
    <definedName name="ж22" localSheetId="9">'[12]2+'!$CG:$CH</definedName>
    <definedName name="ж22" localSheetId="20">'[12]2+'!$CG:$CH</definedName>
    <definedName name="ж22" localSheetId="6">'[12]2+'!$CG:$CH</definedName>
    <definedName name="ж22" localSheetId="12">'[12]2+'!$CG:$CH</definedName>
    <definedName name="ж22">'[4]2+'!$CG:$CH</definedName>
    <definedName name="ж23" localSheetId="7">#REF!</definedName>
    <definedName name="ж23" localSheetId="10">'[12]2+'!$CK:$CL</definedName>
    <definedName name="ж23" localSheetId="8">'[4]2+'!$CK:$CL</definedName>
    <definedName name="ж23" localSheetId="11">'[12]2+'!$CK:$CL</definedName>
    <definedName name="ж23" localSheetId="5">'[4]2+'!$CK:$CL</definedName>
    <definedName name="ж23" localSheetId="9">'[12]2+'!$CK:$CL</definedName>
    <definedName name="ж23" localSheetId="20">'[12]2+'!$CK:$CL</definedName>
    <definedName name="ж23" localSheetId="6">'[12]2+'!$CK:$CL</definedName>
    <definedName name="ж23" localSheetId="12">'[12]2+'!$CK:$CL</definedName>
    <definedName name="ж23">'[4]2+'!$CK:$CL</definedName>
    <definedName name="ж24" localSheetId="7">#REF!</definedName>
    <definedName name="ж24" localSheetId="10">'[12]2+'!$CO:$CP</definedName>
    <definedName name="ж24" localSheetId="8">'[4]2+'!$CO:$CP</definedName>
    <definedName name="ж24" localSheetId="11">'[12]2+'!$CO:$CP</definedName>
    <definedName name="ж24" localSheetId="5">'[4]2+'!$CO:$CP</definedName>
    <definedName name="ж24" localSheetId="9">'[12]2+'!$CO:$CP</definedName>
    <definedName name="ж24" localSheetId="20">'[12]2+'!$CO:$CP</definedName>
    <definedName name="ж24" localSheetId="6">'[12]2+'!$CO:$CP</definedName>
    <definedName name="ж24" localSheetId="12">'[12]2+'!$CO:$CP</definedName>
    <definedName name="ж24">'[4]2+'!$CO:$CP</definedName>
    <definedName name="ж25" localSheetId="7">#REF!</definedName>
    <definedName name="ж25" localSheetId="10">'[12]2+'!$CS:$CT</definedName>
    <definedName name="ж25" localSheetId="8">'[4]2+'!$CS:$CT</definedName>
    <definedName name="ж25" localSheetId="11">'[12]2+'!$CS:$CT</definedName>
    <definedName name="ж25" localSheetId="5">'[4]2+'!$CS:$CT</definedName>
    <definedName name="ж25" localSheetId="9">'[12]2+'!$CS:$CT</definedName>
    <definedName name="ж25" localSheetId="20">'[12]2+'!$CS:$CT</definedName>
    <definedName name="ж25" localSheetId="6">'[12]2+'!$CS:$CT</definedName>
    <definedName name="ж25" localSheetId="12">'[12]2+'!$CS:$CT</definedName>
    <definedName name="ж25">'[4]2+'!$CS:$CT</definedName>
    <definedName name="ж26" localSheetId="7">#REF!</definedName>
    <definedName name="ж26" localSheetId="10">'[12]2+'!$CW:$CX</definedName>
    <definedName name="ж26" localSheetId="8">'[4]2+'!$CW:$CX</definedName>
    <definedName name="ж26" localSheetId="11">'[12]2+'!$CW:$CX</definedName>
    <definedName name="ж26" localSheetId="5">'[4]2+'!$CW:$CX</definedName>
    <definedName name="ж26" localSheetId="9">'[12]2+'!$CW:$CX</definedName>
    <definedName name="ж26" localSheetId="20">'[12]2+'!$CW:$CX</definedName>
    <definedName name="ж26" localSheetId="6">'[12]2+'!$CW:$CX</definedName>
    <definedName name="ж26" localSheetId="12">'[12]2+'!$CW:$CX</definedName>
    <definedName name="ж26">'[4]2+'!$CW:$CX</definedName>
    <definedName name="ж27" localSheetId="7">#REF!</definedName>
    <definedName name="ж27" localSheetId="10">'[12]2+'!$DA:$DB</definedName>
    <definedName name="ж27" localSheetId="8">'[4]2+'!$DA:$DB</definedName>
    <definedName name="ж27" localSheetId="11">'[12]2+'!$DA:$DB</definedName>
    <definedName name="ж27" localSheetId="5">'[4]2+'!$DA:$DB</definedName>
    <definedName name="ж27" localSheetId="9">'[12]2+'!$DA:$DB</definedName>
    <definedName name="ж27" localSheetId="20">'[12]2+'!$DA:$DB</definedName>
    <definedName name="ж27" localSheetId="6">'[12]2+'!$DA:$DB</definedName>
    <definedName name="ж27" localSheetId="12">'[12]2+'!$DA:$DB</definedName>
    <definedName name="ж27">'[4]2+'!$DA:$DB</definedName>
    <definedName name="ж28" localSheetId="7">#REF!</definedName>
    <definedName name="ж28" localSheetId="10">'[12]2+'!$DE:$DF</definedName>
    <definedName name="ж28" localSheetId="8">'[4]2+'!$DE:$DF</definedName>
    <definedName name="ж28" localSheetId="11">'[12]2+'!$DE:$DF</definedName>
    <definedName name="ж28" localSheetId="5">'[4]2+'!$DE:$DF</definedName>
    <definedName name="ж28" localSheetId="9">'[12]2+'!$DE:$DF</definedName>
    <definedName name="ж28" localSheetId="20">'[12]2+'!$DE:$DF</definedName>
    <definedName name="ж28" localSheetId="6">'[12]2+'!$DE:$DF</definedName>
    <definedName name="ж28" localSheetId="12">'[12]2+'!$DE:$DF</definedName>
    <definedName name="ж28">'[4]2+'!$DE:$DF</definedName>
    <definedName name="ж29" localSheetId="7">#REF!</definedName>
    <definedName name="ж29" localSheetId="10">'[12]2+'!$DI:$DJ</definedName>
    <definedName name="ж29" localSheetId="8">'[4]2+'!$DI:$DJ</definedName>
    <definedName name="ж29" localSheetId="11">'[12]2+'!$DI:$DJ</definedName>
    <definedName name="ж29" localSheetId="5">'[4]2+'!$DI:$DJ</definedName>
    <definedName name="ж29" localSheetId="9">'[12]2+'!$DI:$DJ</definedName>
    <definedName name="ж29" localSheetId="20">'[12]2+'!$DI:$DJ</definedName>
    <definedName name="ж29" localSheetId="6">'[12]2+'!$DI:$DJ</definedName>
    <definedName name="ж29" localSheetId="12">'[12]2+'!$DI:$DJ</definedName>
    <definedName name="ж29">'[4]2+'!$DI:$DJ</definedName>
    <definedName name="ж3" localSheetId="7">#REF!</definedName>
    <definedName name="ж3" localSheetId="10">'[12]2+'!$I:$J</definedName>
    <definedName name="ж3" localSheetId="8">'[4]2+'!$I:$J</definedName>
    <definedName name="ж3" localSheetId="11">'[12]2+'!$I:$J</definedName>
    <definedName name="ж3" localSheetId="5">'[4]2+'!$I:$J</definedName>
    <definedName name="ж3" localSheetId="9">'[12]2+'!$I:$J</definedName>
    <definedName name="ж3" localSheetId="20">'[12]2+'!$I:$J</definedName>
    <definedName name="ж3" localSheetId="6">'[12]2+'!$I:$J</definedName>
    <definedName name="ж3" localSheetId="12">'[12]2+'!$I:$J</definedName>
    <definedName name="ж3">'[4]2+'!$I:$J</definedName>
    <definedName name="ж30" localSheetId="7">#REF!</definedName>
    <definedName name="ж30" localSheetId="10">'[12]2+'!$DM:$DN</definedName>
    <definedName name="ж30" localSheetId="8">'[4]2+'!$DM:$DN</definedName>
    <definedName name="ж30" localSheetId="11">'[12]2+'!$DM:$DN</definedName>
    <definedName name="ж30" localSheetId="5">'[4]2+'!$DM:$DN</definedName>
    <definedName name="ж30" localSheetId="9">'[12]2+'!$DM:$DN</definedName>
    <definedName name="ж30" localSheetId="20">'[12]2+'!$DM:$DN</definedName>
    <definedName name="ж30" localSheetId="6">'[12]2+'!$DM:$DN</definedName>
    <definedName name="ж30" localSheetId="12">'[12]2+'!$DM:$DN</definedName>
    <definedName name="ж30">'[4]2+'!$DM:$DN</definedName>
    <definedName name="ж31" localSheetId="7">#REF!</definedName>
    <definedName name="ж31" localSheetId="10">'[12]2+'!$DQ:$DR</definedName>
    <definedName name="ж31" localSheetId="8">'[4]2+'!$DQ:$DR</definedName>
    <definedName name="ж31" localSheetId="11">'[12]2+'!$DQ:$DR</definedName>
    <definedName name="ж31" localSheetId="5">'[4]2+'!$DQ:$DR</definedName>
    <definedName name="ж31" localSheetId="9">'[12]2+'!$DQ:$DR</definedName>
    <definedName name="ж31" localSheetId="20">'[12]2+'!$DQ:$DR</definedName>
    <definedName name="ж31" localSheetId="6">'[12]2+'!$DQ:$DR</definedName>
    <definedName name="ж31" localSheetId="12">'[12]2+'!$DQ:$DR</definedName>
    <definedName name="ж31">'[4]2+'!$DQ:$DR</definedName>
    <definedName name="ж32" localSheetId="7">#REF!</definedName>
    <definedName name="ж32" localSheetId="10">'[12]2+'!$DU:$DV</definedName>
    <definedName name="ж32" localSheetId="8">'[4]2+'!$DU:$DV</definedName>
    <definedName name="ж32" localSheetId="11">'[12]2+'!$DU:$DV</definedName>
    <definedName name="ж32" localSheetId="5">'[4]2+'!$DU:$DV</definedName>
    <definedName name="ж32" localSheetId="9">'[12]2+'!$DU:$DV</definedName>
    <definedName name="ж32" localSheetId="20">'[12]2+'!$DU:$DV</definedName>
    <definedName name="ж32" localSheetId="6">'[12]2+'!$DU:$DV</definedName>
    <definedName name="ж32" localSheetId="12">'[12]2+'!$DU:$DV</definedName>
    <definedName name="ж32">'[4]2+'!$DU:$DV</definedName>
    <definedName name="ж33" localSheetId="7">#REF!</definedName>
    <definedName name="ж33" localSheetId="10">'[12]2+'!$DY:$DZ</definedName>
    <definedName name="ж33" localSheetId="8">'[4]2+'!$DY:$DZ</definedName>
    <definedName name="ж33" localSheetId="11">'[12]2+'!$DY:$DZ</definedName>
    <definedName name="ж33" localSheetId="5">'[4]2+'!$DY:$DZ</definedName>
    <definedName name="ж33" localSheetId="9">'[12]2+'!$DY:$DZ</definedName>
    <definedName name="ж33" localSheetId="20">'[12]2+'!$DY:$DZ</definedName>
    <definedName name="ж33" localSheetId="6">'[12]2+'!$DY:$DZ</definedName>
    <definedName name="ж33" localSheetId="12">'[12]2+'!$DY:$DZ</definedName>
    <definedName name="ж33">'[4]2+'!$DY:$DZ</definedName>
    <definedName name="ж34" localSheetId="7">#REF!</definedName>
    <definedName name="ж34" localSheetId="10">'[12]2+'!$EC:$ED</definedName>
    <definedName name="ж34" localSheetId="8">'[4]2+'!$EC:$ED</definedName>
    <definedName name="ж34" localSheetId="11">'[12]2+'!$EC:$ED</definedName>
    <definedName name="ж34" localSheetId="5">'[4]2+'!$EC:$ED</definedName>
    <definedName name="ж34" localSheetId="9">'[12]2+'!$EC:$ED</definedName>
    <definedName name="ж34" localSheetId="20">'[12]2+'!$EC:$ED</definedName>
    <definedName name="ж34" localSheetId="6">'[12]2+'!$EC:$ED</definedName>
    <definedName name="ж34" localSheetId="12">'[12]2+'!$EC:$ED</definedName>
    <definedName name="ж34">'[4]2+'!$EC:$ED</definedName>
    <definedName name="ж35" localSheetId="7">#REF!</definedName>
    <definedName name="ж35" localSheetId="10">'[12]2+'!$EG:$EH</definedName>
    <definedName name="ж35" localSheetId="8">'[4]2+'!$EG:$EH</definedName>
    <definedName name="ж35" localSheetId="11">'[12]2+'!$EG:$EH</definedName>
    <definedName name="ж35" localSheetId="5">'[4]2+'!$EG:$EH</definedName>
    <definedName name="ж35" localSheetId="9">'[12]2+'!$EG:$EH</definedName>
    <definedName name="ж35" localSheetId="20">'[12]2+'!$EG:$EH</definedName>
    <definedName name="ж35" localSheetId="6">'[12]2+'!$EG:$EH</definedName>
    <definedName name="ж35" localSheetId="12">'[12]2+'!$EG:$EH</definedName>
    <definedName name="ж35">'[4]2+'!$EG:$EH</definedName>
    <definedName name="ж36" localSheetId="7">#REF!</definedName>
    <definedName name="ж36" localSheetId="10">'[12]2+'!$EK:$EL</definedName>
    <definedName name="ж36" localSheetId="8">'[4]2+'!$EK:$EL</definedName>
    <definedName name="ж36" localSheetId="11">'[12]2+'!$EK:$EL</definedName>
    <definedName name="ж36" localSheetId="5">'[4]2+'!$EK:$EL</definedName>
    <definedName name="ж36" localSheetId="9">'[12]2+'!$EK:$EL</definedName>
    <definedName name="ж36" localSheetId="20">'[12]2+'!$EK:$EL</definedName>
    <definedName name="ж36" localSheetId="6">'[12]2+'!$EK:$EL</definedName>
    <definedName name="ж36" localSheetId="12">'[12]2+'!$EK:$EL</definedName>
    <definedName name="ж36">'[4]2+'!$EK:$EL</definedName>
    <definedName name="ж37" localSheetId="7">#REF!</definedName>
    <definedName name="ж37" localSheetId="10">'[12]2+'!$EO:$EP</definedName>
    <definedName name="ж37" localSheetId="8">'[4]2+'!$EO:$EP</definedName>
    <definedName name="ж37" localSheetId="11">'[12]2+'!$EO:$EP</definedName>
    <definedName name="ж37" localSheetId="5">'[4]2+'!$EO:$EP</definedName>
    <definedName name="ж37" localSheetId="9">'[12]2+'!$EO:$EP</definedName>
    <definedName name="ж37" localSheetId="20">'[12]2+'!$EO:$EP</definedName>
    <definedName name="ж37" localSheetId="6">'[12]2+'!$EO:$EP</definedName>
    <definedName name="ж37" localSheetId="12">'[12]2+'!$EO:$EP</definedName>
    <definedName name="ж37">'[4]2+'!$EO:$EP</definedName>
    <definedName name="ж38" localSheetId="7">#REF!</definedName>
    <definedName name="ж38" localSheetId="10">'[12]2+'!$ES:$ET</definedName>
    <definedName name="ж38" localSheetId="8">'[4]2+'!$ES:$ET</definedName>
    <definedName name="ж38" localSheetId="11">'[12]2+'!$ES:$ET</definedName>
    <definedName name="ж38" localSheetId="5">'[4]2+'!$ES:$ET</definedName>
    <definedName name="ж38" localSheetId="9">'[12]2+'!$ES:$ET</definedName>
    <definedName name="ж38" localSheetId="20">'[12]2+'!$ES:$ET</definedName>
    <definedName name="ж38" localSheetId="6">'[12]2+'!$ES:$ET</definedName>
    <definedName name="ж38" localSheetId="12">'[12]2+'!$ES:$ET</definedName>
    <definedName name="ж38">'[4]2+'!$ES:$ET</definedName>
    <definedName name="ж39" localSheetId="7">#REF!</definedName>
    <definedName name="ж39" localSheetId="10">'[12]2+'!$EW:$EX</definedName>
    <definedName name="ж39" localSheetId="8">'[4]2+'!$EW:$EX</definedName>
    <definedName name="ж39" localSheetId="11">'[12]2+'!$EW:$EX</definedName>
    <definedName name="ж39" localSheetId="5">'[4]2+'!$EW:$EX</definedName>
    <definedName name="ж39" localSheetId="9">'[12]2+'!$EW:$EX</definedName>
    <definedName name="ж39" localSheetId="20">'[12]2+'!$EW:$EX</definedName>
    <definedName name="ж39" localSheetId="6">'[12]2+'!$EW:$EX</definedName>
    <definedName name="ж39" localSheetId="12">'[12]2+'!$EW:$EX</definedName>
    <definedName name="ж39">'[4]2+'!$EW:$EX</definedName>
    <definedName name="ж4" localSheetId="7">#REF!</definedName>
    <definedName name="ж4" localSheetId="10">'[12]2+'!$M:$N</definedName>
    <definedName name="ж4" localSheetId="8">'[4]2+'!$M:$N</definedName>
    <definedName name="ж4" localSheetId="11">'[12]2+'!$M:$N</definedName>
    <definedName name="ж4" localSheetId="5">'[4]2+'!$M:$N</definedName>
    <definedName name="ж4" localSheetId="9">'[12]2+'!$M:$N</definedName>
    <definedName name="ж4" localSheetId="20">'[12]2+'!$M:$N</definedName>
    <definedName name="ж4" localSheetId="6">'[12]2+'!$M:$N</definedName>
    <definedName name="ж4" localSheetId="12">'[12]2+'!$M:$N</definedName>
    <definedName name="ж4">'[4]2+'!$M:$N</definedName>
    <definedName name="ж40" localSheetId="7">#REF!</definedName>
    <definedName name="ж40" localSheetId="10">'[12]2+'!$FA:$FB</definedName>
    <definedName name="ж40" localSheetId="8">'[4]2+'!$FA:$FB</definedName>
    <definedName name="ж40" localSheetId="11">'[12]2+'!$FA:$FB</definedName>
    <definedName name="ж40" localSheetId="5">'[4]2+'!$FA:$FB</definedName>
    <definedName name="ж40" localSheetId="9">'[12]2+'!$FA:$FB</definedName>
    <definedName name="ж40" localSheetId="20">'[12]2+'!$FA:$FB</definedName>
    <definedName name="ж40" localSheetId="6">'[12]2+'!$FA:$FB</definedName>
    <definedName name="ж40" localSheetId="12">'[12]2+'!$FA:$FB</definedName>
    <definedName name="ж40">'[4]2+'!$FA:$FB</definedName>
    <definedName name="ж41" localSheetId="7">#REF!</definedName>
    <definedName name="ж41" localSheetId="10">'[12]2+'!$FE:$FF</definedName>
    <definedName name="ж41" localSheetId="8">'[4]2+'!$FE:$FF</definedName>
    <definedName name="ж41" localSheetId="11">'[12]2+'!$FE:$FF</definedName>
    <definedName name="ж41" localSheetId="5">'[4]2+'!$FE:$FF</definedName>
    <definedName name="ж41" localSheetId="9">'[12]2+'!$FE:$FF</definedName>
    <definedName name="ж41" localSheetId="20">'[12]2+'!$FE:$FF</definedName>
    <definedName name="ж41" localSheetId="6">'[12]2+'!$FE:$FF</definedName>
    <definedName name="ж41" localSheetId="12">'[12]2+'!$FE:$FF</definedName>
    <definedName name="ж41">'[4]2+'!$FE:$FF</definedName>
    <definedName name="ж42" localSheetId="7">#REF!</definedName>
    <definedName name="ж42" localSheetId="10">'[12]2+'!$FI:$FJ</definedName>
    <definedName name="ж42" localSheetId="8">'[4]2+'!$FI:$FJ</definedName>
    <definedName name="ж42" localSheetId="11">'[12]2+'!$FI:$FJ</definedName>
    <definedName name="ж42" localSheetId="5">'[4]2+'!$FI:$FJ</definedName>
    <definedName name="ж42" localSheetId="9">'[12]2+'!$FI:$FJ</definedName>
    <definedName name="ж42" localSheetId="20">'[12]2+'!$FI:$FJ</definedName>
    <definedName name="ж42" localSheetId="6">'[12]2+'!$FI:$FJ</definedName>
    <definedName name="ж42" localSheetId="12">'[12]2+'!$FI:$FJ</definedName>
    <definedName name="ж42">'[4]2+'!$FI:$FJ</definedName>
    <definedName name="ж43" localSheetId="7">#REF!</definedName>
    <definedName name="ж43" localSheetId="10">'[12]2+'!$FM:$FN</definedName>
    <definedName name="ж43" localSheetId="8">'[4]2+'!$FM:$FN</definedName>
    <definedName name="ж43" localSheetId="11">'[12]2+'!$FM:$FN</definedName>
    <definedName name="ж43" localSheetId="5">'[4]2+'!$FM:$FN</definedName>
    <definedName name="ж43" localSheetId="9">'[12]2+'!$FM:$FN</definedName>
    <definedName name="ж43" localSheetId="20">'[12]2+'!$FM:$FN</definedName>
    <definedName name="ж43" localSheetId="6">'[12]2+'!$FM:$FN</definedName>
    <definedName name="ж43" localSheetId="12">'[12]2+'!$FM:$FN</definedName>
    <definedName name="ж43">'[4]2+'!$FM:$FN</definedName>
    <definedName name="ж44" localSheetId="7">#REF!</definedName>
    <definedName name="ж44" localSheetId="10">'[12]2+'!$FQ:$FR</definedName>
    <definedName name="ж44" localSheetId="8">'[4]2+'!$FQ:$FR</definedName>
    <definedName name="ж44" localSheetId="11">'[12]2+'!$FQ:$FR</definedName>
    <definedName name="ж44" localSheetId="5">'[4]2+'!$FQ:$FR</definedName>
    <definedName name="ж44" localSheetId="9">'[12]2+'!$FQ:$FR</definedName>
    <definedName name="ж44" localSheetId="20">'[12]2+'!$FQ:$FR</definedName>
    <definedName name="ж44" localSheetId="6">'[12]2+'!$FQ:$FR</definedName>
    <definedName name="ж44" localSheetId="12">'[12]2+'!$FQ:$FR</definedName>
    <definedName name="ж44">'[4]2+'!$FQ:$FR</definedName>
    <definedName name="ж45" localSheetId="7">#REF!</definedName>
    <definedName name="ж45" localSheetId="10">'[12]2+'!$FU:$FV</definedName>
    <definedName name="ж45" localSheetId="8">'[4]2+'!$FU:$FV</definedName>
    <definedName name="ж45" localSheetId="11">'[12]2+'!$FU:$FV</definedName>
    <definedName name="ж45" localSheetId="5">'[4]2+'!$FU:$FV</definedName>
    <definedName name="ж45" localSheetId="9">'[12]2+'!$FU:$FV</definedName>
    <definedName name="ж45" localSheetId="20">'[12]2+'!$FU:$FV</definedName>
    <definedName name="ж45" localSheetId="6">'[12]2+'!$FU:$FV</definedName>
    <definedName name="ж45" localSheetId="12">'[12]2+'!$FU:$FV</definedName>
    <definedName name="ж45">'[4]2+'!$FU:$FV</definedName>
    <definedName name="ж46" localSheetId="7">#REF!</definedName>
    <definedName name="ж46" localSheetId="10">'[12]2+'!$FY:$FZ</definedName>
    <definedName name="ж46" localSheetId="8">'[4]2+'!$FY:$FZ</definedName>
    <definedName name="ж46" localSheetId="11">'[12]2+'!$FY:$FZ</definedName>
    <definedName name="ж46" localSheetId="5">'[4]2+'!$FY:$FZ</definedName>
    <definedName name="ж46" localSheetId="9">'[12]2+'!$FY:$FZ</definedName>
    <definedName name="ж46" localSheetId="20">'[12]2+'!$FY:$FZ</definedName>
    <definedName name="ж46" localSheetId="6">'[12]2+'!$FY:$FZ</definedName>
    <definedName name="ж46" localSheetId="12">'[12]2+'!$FY:$FZ</definedName>
    <definedName name="ж46">'[4]2+'!$FY:$FZ</definedName>
    <definedName name="ж47" localSheetId="7">#REF!</definedName>
    <definedName name="ж47" localSheetId="10">'[12]2+'!$GC:$GD</definedName>
    <definedName name="ж47" localSheetId="8">'[4]2+'!$GC:$GD</definedName>
    <definedName name="ж47" localSheetId="11">'[12]2+'!$GC:$GD</definedName>
    <definedName name="ж47" localSheetId="5">'[4]2+'!$GC:$GD</definedName>
    <definedName name="ж47" localSheetId="9">'[12]2+'!$GC:$GD</definedName>
    <definedName name="ж47" localSheetId="20">'[12]2+'!$GC:$GD</definedName>
    <definedName name="ж47" localSheetId="6">'[12]2+'!$GC:$GD</definedName>
    <definedName name="ж47" localSheetId="12">'[12]2+'!$GC:$GD</definedName>
    <definedName name="ж47">'[4]2+'!$GC:$GD</definedName>
    <definedName name="ж48" localSheetId="7">#REF!</definedName>
    <definedName name="ж48" localSheetId="10">'[12]2+'!$GG:$GH</definedName>
    <definedName name="ж48" localSheetId="8">'[4]2+'!$GG:$GH</definedName>
    <definedName name="ж48" localSheetId="11">'[12]2+'!$GG:$GH</definedName>
    <definedName name="ж48" localSheetId="5">'[4]2+'!$GG:$GH</definedName>
    <definedName name="ж48" localSheetId="9">'[12]2+'!$GG:$GH</definedName>
    <definedName name="ж48" localSheetId="20">'[12]2+'!$GG:$GH</definedName>
    <definedName name="ж48" localSheetId="6">'[12]2+'!$GG:$GH</definedName>
    <definedName name="ж48" localSheetId="12">'[12]2+'!$GG:$GH</definedName>
    <definedName name="ж48">'[4]2+'!$GG:$GH</definedName>
    <definedName name="ж49" localSheetId="7">#REF!</definedName>
    <definedName name="ж49" localSheetId="10">'[12]2+'!$GK:$GL</definedName>
    <definedName name="ж49" localSheetId="8">'[4]2+'!$GK:$GL</definedName>
    <definedName name="ж49" localSheetId="11">'[12]2+'!$GK:$GL</definedName>
    <definedName name="ж49" localSheetId="5">'[4]2+'!$GK:$GL</definedName>
    <definedName name="ж49" localSheetId="9">'[12]2+'!$GK:$GL</definedName>
    <definedName name="ж49" localSheetId="20">'[12]2+'!$GK:$GL</definedName>
    <definedName name="ж49" localSheetId="6">'[12]2+'!$GK:$GL</definedName>
    <definedName name="ж49" localSheetId="12">'[12]2+'!$GK:$GL</definedName>
    <definedName name="ж49">'[4]2+'!$GK:$GL</definedName>
    <definedName name="ж5" localSheetId="7">#REF!</definedName>
    <definedName name="ж5" localSheetId="10">'[12]2+'!$Q:$R</definedName>
    <definedName name="ж5" localSheetId="8">'[4]2+'!$Q:$R</definedName>
    <definedName name="ж5" localSheetId="11">'[12]2+'!$Q:$R</definedName>
    <definedName name="ж5" localSheetId="5">'[4]2+'!$Q:$R</definedName>
    <definedName name="ж5" localSheetId="9">'[12]2+'!$Q:$R</definedName>
    <definedName name="ж5" localSheetId="20">'[12]2+'!$Q:$R</definedName>
    <definedName name="ж5" localSheetId="6">'[12]2+'!$Q:$R</definedName>
    <definedName name="ж5" localSheetId="12">'[12]2+'!$Q:$R</definedName>
    <definedName name="ж5">'[4]2+'!$Q:$R</definedName>
    <definedName name="ж50" localSheetId="7">#REF!</definedName>
    <definedName name="ж50" localSheetId="10">'[12]2+'!$GO:$GP</definedName>
    <definedName name="ж50" localSheetId="8">'[4]2+'!$GO:$GP</definedName>
    <definedName name="ж50" localSheetId="11">'[12]2+'!$GO:$GP</definedName>
    <definedName name="ж50" localSheetId="5">'[4]2+'!$GO:$GP</definedName>
    <definedName name="ж50" localSheetId="9">'[12]2+'!$GO:$GP</definedName>
    <definedName name="ж50" localSheetId="20">'[12]2+'!$GO:$GP</definedName>
    <definedName name="ж50" localSheetId="6">'[12]2+'!$GO:$GP</definedName>
    <definedName name="ж50" localSheetId="12">'[12]2+'!$GO:$GP</definedName>
    <definedName name="ж50">'[4]2+'!$GO:$GP</definedName>
    <definedName name="ж51" localSheetId="7">#REF!</definedName>
    <definedName name="ж51" localSheetId="10">'[12]2+'!$GS:$GT</definedName>
    <definedName name="ж51" localSheetId="8">'[4]2+'!$GS:$GT</definedName>
    <definedName name="ж51" localSheetId="11">'[12]2+'!$GS:$GT</definedName>
    <definedName name="ж51" localSheetId="5">'[4]2+'!$GS:$GT</definedName>
    <definedName name="ж51" localSheetId="9">'[12]2+'!$GS:$GT</definedName>
    <definedName name="ж51" localSheetId="20">'[12]2+'!$GS:$GT</definedName>
    <definedName name="ж51" localSheetId="6">'[12]2+'!$GS:$GT</definedName>
    <definedName name="ж51" localSheetId="12">'[12]2+'!$GS:$GT</definedName>
    <definedName name="ж51">'[4]2+'!$GS:$GT</definedName>
    <definedName name="ж52" localSheetId="7">#REF!</definedName>
    <definedName name="ж52" localSheetId="10">'[12]2+'!$GW:$GX</definedName>
    <definedName name="ж52" localSheetId="8">'[4]2+'!$GW:$GX</definedName>
    <definedName name="ж52" localSheetId="11">'[12]2+'!$GW:$GX</definedName>
    <definedName name="ж52" localSheetId="5">'[4]2+'!$GW:$GX</definedName>
    <definedName name="ж52" localSheetId="9">'[12]2+'!$GW:$GX</definedName>
    <definedName name="ж52" localSheetId="20">'[12]2+'!$GW:$GX</definedName>
    <definedName name="ж52" localSheetId="6">'[12]2+'!$GW:$GX</definedName>
    <definedName name="ж52" localSheetId="12">'[12]2+'!$GW:$GX</definedName>
    <definedName name="ж52">'[4]2+'!$GW:$GX</definedName>
    <definedName name="ж53" localSheetId="7">#REF!</definedName>
    <definedName name="ж53" localSheetId="10">'[12]2+'!$HA:$HB</definedName>
    <definedName name="ж53" localSheetId="8">'[4]2+'!$HA:$HB</definedName>
    <definedName name="ж53" localSheetId="11">'[12]2+'!$HA:$HB</definedName>
    <definedName name="ж53" localSheetId="5">'[4]2+'!$HA:$HB</definedName>
    <definedName name="ж53" localSheetId="9">'[12]2+'!$HA:$HB</definedName>
    <definedName name="ж53" localSheetId="20">'[12]2+'!$HA:$HB</definedName>
    <definedName name="ж53" localSheetId="6">'[12]2+'!$HA:$HB</definedName>
    <definedName name="ж53" localSheetId="12">'[12]2+'!$HA:$HB</definedName>
    <definedName name="ж53">'[4]2+'!$HA:$HB</definedName>
    <definedName name="ж54" localSheetId="7">#REF!</definedName>
    <definedName name="ж54" localSheetId="10">'[12]2+'!$HE:$HF</definedName>
    <definedName name="ж54" localSheetId="8">'[4]2+'!$HE:$HF</definedName>
    <definedName name="ж54" localSheetId="11">'[12]2+'!$HE:$HF</definedName>
    <definedName name="ж54" localSheetId="5">'[4]2+'!$HE:$HF</definedName>
    <definedName name="ж54" localSheetId="9">'[12]2+'!$HE:$HF</definedName>
    <definedName name="ж54" localSheetId="20">'[12]2+'!$HE:$HF</definedName>
    <definedName name="ж54" localSheetId="6">'[12]2+'!$HE:$HF</definedName>
    <definedName name="ж54" localSheetId="12">'[12]2+'!$HE:$HF</definedName>
    <definedName name="ж54">'[4]2+'!$HE:$HF</definedName>
    <definedName name="ж55" localSheetId="7">#REF!</definedName>
    <definedName name="ж55" localSheetId="10">'[12]2+'!$HI:$HJ</definedName>
    <definedName name="ж55" localSheetId="8">'[4]2+'!$HI:$HJ</definedName>
    <definedName name="ж55" localSheetId="11">'[12]2+'!$HI:$HJ</definedName>
    <definedName name="ж55" localSheetId="5">'[4]2+'!$HI:$HJ</definedName>
    <definedName name="ж55" localSheetId="9">'[12]2+'!$HI:$HJ</definedName>
    <definedName name="ж55" localSheetId="20">'[12]2+'!$HI:$HJ</definedName>
    <definedName name="ж55" localSheetId="6">'[12]2+'!$HI:$HJ</definedName>
    <definedName name="ж55" localSheetId="12">'[12]2+'!$HI:$HJ</definedName>
    <definedName name="ж55">'[4]2+'!$HI:$HJ</definedName>
    <definedName name="ж56" localSheetId="7">#REF!</definedName>
    <definedName name="ж56" localSheetId="10">'[12]2+'!$HM:$HN</definedName>
    <definedName name="ж56" localSheetId="8">'[4]2+'!$HM:$HN</definedName>
    <definedName name="ж56" localSheetId="11">'[12]2+'!$HM:$HN</definedName>
    <definedName name="ж56" localSheetId="5">'[4]2+'!$HM:$HN</definedName>
    <definedName name="ж56" localSheetId="9">'[12]2+'!$HM:$HN</definedName>
    <definedName name="ж56" localSheetId="20">'[12]2+'!$HM:$HN</definedName>
    <definedName name="ж56" localSheetId="6">'[12]2+'!$HM:$HN</definedName>
    <definedName name="ж56" localSheetId="12">'[12]2+'!$HM:$HN</definedName>
    <definedName name="ж56">'[4]2+'!$HM:$HN</definedName>
    <definedName name="ж57" localSheetId="7">#REF!</definedName>
    <definedName name="ж57" localSheetId="10">'[12]2+'!$HQ:$HR</definedName>
    <definedName name="ж57" localSheetId="8">'[4]2+'!$HQ:$HR</definedName>
    <definedName name="ж57" localSheetId="11">'[12]2+'!$HQ:$HR</definedName>
    <definedName name="ж57" localSheetId="5">'[4]2+'!$HQ:$HR</definedName>
    <definedName name="ж57" localSheetId="9">'[12]2+'!$HQ:$HR</definedName>
    <definedName name="ж57" localSheetId="20">'[12]2+'!$HQ:$HR</definedName>
    <definedName name="ж57" localSheetId="6">'[12]2+'!$HQ:$HR</definedName>
    <definedName name="ж57" localSheetId="12">'[12]2+'!$HQ:$HR</definedName>
    <definedName name="ж57">'[4]2+'!$HQ:$HR</definedName>
    <definedName name="ж58" localSheetId="7">#REF!</definedName>
    <definedName name="ж58" localSheetId="10">'[12]2+'!$HU:$HV</definedName>
    <definedName name="ж58" localSheetId="8">'[4]2+'!$HU:$HV</definedName>
    <definedName name="ж58" localSheetId="11">'[12]2+'!$HU:$HV</definedName>
    <definedName name="ж58" localSheetId="5">'[4]2+'!$HU:$HV</definedName>
    <definedName name="ж58" localSheetId="9">'[12]2+'!$HU:$HV</definedName>
    <definedName name="ж58" localSheetId="20">'[12]2+'!$HU:$HV</definedName>
    <definedName name="ж58" localSheetId="6">'[12]2+'!$HU:$HV</definedName>
    <definedName name="ж58" localSheetId="12">'[12]2+'!$HU:$HV</definedName>
    <definedName name="ж58">'[4]2+'!$HU:$HV</definedName>
    <definedName name="ж59" localSheetId="7">#REF!</definedName>
    <definedName name="ж59" localSheetId="10">'[12]2+'!$HY:$HZ</definedName>
    <definedName name="ж59" localSheetId="8">'[4]2+'!$HY:$HZ</definedName>
    <definedName name="ж59" localSheetId="11">'[12]2+'!$HY:$HZ</definedName>
    <definedName name="ж59" localSheetId="5">'[4]2+'!$HY:$HZ</definedName>
    <definedName name="ж59" localSheetId="9">'[12]2+'!$HY:$HZ</definedName>
    <definedName name="ж59" localSheetId="20">'[12]2+'!$HY:$HZ</definedName>
    <definedName name="ж59" localSheetId="6">'[12]2+'!$HY:$HZ</definedName>
    <definedName name="ж59" localSheetId="12">'[12]2+'!$HY:$HZ</definedName>
    <definedName name="ж59">'[4]2+'!$HY:$HZ</definedName>
    <definedName name="ж6" localSheetId="7">#REF!</definedName>
    <definedName name="ж6" localSheetId="10">'[12]2+'!$U:$V</definedName>
    <definedName name="ж6" localSheetId="8">'[4]2+'!$U:$V</definedName>
    <definedName name="ж6" localSheetId="11">'[12]2+'!$U:$V</definedName>
    <definedName name="ж6" localSheetId="5">'[4]2+'!$U:$V</definedName>
    <definedName name="ж6" localSheetId="9">'[12]2+'!$U:$V</definedName>
    <definedName name="ж6" localSheetId="20">'[12]2+'!$U:$V</definedName>
    <definedName name="ж6" localSheetId="6">'[12]2+'!$U:$V</definedName>
    <definedName name="ж6" localSheetId="12">'[12]2+'!$U:$V</definedName>
    <definedName name="ж6">'[4]2+'!$U:$V</definedName>
    <definedName name="ж60" localSheetId="7">#REF!</definedName>
    <definedName name="ж60" localSheetId="10">'[12]2+'!$IC:$ID</definedName>
    <definedName name="ж60" localSheetId="8">'[4]2+'!$IC:$ID</definedName>
    <definedName name="ж60" localSheetId="11">'[12]2+'!$IC:$ID</definedName>
    <definedName name="ж60" localSheetId="5">'[4]2+'!$IC:$ID</definedName>
    <definedName name="ж60" localSheetId="9">'[12]2+'!$IC:$ID</definedName>
    <definedName name="ж60" localSheetId="20">'[12]2+'!$IC:$ID</definedName>
    <definedName name="ж60" localSheetId="6">'[12]2+'!$IC:$ID</definedName>
    <definedName name="ж60" localSheetId="12">'[12]2+'!$IC:$ID</definedName>
    <definedName name="ж60">'[4]2+'!$IC:$ID</definedName>
    <definedName name="ж61" localSheetId="7">#REF!</definedName>
    <definedName name="ж61" localSheetId="10">'[12]2+'!$IG:$IH</definedName>
    <definedName name="ж61" localSheetId="8">'[4]2+'!$IG:$IH</definedName>
    <definedName name="ж61" localSheetId="11">'[12]2+'!$IG:$IH</definedName>
    <definedName name="ж61" localSheetId="5">'[4]2+'!$IG:$IH</definedName>
    <definedName name="ж61" localSheetId="9">'[12]2+'!$IG:$IH</definedName>
    <definedName name="ж61" localSheetId="20">'[12]2+'!$IG:$IH</definedName>
    <definedName name="ж61" localSheetId="6">'[12]2+'!$IG:$IH</definedName>
    <definedName name="ж61" localSheetId="12">'[12]2+'!$IG:$IH</definedName>
    <definedName name="ж61">'[4]2+'!$IG:$IH</definedName>
    <definedName name="ж62" localSheetId="7">#REF!</definedName>
    <definedName name="ж62" localSheetId="10">'[12]2+'!$IK:$IL</definedName>
    <definedName name="ж62" localSheetId="8">'[4]2+'!$IK:$IL</definedName>
    <definedName name="ж62" localSheetId="11">'[12]2+'!$IK:$IL</definedName>
    <definedName name="ж62" localSheetId="5">'[4]2+'!$IK:$IL</definedName>
    <definedName name="ж62" localSheetId="9">'[12]2+'!$IK:$IL</definedName>
    <definedName name="ж62" localSheetId="20">'[12]2+'!$IK:$IL</definedName>
    <definedName name="ж62" localSheetId="6">'[12]2+'!$IK:$IL</definedName>
    <definedName name="ж62" localSheetId="12">'[12]2+'!$IK:$IL</definedName>
    <definedName name="ж62">'[4]2+'!$IK:$IL</definedName>
    <definedName name="ж63" localSheetId="7">#REF!</definedName>
    <definedName name="ж63" localSheetId="10">'[12]2+'!$IO:$IP</definedName>
    <definedName name="ж63" localSheetId="8">'[4]2+'!$IO:$IP</definedName>
    <definedName name="ж63" localSheetId="11">'[12]2+'!$IO:$IP</definedName>
    <definedName name="ж63" localSheetId="5">'[4]2+'!$IO:$IP</definedName>
    <definedName name="ж63" localSheetId="9">'[12]2+'!$IO:$IP</definedName>
    <definedName name="ж63" localSheetId="20">'[12]2+'!$IO:$IP</definedName>
    <definedName name="ж63" localSheetId="6">'[12]2+'!$IO:$IP</definedName>
    <definedName name="ж63" localSheetId="12">'[12]2+'!$IO:$IP</definedName>
    <definedName name="ж63">'[4]2+'!$IO:$IP</definedName>
    <definedName name="ж64" localSheetId="7">#REF!</definedName>
    <definedName name="ж64" localSheetId="10">'[12]2+'!$IS:$IT</definedName>
    <definedName name="ж64" localSheetId="8">'[4]2+'!$IS:$IT</definedName>
    <definedName name="ж64" localSheetId="11">'[12]2+'!$IS:$IT</definedName>
    <definedName name="ж64" localSheetId="5">'[4]2+'!$IS:$IT</definedName>
    <definedName name="ж64" localSheetId="9">'[12]2+'!$IS:$IT</definedName>
    <definedName name="ж64" localSheetId="20">'[12]2+'!$IS:$IT</definedName>
    <definedName name="ж64" localSheetId="6">'[12]2+'!$IS:$IT</definedName>
    <definedName name="ж64" localSheetId="12">'[12]2+'!$IS:$IT</definedName>
    <definedName name="ж64">'[4]2+'!$IS:$IT</definedName>
    <definedName name="ж65" localSheetId="7">#REF!</definedName>
    <definedName name="ж65" localSheetId="10">'[12]2+'!$IW:$IX</definedName>
    <definedName name="ж65" localSheetId="8">'[4]2+'!$IW:$IX</definedName>
    <definedName name="ж65" localSheetId="11">'[12]2+'!$IW:$IX</definedName>
    <definedName name="ж65" localSheetId="5">'[4]2+'!$IW:$IX</definedName>
    <definedName name="ж65" localSheetId="9">'[12]2+'!$IW:$IX</definedName>
    <definedName name="ж65" localSheetId="20">'[12]2+'!$IW:$IX</definedName>
    <definedName name="ж65" localSheetId="6">'[12]2+'!$IW:$IX</definedName>
    <definedName name="ж65" localSheetId="12">'[12]2+'!$IW:$IX</definedName>
    <definedName name="ж65">'[4]2+'!$IW:$IX</definedName>
    <definedName name="ж66" localSheetId="7">#REF!</definedName>
    <definedName name="ж66" localSheetId="10">'[12]2+'!$JA:$JB</definedName>
    <definedName name="ж66" localSheetId="8">'[4]2+'!$JA:$JB</definedName>
    <definedName name="ж66" localSheetId="11">'[12]2+'!$JA:$JB</definedName>
    <definedName name="ж66" localSheetId="5">'[4]2+'!$JA:$JB</definedName>
    <definedName name="ж66" localSheetId="9">'[12]2+'!$JA:$JB</definedName>
    <definedName name="ж66" localSheetId="20">'[12]2+'!$JA:$JB</definedName>
    <definedName name="ж66" localSheetId="6">'[12]2+'!$JA:$JB</definedName>
    <definedName name="ж66" localSheetId="12">'[12]2+'!$JA:$JB</definedName>
    <definedName name="ж66">'[4]2+'!$JA:$JB</definedName>
    <definedName name="ж67" localSheetId="7">#REF!</definedName>
    <definedName name="ж67" localSheetId="10">'[12]2+'!$JE:$JF</definedName>
    <definedName name="ж67" localSheetId="8">'[4]2+'!$JE:$JF</definedName>
    <definedName name="ж67" localSheetId="11">'[12]2+'!$JE:$JF</definedName>
    <definedName name="ж67" localSheetId="5">'[4]2+'!$JE:$JF</definedName>
    <definedName name="ж67" localSheetId="9">'[12]2+'!$JE:$JF</definedName>
    <definedName name="ж67" localSheetId="20">'[12]2+'!$JE:$JF</definedName>
    <definedName name="ж67" localSheetId="6">'[12]2+'!$JE:$JF</definedName>
    <definedName name="ж67" localSheetId="12">'[12]2+'!$JE:$JF</definedName>
    <definedName name="ж67">'[4]2+'!$JE:$JF</definedName>
    <definedName name="ж68" localSheetId="7">#REF!</definedName>
    <definedName name="ж68" localSheetId="10">'[12]2+'!$JI:$JJ</definedName>
    <definedName name="ж68" localSheetId="8">'[4]2+'!$JI:$JJ</definedName>
    <definedName name="ж68" localSheetId="11">'[12]2+'!$JI:$JJ</definedName>
    <definedName name="ж68" localSheetId="5">'[4]2+'!$JI:$JJ</definedName>
    <definedName name="ж68" localSheetId="9">'[12]2+'!$JI:$JJ</definedName>
    <definedName name="ж68" localSheetId="20">'[12]2+'!$JI:$JJ</definedName>
    <definedName name="ж68" localSheetId="6">'[12]2+'!$JI:$JJ</definedName>
    <definedName name="ж68" localSheetId="12">'[12]2+'!$JI:$JJ</definedName>
    <definedName name="ж68">'[4]2+'!$JI:$JJ</definedName>
    <definedName name="ж69" localSheetId="7">#REF!</definedName>
    <definedName name="ж69" localSheetId="10">'[12]2+'!$JM:$JN</definedName>
    <definedName name="ж69" localSheetId="8">'[4]2+'!$JM:$JN</definedName>
    <definedName name="ж69" localSheetId="11">'[12]2+'!$JM:$JN</definedName>
    <definedName name="ж69" localSheetId="5">'[4]2+'!$JM:$JN</definedName>
    <definedName name="ж69" localSheetId="9">'[12]2+'!$JM:$JN</definedName>
    <definedName name="ж69" localSheetId="20">'[12]2+'!$JM:$JN</definedName>
    <definedName name="ж69" localSheetId="6">'[12]2+'!$JM:$JN</definedName>
    <definedName name="ж69" localSheetId="12">'[12]2+'!$JM:$JN</definedName>
    <definedName name="ж69">'[4]2+'!$JM:$JN</definedName>
    <definedName name="ж7" localSheetId="7">#REF!</definedName>
    <definedName name="ж7" localSheetId="10">'[12]2+'!$Y:$Z</definedName>
    <definedName name="ж7" localSheetId="8">'[4]2+'!$Y:$Z</definedName>
    <definedName name="ж7" localSheetId="11">'[12]2+'!$Y:$Z</definedName>
    <definedName name="ж7" localSheetId="5">'[4]2+'!$Y:$Z</definedName>
    <definedName name="ж7" localSheetId="9">'[12]2+'!$Y:$Z</definedName>
    <definedName name="ж7" localSheetId="20">'[12]2+'!$Y:$Z</definedName>
    <definedName name="ж7" localSheetId="6">'[12]2+'!$Y:$Z</definedName>
    <definedName name="ж7" localSheetId="12">'[12]2+'!$Y:$Z</definedName>
    <definedName name="ж7">'[4]2+'!$Y:$Z</definedName>
    <definedName name="ж70" localSheetId="7">#REF!</definedName>
    <definedName name="ж70" localSheetId="10">'[12]2+'!$JQ:$JR</definedName>
    <definedName name="ж70" localSheetId="8">'[4]2+'!$JQ:$JR</definedName>
    <definedName name="ж70" localSheetId="11">'[12]2+'!$JQ:$JR</definedName>
    <definedName name="ж70" localSheetId="5">'[4]2+'!$JQ:$JR</definedName>
    <definedName name="ж70" localSheetId="9">'[12]2+'!$JQ:$JR</definedName>
    <definedName name="ж70" localSheetId="20">'[12]2+'!$JQ:$JR</definedName>
    <definedName name="ж70" localSheetId="6">'[12]2+'!$JQ:$JR</definedName>
    <definedName name="ж70" localSheetId="12">'[12]2+'!$JQ:$JR</definedName>
    <definedName name="ж70">'[4]2+'!$JQ:$JR</definedName>
    <definedName name="ж71" localSheetId="7">#REF!</definedName>
    <definedName name="ж71" localSheetId="10">'[12]2+'!$JU:$JV</definedName>
    <definedName name="ж71" localSheetId="8">'[4]2+'!$JU:$JV</definedName>
    <definedName name="ж71" localSheetId="11">'[12]2+'!$JU:$JV</definedName>
    <definedName name="ж71" localSheetId="5">'[4]2+'!$JU:$JV</definedName>
    <definedName name="ж71" localSheetId="9">'[12]2+'!$JU:$JV</definedName>
    <definedName name="ж71" localSheetId="20">'[12]2+'!$JU:$JV</definedName>
    <definedName name="ж71" localSheetId="6">'[12]2+'!$JU:$JV</definedName>
    <definedName name="ж71" localSheetId="12">'[12]2+'!$JU:$JV</definedName>
    <definedName name="ж71">'[4]2+'!$JU:$JV</definedName>
    <definedName name="ж72" localSheetId="7">#REF!</definedName>
    <definedName name="ж72" localSheetId="10">'[12]2+'!$JY:$JZ</definedName>
    <definedName name="ж72" localSheetId="8">'[4]2+'!$JY:$JZ</definedName>
    <definedName name="ж72" localSheetId="11">'[12]2+'!$JY:$JZ</definedName>
    <definedName name="ж72" localSheetId="5">'[4]2+'!$JY:$JZ</definedName>
    <definedName name="ж72" localSheetId="9">'[12]2+'!$JY:$JZ</definedName>
    <definedName name="ж72" localSheetId="20">'[12]2+'!$JY:$JZ</definedName>
    <definedName name="ж72" localSheetId="6">'[12]2+'!$JY:$JZ</definedName>
    <definedName name="ж72" localSheetId="12">'[12]2+'!$JY:$JZ</definedName>
    <definedName name="ж72">'[4]2+'!$JY:$JZ</definedName>
    <definedName name="ж73" localSheetId="7">#REF!</definedName>
    <definedName name="ж73" localSheetId="10">'[12]2+'!$KC:$KD</definedName>
    <definedName name="ж73" localSheetId="8">'[4]2+'!$KC:$KD</definedName>
    <definedName name="ж73" localSheetId="11">'[12]2+'!$KC:$KD</definedName>
    <definedName name="ж73" localSheetId="5">'[4]2+'!$KC:$KD</definedName>
    <definedName name="ж73" localSheetId="9">'[12]2+'!$KC:$KD</definedName>
    <definedName name="ж73" localSheetId="20">'[12]2+'!$KC:$KD</definedName>
    <definedName name="ж73" localSheetId="6">'[12]2+'!$KC:$KD</definedName>
    <definedName name="ж73" localSheetId="12">'[12]2+'!$KC:$KD</definedName>
    <definedName name="ж73">'[4]2+'!$KC:$KD</definedName>
    <definedName name="ж74" localSheetId="7">#REF!</definedName>
    <definedName name="ж74" localSheetId="10">'[12]2+'!$KG:$KH</definedName>
    <definedName name="ж74" localSheetId="8">'[4]2+'!$KG:$KH</definedName>
    <definedName name="ж74" localSheetId="11">'[12]2+'!$KG:$KH</definedName>
    <definedName name="ж74" localSheetId="5">'[4]2+'!$KG:$KH</definedName>
    <definedName name="ж74" localSheetId="9">'[12]2+'!$KG:$KH</definedName>
    <definedName name="ж74" localSheetId="20">'[12]2+'!$KG:$KH</definedName>
    <definedName name="ж74" localSheetId="6">'[12]2+'!$KG:$KH</definedName>
    <definedName name="ж74" localSheetId="12">'[12]2+'!$KG:$KH</definedName>
    <definedName name="ж74">'[4]2+'!$KG:$KH</definedName>
    <definedName name="ж75" localSheetId="7">#REF!</definedName>
    <definedName name="ж75" localSheetId="10">'[12]2+'!$KK:$KL</definedName>
    <definedName name="ж75" localSheetId="8">'[4]2+'!$KK:$KL</definedName>
    <definedName name="ж75" localSheetId="11">'[12]2+'!$KK:$KL</definedName>
    <definedName name="ж75" localSheetId="5">'[4]2+'!$KK:$KL</definedName>
    <definedName name="ж75" localSheetId="9">'[12]2+'!$KK:$KL</definedName>
    <definedName name="ж75" localSheetId="20">'[12]2+'!$KK:$KL</definedName>
    <definedName name="ж75" localSheetId="6">'[12]2+'!$KK:$KL</definedName>
    <definedName name="ж75" localSheetId="12">'[12]2+'!$KK:$KL</definedName>
    <definedName name="ж75">'[4]2+'!$KK:$KL</definedName>
    <definedName name="ж76" localSheetId="7">#REF!</definedName>
    <definedName name="ж76" localSheetId="10">'[12]2+'!$KO:$KP</definedName>
    <definedName name="ж76" localSheetId="8">'[4]2+'!$KO:$KP</definedName>
    <definedName name="ж76" localSheetId="11">'[12]2+'!$KO:$KP</definedName>
    <definedName name="ж76" localSheetId="5">'[4]2+'!$KO:$KP</definedName>
    <definedName name="ж76" localSheetId="9">'[12]2+'!$KO:$KP</definedName>
    <definedName name="ж76" localSheetId="20">'[12]2+'!$KO:$KP</definedName>
    <definedName name="ж76" localSheetId="6">'[12]2+'!$KO:$KP</definedName>
    <definedName name="ж76" localSheetId="12">'[12]2+'!$KO:$KP</definedName>
    <definedName name="ж76">'[4]2+'!$KO:$KP</definedName>
    <definedName name="ж77" localSheetId="7">#REF!</definedName>
    <definedName name="ж77" localSheetId="10">'[12]2+'!$KS:$KT</definedName>
    <definedName name="ж77" localSheetId="8">'[4]2+'!$KS:$KT</definedName>
    <definedName name="ж77" localSheetId="11">'[12]2+'!$KS:$KT</definedName>
    <definedName name="ж77" localSheetId="5">'[4]2+'!$KS:$KT</definedName>
    <definedName name="ж77" localSheetId="9">'[12]2+'!$KS:$KT</definedName>
    <definedName name="ж77" localSheetId="20">'[12]2+'!$KS:$KT</definedName>
    <definedName name="ж77" localSheetId="6">'[12]2+'!$KS:$KT</definedName>
    <definedName name="ж77" localSheetId="12">'[12]2+'!$KS:$KT</definedName>
    <definedName name="ж77">'[4]2+'!$KS:$KT</definedName>
    <definedName name="ж78" localSheetId="7">#REF!</definedName>
    <definedName name="ж78" localSheetId="10">'[12]2+'!$KW:$KX</definedName>
    <definedName name="ж78" localSheetId="8">'[4]2+'!$KW:$KX</definedName>
    <definedName name="ж78" localSheetId="11">'[12]2+'!$KW:$KX</definedName>
    <definedName name="ж78" localSheetId="5">'[4]2+'!$KW:$KX</definedName>
    <definedName name="ж78" localSheetId="9">'[12]2+'!$KW:$KX</definedName>
    <definedName name="ж78" localSheetId="20">'[12]2+'!$KW:$KX</definedName>
    <definedName name="ж78" localSheetId="6">'[12]2+'!$KW:$KX</definedName>
    <definedName name="ж78" localSheetId="12">'[12]2+'!$KW:$KX</definedName>
    <definedName name="ж78">'[4]2+'!$KW:$KX</definedName>
    <definedName name="ж79" localSheetId="7">#REF!</definedName>
    <definedName name="ж79" localSheetId="10">'[12]2+'!$LA:$LB</definedName>
    <definedName name="ж79" localSheetId="8">'[4]2+'!$LA:$LB</definedName>
    <definedName name="ж79" localSheetId="11">'[12]2+'!$LA:$LB</definedName>
    <definedName name="ж79" localSheetId="5">'[4]2+'!$LA:$LB</definedName>
    <definedName name="ж79" localSheetId="9">'[12]2+'!$LA:$LB</definedName>
    <definedName name="ж79" localSheetId="20">'[12]2+'!$LA:$LB</definedName>
    <definedName name="ж79" localSheetId="6">'[12]2+'!$LA:$LB</definedName>
    <definedName name="ж79" localSheetId="12">'[12]2+'!$LA:$LB</definedName>
    <definedName name="ж79">'[4]2+'!$LA:$LB</definedName>
    <definedName name="ж8" localSheetId="7">#REF!</definedName>
    <definedName name="ж8" localSheetId="10">'[12]2+'!$AC:$AD</definedName>
    <definedName name="ж8" localSheetId="8">'[4]2+'!$AC:$AD</definedName>
    <definedName name="ж8" localSheetId="11">'[12]2+'!$AC:$AD</definedName>
    <definedName name="ж8" localSheetId="5">'[4]2+'!$AC:$AD</definedName>
    <definedName name="ж8" localSheetId="9">'[12]2+'!$AC:$AD</definedName>
    <definedName name="ж8" localSheetId="20">'[12]2+'!$AC:$AD</definedName>
    <definedName name="ж8" localSheetId="6">'[12]2+'!$AC:$AD</definedName>
    <definedName name="ж8" localSheetId="12">'[12]2+'!$AC:$AD</definedName>
    <definedName name="ж8">'[4]2+'!$AC:$AD</definedName>
    <definedName name="ж80" localSheetId="7">#REF!</definedName>
    <definedName name="ж80" localSheetId="10">'[12]2+'!$LE:$LF</definedName>
    <definedName name="ж80" localSheetId="8">'[4]2+'!$LE:$LF</definedName>
    <definedName name="ж80" localSheetId="11">'[12]2+'!$LE:$LF</definedName>
    <definedName name="ж80" localSheetId="5">'[4]2+'!$LE:$LF</definedName>
    <definedName name="ж80" localSheetId="9">'[12]2+'!$LE:$LF</definedName>
    <definedName name="ж80" localSheetId="20">'[12]2+'!$LE:$LF</definedName>
    <definedName name="ж80" localSheetId="6">'[12]2+'!$LE:$LF</definedName>
    <definedName name="ж80" localSheetId="12">'[12]2+'!$LE:$LF</definedName>
    <definedName name="ж80">'[4]2+'!$LE:$LF</definedName>
    <definedName name="ж81" localSheetId="7">#REF!</definedName>
    <definedName name="ж81" localSheetId="10">'[12]2+'!$LI:$LJ</definedName>
    <definedName name="ж81" localSheetId="8">'[4]2+'!$LI:$LJ</definedName>
    <definedName name="ж81" localSheetId="11">'[12]2+'!$LI:$LJ</definedName>
    <definedName name="ж81" localSheetId="5">'[4]2+'!$LI:$LJ</definedName>
    <definedName name="ж81" localSheetId="9">'[12]2+'!$LI:$LJ</definedName>
    <definedName name="ж81" localSheetId="20">'[12]2+'!$LI:$LJ</definedName>
    <definedName name="ж81" localSheetId="6">'[12]2+'!$LI:$LJ</definedName>
    <definedName name="ж81" localSheetId="12">'[12]2+'!$LI:$LJ</definedName>
    <definedName name="ж81">'[4]2+'!$LI:$LJ</definedName>
    <definedName name="ж82" localSheetId="7">#REF!</definedName>
    <definedName name="ж82" localSheetId="10">'[12]2+'!$LM:$LN</definedName>
    <definedName name="ж82" localSheetId="8">'[4]2+'!$LM:$LN</definedName>
    <definedName name="ж82" localSheetId="11">'[12]2+'!$LM:$LN</definedName>
    <definedName name="ж82" localSheetId="5">'[4]2+'!$LM:$LN</definedName>
    <definedName name="ж82" localSheetId="9">'[12]2+'!$LM:$LN</definedName>
    <definedName name="ж82" localSheetId="20">'[12]2+'!$LM:$LN</definedName>
    <definedName name="ж82" localSheetId="6">'[12]2+'!$LM:$LN</definedName>
    <definedName name="ж82" localSheetId="12">'[12]2+'!$LM:$LN</definedName>
    <definedName name="ж82">'[4]2+'!$LM:$LN</definedName>
    <definedName name="ж83" localSheetId="7">#REF!</definedName>
    <definedName name="ж83" localSheetId="10">'[12]2+'!$LQ:$LR</definedName>
    <definedName name="ж83" localSheetId="8">'[4]2+'!$LQ:$LR</definedName>
    <definedName name="ж83" localSheetId="11">'[12]2+'!$LQ:$LR</definedName>
    <definedName name="ж83" localSheetId="5">'[4]2+'!$LQ:$LR</definedName>
    <definedName name="ж83" localSheetId="9">'[12]2+'!$LQ:$LR</definedName>
    <definedName name="ж83" localSheetId="20">'[12]2+'!$LQ:$LR</definedName>
    <definedName name="ж83" localSheetId="6">'[12]2+'!$LQ:$LR</definedName>
    <definedName name="ж83" localSheetId="12">'[12]2+'!$LQ:$LR</definedName>
    <definedName name="ж83">'[4]2+'!$LQ:$LR</definedName>
    <definedName name="ж84" localSheetId="7">#REF!</definedName>
    <definedName name="ж84" localSheetId="10">'[12]2+'!$LU:$LV</definedName>
    <definedName name="ж84" localSheetId="8">'[4]2+'!$LU:$LV</definedName>
    <definedName name="ж84" localSheetId="11">'[12]2+'!$LU:$LV</definedName>
    <definedName name="ж84" localSheetId="5">'[4]2+'!$LU:$LV</definedName>
    <definedName name="ж84" localSheetId="9">'[12]2+'!$LU:$LV</definedName>
    <definedName name="ж84" localSheetId="20">'[12]2+'!$LU:$LV</definedName>
    <definedName name="ж84" localSheetId="6">'[12]2+'!$LU:$LV</definedName>
    <definedName name="ж84" localSheetId="12">'[12]2+'!$LU:$LV</definedName>
    <definedName name="ж84">'[4]2+'!$LU:$LV</definedName>
    <definedName name="ж85" localSheetId="7">#REF!</definedName>
    <definedName name="ж85" localSheetId="10">'[12]2+'!$LY:$LZ</definedName>
    <definedName name="ж85" localSheetId="8">'[4]2+'!$LY:$LZ</definedName>
    <definedName name="ж85" localSheetId="11">'[12]2+'!$LY:$LZ</definedName>
    <definedName name="ж85" localSheetId="5">'[4]2+'!$LY:$LZ</definedName>
    <definedName name="ж85" localSheetId="9">'[12]2+'!$LY:$LZ</definedName>
    <definedName name="ж85" localSheetId="20">'[12]2+'!$LY:$LZ</definedName>
    <definedName name="ж85" localSheetId="6">'[12]2+'!$LY:$LZ</definedName>
    <definedName name="ж85" localSheetId="12">'[12]2+'!$LY:$LZ</definedName>
    <definedName name="ж85">'[4]2+'!$LY:$LZ</definedName>
    <definedName name="ж86" localSheetId="7">#REF!</definedName>
    <definedName name="ж86" localSheetId="10">'[12]2+'!$MC:$MD</definedName>
    <definedName name="ж86" localSheetId="8">'[4]2+'!$MC:$MD</definedName>
    <definedName name="ж86" localSheetId="11">'[12]2+'!$MC:$MD</definedName>
    <definedName name="ж86" localSheetId="5">'[4]2+'!$MC:$MD</definedName>
    <definedName name="ж86" localSheetId="9">'[12]2+'!$MC:$MD</definedName>
    <definedName name="ж86" localSheetId="20">'[12]2+'!$MC:$MD</definedName>
    <definedName name="ж86" localSheetId="6">'[12]2+'!$MC:$MD</definedName>
    <definedName name="ж86" localSheetId="12">'[12]2+'!$MC:$MD</definedName>
    <definedName name="ж86">'[4]2+'!$MC:$MD</definedName>
    <definedName name="ж87" localSheetId="7">#REF!</definedName>
    <definedName name="ж87" localSheetId="10">'[12]2+'!$MG:$MH</definedName>
    <definedName name="ж87" localSheetId="8">'[4]2+'!$MG:$MH</definedName>
    <definedName name="ж87" localSheetId="11">'[12]2+'!$MG:$MH</definedName>
    <definedName name="ж87" localSheetId="5">'[4]2+'!$MG:$MH</definedName>
    <definedName name="ж87" localSheetId="9">'[12]2+'!$MG:$MH</definedName>
    <definedName name="ж87" localSheetId="20">'[12]2+'!$MG:$MH</definedName>
    <definedName name="ж87" localSheetId="6">'[12]2+'!$MG:$MH</definedName>
    <definedName name="ж87" localSheetId="12">'[12]2+'!$MG:$MH</definedName>
    <definedName name="ж87">'[4]2+'!$MG:$MH</definedName>
    <definedName name="ж88" localSheetId="7">#REF!</definedName>
    <definedName name="ж88" localSheetId="10">'[12]2+'!$MK:$ML</definedName>
    <definedName name="ж88" localSheetId="8">'[4]2+'!$MK:$ML</definedName>
    <definedName name="ж88" localSheetId="11">'[12]2+'!$MK:$ML</definedName>
    <definedName name="ж88" localSheetId="5">'[4]2+'!$MK:$ML</definedName>
    <definedName name="ж88" localSheetId="9">'[12]2+'!$MK:$ML</definedName>
    <definedName name="ж88" localSheetId="20">'[12]2+'!$MK:$ML</definedName>
    <definedName name="ж88" localSheetId="6">'[12]2+'!$MK:$ML</definedName>
    <definedName name="ж88" localSheetId="12">'[12]2+'!$MK:$ML</definedName>
    <definedName name="ж88">'[4]2+'!$MK:$ML</definedName>
    <definedName name="ж89" localSheetId="7">#REF!</definedName>
    <definedName name="ж89" localSheetId="10">'[12]2+'!$MO:$MP</definedName>
    <definedName name="ж89" localSheetId="8">'[4]2+'!$MO:$MP</definedName>
    <definedName name="ж89" localSheetId="11">'[12]2+'!$MO:$MP</definedName>
    <definedName name="ж89" localSheetId="5">'[4]2+'!$MO:$MP</definedName>
    <definedName name="ж89" localSheetId="9">'[12]2+'!$MO:$MP</definedName>
    <definedName name="ж89" localSheetId="20">'[12]2+'!$MO:$MP</definedName>
    <definedName name="ж89" localSheetId="6">'[12]2+'!$MO:$MP</definedName>
    <definedName name="ж89" localSheetId="12">'[12]2+'!$MO:$MP</definedName>
    <definedName name="ж89">'[4]2+'!$MO:$MP</definedName>
    <definedName name="ж9" localSheetId="7">#REF!</definedName>
    <definedName name="ж9" localSheetId="10">'[12]2+'!$AG:$AH</definedName>
    <definedName name="ж9" localSheetId="8">'[4]2+'!$AG:$AH</definedName>
    <definedName name="ж9" localSheetId="11">'[12]2+'!$AG:$AH</definedName>
    <definedName name="ж9" localSheetId="5">'[4]2+'!$AG:$AH</definedName>
    <definedName name="ж9" localSheetId="9">'[12]2+'!$AG:$AH</definedName>
    <definedName name="ж9" localSheetId="20">'[12]2+'!$AG:$AH</definedName>
    <definedName name="ж9" localSheetId="6">'[12]2+'!$AG:$AH</definedName>
    <definedName name="ж9" localSheetId="12">'[12]2+'!$AG:$AH</definedName>
    <definedName name="ж9">'[4]2+'!$AG:$AH</definedName>
    <definedName name="ж90" localSheetId="7">#REF!</definedName>
    <definedName name="ж90" localSheetId="10">'[12]2+'!$MS:$MT</definedName>
    <definedName name="ж90" localSheetId="8">'[4]2+'!$MS:$MT</definedName>
    <definedName name="ж90" localSheetId="11">'[12]2+'!$MS:$MT</definedName>
    <definedName name="ж90" localSheetId="5">'[4]2+'!$MS:$MT</definedName>
    <definedName name="ж90" localSheetId="9">'[12]2+'!$MS:$MT</definedName>
    <definedName name="ж90" localSheetId="20">'[12]2+'!$MS:$MT</definedName>
    <definedName name="ж90" localSheetId="6">'[12]2+'!$MS:$MT</definedName>
    <definedName name="ж90" localSheetId="12">'[12]2+'!$MS:$MT</definedName>
    <definedName name="ж90">'[4]2+'!$MS:$MT</definedName>
    <definedName name="ж91" localSheetId="7">#REF!</definedName>
    <definedName name="ж91" localSheetId="10">'[12]2+'!$MW:$MX</definedName>
    <definedName name="ж91" localSheetId="8">'[4]2+'!$MW:$MX</definedName>
    <definedName name="ж91" localSheetId="11">'[12]2+'!$MW:$MX</definedName>
    <definedName name="ж91" localSheetId="5">'[4]2+'!$MW:$MX</definedName>
    <definedName name="ж91" localSheetId="9">'[12]2+'!$MW:$MX</definedName>
    <definedName name="ж91" localSheetId="20">'[12]2+'!$MW:$MX</definedName>
    <definedName name="ж91" localSheetId="6">'[12]2+'!$MW:$MX</definedName>
    <definedName name="ж91" localSheetId="12">'[12]2+'!$MW:$MX</definedName>
    <definedName name="ж91">'[4]2+'!$MW:$MX</definedName>
    <definedName name="ж92" localSheetId="7">#REF!</definedName>
    <definedName name="ж92" localSheetId="10">'[12]2+'!$NA:$NB</definedName>
    <definedName name="ж92" localSheetId="8">'[4]2+'!$NA:$NB</definedName>
    <definedName name="ж92" localSheetId="11">'[12]2+'!$NA:$NB</definedName>
    <definedName name="ж92" localSheetId="5">'[4]2+'!$NA:$NB</definedName>
    <definedName name="ж92" localSheetId="9">'[12]2+'!$NA:$NB</definedName>
    <definedName name="ж92" localSheetId="20">'[12]2+'!$NA:$NB</definedName>
    <definedName name="ж92" localSheetId="6">'[12]2+'!$NA:$NB</definedName>
    <definedName name="ж92" localSheetId="12">'[12]2+'!$NA:$NB</definedName>
    <definedName name="ж92">'[4]2+'!$NA:$NB</definedName>
    <definedName name="ж93" localSheetId="7">#REF!</definedName>
    <definedName name="ж93" localSheetId="10">'[12]2+'!$NE:$NF</definedName>
    <definedName name="ж93" localSheetId="8">'[4]2+'!$NE:$NF</definedName>
    <definedName name="ж93" localSheetId="11">'[12]2+'!$NE:$NF</definedName>
    <definedName name="ж93" localSheetId="5">'[4]2+'!$NE:$NF</definedName>
    <definedName name="ж93" localSheetId="9">'[12]2+'!$NE:$NF</definedName>
    <definedName name="ж93" localSheetId="20">'[12]2+'!$NE:$NF</definedName>
    <definedName name="ж93" localSheetId="6">'[12]2+'!$NE:$NF</definedName>
    <definedName name="ж93" localSheetId="12">'[12]2+'!$NE:$NF</definedName>
    <definedName name="ж93">'[4]2+'!$NE:$NF</definedName>
    <definedName name="ж94" localSheetId="7">#REF!</definedName>
    <definedName name="ж94" localSheetId="10">'[12]2+'!$NI:$NJ</definedName>
    <definedName name="ж94" localSheetId="8">'[4]2+'!$NI:$NJ</definedName>
    <definedName name="ж94" localSheetId="11">'[12]2+'!$NI:$NJ</definedName>
    <definedName name="ж94" localSheetId="5">'[4]2+'!$NI:$NJ</definedName>
    <definedName name="ж94" localSheetId="9">'[12]2+'!$NI:$NJ</definedName>
    <definedName name="ж94" localSheetId="20">'[12]2+'!$NI:$NJ</definedName>
    <definedName name="ж94" localSheetId="6">'[12]2+'!$NI:$NJ</definedName>
    <definedName name="ж94" localSheetId="12">'[12]2+'!$NI:$NJ</definedName>
    <definedName name="ж94">'[4]2+'!$NI:$NJ</definedName>
    <definedName name="ж95" localSheetId="7">#REF!</definedName>
    <definedName name="ж95" localSheetId="10">'[12]2+'!$NM:$NN</definedName>
    <definedName name="ж95" localSheetId="8">'[4]2+'!$NM:$NN</definedName>
    <definedName name="ж95" localSheetId="11">'[12]2+'!$NM:$NN</definedName>
    <definedName name="ж95" localSheetId="5">'[4]2+'!$NM:$NN</definedName>
    <definedName name="ж95" localSheetId="9">'[12]2+'!$NM:$NN</definedName>
    <definedName name="ж95" localSheetId="20">'[12]2+'!$NM:$NN</definedName>
    <definedName name="ж95" localSheetId="6">'[12]2+'!$NM:$NN</definedName>
    <definedName name="ж95" localSheetId="12">'[12]2+'!$NM:$NN</definedName>
    <definedName name="ж95">'[4]2+'!$NM:$NN</definedName>
    <definedName name="ж96" localSheetId="7">#REF!</definedName>
    <definedName name="ж96" localSheetId="10">'[12]2+'!$NQ:$NR</definedName>
    <definedName name="ж96" localSheetId="8">'[4]2+'!$NQ:$NR</definedName>
    <definedName name="ж96" localSheetId="11">'[12]2+'!$NQ:$NR</definedName>
    <definedName name="ж96" localSheetId="5">'[4]2+'!$NQ:$NR</definedName>
    <definedName name="ж96" localSheetId="9">'[12]2+'!$NQ:$NR</definedName>
    <definedName name="ж96" localSheetId="20">'[12]2+'!$NQ:$NR</definedName>
    <definedName name="ж96" localSheetId="6">'[12]2+'!$NQ:$NR</definedName>
    <definedName name="ж96" localSheetId="12">'[12]2+'!$NQ:$NR</definedName>
    <definedName name="ж96">'[4]2+'!$NQ:$NR</definedName>
    <definedName name="ж97" localSheetId="7">#REF!</definedName>
    <definedName name="ж97" localSheetId="10">'[12]2+'!$NU:$NV</definedName>
    <definedName name="ж97" localSheetId="8">'[4]2+'!$NU:$NV</definedName>
    <definedName name="ж97" localSheetId="11">'[12]2+'!$NU:$NV</definedName>
    <definedName name="ж97" localSheetId="5">'[4]2+'!$NU:$NV</definedName>
    <definedName name="ж97" localSheetId="9">'[12]2+'!$NU:$NV</definedName>
    <definedName name="ж97" localSheetId="20">'[12]2+'!$NU:$NV</definedName>
    <definedName name="ж97" localSheetId="6">'[12]2+'!$NU:$NV</definedName>
    <definedName name="ж97" localSheetId="12">'[12]2+'!$NU:$NV</definedName>
    <definedName name="ж97">'[4]2+'!$NU:$NV</definedName>
    <definedName name="ж98" localSheetId="7">#REF!</definedName>
    <definedName name="ж98" localSheetId="10">'[12]2+'!$NY:$NZ</definedName>
    <definedName name="ж98" localSheetId="8">'[4]2+'!$NY:$NZ</definedName>
    <definedName name="ж98" localSheetId="11">'[12]2+'!$NY:$NZ</definedName>
    <definedName name="ж98" localSheetId="5">'[4]2+'!$NY:$NZ</definedName>
    <definedName name="ж98" localSheetId="9">'[12]2+'!$NY:$NZ</definedName>
    <definedName name="ж98" localSheetId="20">'[12]2+'!$NY:$NZ</definedName>
    <definedName name="ж98" localSheetId="6">'[12]2+'!$NY:$NZ</definedName>
    <definedName name="ж98" localSheetId="12">'[12]2+'!$NY:$NZ</definedName>
    <definedName name="ж98">'[4]2+'!$NY:$NZ</definedName>
    <definedName name="ж99" localSheetId="7">#REF!</definedName>
    <definedName name="ж99" localSheetId="10">'[12]2+'!$OC:$OD</definedName>
    <definedName name="ж99" localSheetId="8">'[4]2+'!$OC:$OD</definedName>
    <definedName name="ж99" localSheetId="11">'[12]2+'!$OC:$OD</definedName>
    <definedName name="ж99" localSheetId="5">'[4]2+'!$OC:$OD</definedName>
    <definedName name="ж99" localSheetId="9">'[12]2+'!$OC:$OD</definedName>
    <definedName name="ж99" localSheetId="20">'[12]2+'!$OC:$OD</definedName>
    <definedName name="ж99" localSheetId="6">'[12]2+'!$OC:$OD</definedName>
    <definedName name="ж99" localSheetId="12">'[12]2+'!$OC:$OD</definedName>
    <definedName name="ж99">'[4]2+'!$OC:$OD</definedName>
    <definedName name="Жен.конс." localSheetId="2">#REF!</definedName>
    <definedName name="Жен.конс." localSheetId="1">#REF!</definedName>
    <definedName name="Жен.конс." localSheetId="7">#REF!</definedName>
    <definedName name="Жен.конс." localSheetId="3">#REF!</definedName>
    <definedName name="Жен.конс." localSheetId="15">#REF!</definedName>
    <definedName name="Жен.конс." localSheetId="13">#REF!</definedName>
    <definedName name="Жен.конс." localSheetId="10">#REF!</definedName>
    <definedName name="Жен.конс." localSheetId="8">#REF!</definedName>
    <definedName name="Жен.конс." localSheetId="11">#REF!</definedName>
    <definedName name="Жен.конс." localSheetId="5">#REF!</definedName>
    <definedName name="Жен.конс." localSheetId="9">#REF!</definedName>
    <definedName name="Жен.конс." localSheetId="20">#REF!</definedName>
    <definedName name="Жен.конс." localSheetId="6">#REF!</definedName>
    <definedName name="Жен.конс." localSheetId="16">#REF!</definedName>
    <definedName name="Жен.конс." localSheetId="12">#REF!</definedName>
    <definedName name="Жен.конс." localSheetId="18">#REF!</definedName>
    <definedName name="Жен.конс." localSheetId="17">#REF!</definedName>
    <definedName name="Жен.конс.">#REF!</definedName>
    <definedName name="жж0" localSheetId="7">#REF!</definedName>
    <definedName name="жж0" localSheetId="10">'[12]0-2'!$D:$E</definedName>
    <definedName name="жж0" localSheetId="8">'[4]0-2'!$D:$E</definedName>
    <definedName name="жж0" localSheetId="11">'[12]0-2'!$D:$E</definedName>
    <definedName name="жж0" localSheetId="5">'[4]0-2'!$D:$E</definedName>
    <definedName name="жж0" localSheetId="9">'[12]0-2'!$D:$E</definedName>
    <definedName name="жж0" localSheetId="20">'[12]0-2'!$D:$E</definedName>
    <definedName name="жж0" localSheetId="6">'[12]0-2'!$D:$E</definedName>
    <definedName name="жж0" localSheetId="12">'[12]0-2'!$D:$E</definedName>
    <definedName name="жж0">'[4]0-2'!$D:$E</definedName>
    <definedName name="жж1" localSheetId="7">#REF!</definedName>
    <definedName name="жж1" localSheetId="10">'[12]0-2'!$H:$I</definedName>
    <definedName name="жж1" localSheetId="8">'[4]0-2'!$H:$I</definedName>
    <definedName name="жж1" localSheetId="11">'[12]0-2'!$H:$I</definedName>
    <definedName name="жж1" localSheetId="5">'[4]0-2'!$H:$I</definedName>
    <definedName name="жж1" localSheetId="9">'[12]0-2'!$H:$I</definedName>
    <definedName name="жж1" localSheetId="20">'[12]0-2'!$H:$I</definedName>
    <definedName name="жж1" localSheetId="6">'[12]0-2'!$H:$I</definedName>
    <definedName name="жж1" localSheetId="12">'[12]0-2'!$H:$I</definedName>
    <definedName name="жж1">'[4]0-2'!$H:$I</definedName>
    <definedName name="жж10" localSheetId="7">#REF!</definedName>
    <definedName name="жж10" localSheetId="10">'[12]0-2'!$AR:$AS</definedName>
    <definedName name="жж10" localSheetId="8">'[4]0-2'!$AR:$AS</definedName>
    <definedName name="жж10" localSheetId="11">'[12]0-2'!$AR:$AS</definedName>
    <definedName name="жж10" localSheetId="5">'[4]0-2'!$AR:$AS</definedName>
    <definedName name="жж10" localSheetId="9">'[12]0-2'!$AR:$AS</definedName>
    <definedName name="жж10" localSheetId="20">'[12]0-2'!$AR:$AS</definedName>
    <definedName name="жж10" localSheetId="6">'[12]0-2'!$AR:$AS</definedName>
    <definedName name="жж10" localSheetId="12">'[12]0-2'!$AR:$AS</definedName>
    <definedName name="жж10">'[4]0-2'!$AR:$AS</definedName>
    <definedName name="жж11" localSheetId="7">#REF!</definedName>
    <definedName name="жж11" localSheetId="10">'[12]0-2'!$AV:$AW</definedName>
    <definedName name="жж11" localSheetId="8">'[4]0-2'!$AV:$AW</definedName>
    <definedName name="жж11" localSheetId="11">'[12]0-2'!$AV:$AW</definedName>
    <definedName name="жж11" localSheetId="5">'[4]0-2'!$AV:$AW</definedName>
    <definedName name="жж11" localSheetId="9">'[12]0-2'!$AV:$AW</definedName>
    <definedName name="жж11" localSheetId="20">'[12]0-2'!$AV:$AW</definedName>
    <definedName name="жж11" localSheetId="6">'[12]0-2'!$AV:$AW</definedName>
    <definedName name="жж11" localSheetId="12">'[12]0-2'!$AV:$AW</definedName>
    <definedName name="жж11">'[4]0-2'!$AV:$AW</definedName>
    <definedName name="жж12" localSheetId="7">#REF!</definedName>
    <definedName name="жж12" localSheetId="10">'[12]0-2'!$AZ:$BA</definedName>
    <definedName name="жж12" localSheetId="8">'[4]0-2'!$AZ:$BA</definedName>
    <definedName name="жж12" localSheetId="11">'[12]0-2'!$AZ:$BA</definedName>
    <definedName name="жж12" localSheetId="5">'[4]0-2'!$AZ:$BA</definedName>
    <definedName name="жж12" localSheetId="9">'[12]0-2'!$AZ:$BA</definedName>
    <definedName name="жж12" localSheetId="20">'[12]0-2'!$AZ:$BA</definedName>
    <definedName name="жж12" localSheetId="6">'[12]0-2'!$AZ:$BA</definedName>
    <definedName name="жж12" localSheetId="12">'[12]0-2'!$AZ:$BA</definedName>
    <definedName name="жж12">'[4]0-2'!$AZ:$BA</definedName>
    <definedName name="жж13" localSheetId="7">#REF!</definedName>
    <definedName name="жж13" localSheetId="10">'[12]0-2'!$BD:$BE</definedName>
    <definedName name="жж13" localSheetId="8">'[4]0-2'!$BD:$BE</definedName>
    <definedName name="жж13" localSheetId="11">'[12]0-2'!$BD:$BE</definedName>
    <definedName name="жж13" localSheetId="5">'[4]0-2'!$BD:$BE</definedName>
    <definedName name="жж13" localSheetId="9">'[12]0-2'!$BD:$BE</definedName>
    <definedName name="жж13" localSheetId="20">'[12]0-2'!$BD:$BE</definedName>
    <definedName name="жж13" localSheetId="6">'[12]0-2'!$BD:$BE</definedName>
    <definedName name="жж13" localSheetId="12">'[12]0-2'!$BD:$BE</definedName>
    <definedName name="жж13">'[4]0-2'!$BD:$BE</definedName>
    <definedName name="жж14" localSheetId="7">#REF!</definedName>
    <definedName name="жж14" localSheetId="10">'[12]0-2'!$BH:$BI</definedName>
    <definedName name="жж14" localSheetId="8">'[4]0-2'!$BH:$BI</definedName>
    <definedName name="жж14" localSheetId="11">'[12]0-2'!$BH:$BI</definedName>
    <definedName name="жж14" localSheetId="5">'[4]0-2'!$BH:$BI</definedName>
    <definedName name="жж14" localSheetId="9">'[12]0-2'!$BH:$BI</definedName>
    <definedName name="жж14" localSheetId="20">'[12]0-2'!$BH:$BI</definedName>
    <definedName name="жж14" localSheetId="6">'[12]0-2'!$BH:$BI</definedName>
    <definedName name="жж14" localSheetId="12">'[12]0-2'!$BH:$BI</definedName>
    <definedName name="жж14">'[4]0-2'!$BH:$BI</definedName>
    <definedName name="жж15" localSheetId="7">#REF!</definedName>
    <definedName name="жж15" localSheetId="10">'[12]0-2'!$BL:$BM</definedName>
    <definedName name="жж15" localSheetId="8">'[4]0-2'!$BL:$BM</definedName>
    <definedName name="жж15" localSheetId="11">'[12]0-2'!$BL:$BM</definedName>
    <definedName name="жж15" localSheetId="5">'[4]0-2'!$BL:$BM</definedName>
    <definedName name="жж15" localSheetId="9">'[12]0-2'!$BL:$BM</definedName>
    <definedName name="жж15" localSheetId="20">'[12]0-2'!$BL:$BM</definedName>
    <definedName name="жж15" localSheetId="6">'[12]0-2'!$BL:$BM</definedName>
    <definedName name="жж15" localSheetId="12">'[12]0-2'!$BL:$BM</definedName>
    <definedName name="жж15">'[4]0-2'!$BL:$BM</definedName>
    <definedName name="жж16" localSheetId="7">#REF!</definedName>
    <definedName name="жж16" localSheetId="10">'[12]0-2'!$BP:$BQ</definedName>
    <definedName name="жж16" localSheetId="8">'[4]0-2'!$BP:$BQ</definedName>
    <definedName name="жж16" localSheetId="11">'[12]0-2'!$BP:$BQ</definedName>
    <definedName name="жж16" localSheetId="5">'[4]0-2'!$BP:$BQ</definedName>
    <definedName name="жж16" localSheetId="9">'[12]0-2'!$BP:$BQ</definedName>
    <definedName name="жж16" localSheetId="20">'[12]0-2'!$BP:$BQ</definedName>
    <definedName name="жж16" localSheetId="6">'[12]0-2'!$BP:$BQ</definedName>
    <definedName name="жж16" localSheetId="12">'[12]0-2'!$BP:$BQ</definedName>
    <definedName name="жж16">'[4]0-2'!$BP:$BQ</definedName>
    <definedName name="жж17" localSheetId="7">#REF!</definedName>
    <definedName name="жж17" localSheetId="10">'[12]0-2'!$BT:$BU</definedName>
    <definedName name="жж17" localSheetId="8">'[4]0-2'!$BT:$BU</definedName>
    <definedName name="жж17" localSheetId="11">'[12]0-2'!$BT:$BU</definedName>
    <definedName name="жж17" localSheetId="5">'[4]0-2'!$BT:$BU</definedName>
    <definedName name="жж17" localSheetId="9">'[12]0-2'!$BT:$BU</definedName>
    <definedName name="жж17" localSheetId="20">'[12]0-2'!$BT:$BU</definedName>
    <definedName name="жж17" localSheetId="6">'[12]0-2'!$BT:$BU</definedName>
    <definedName name="жж17" localSheetId="12">'[12]0-2'!$BT:$BU</definedName>
    <definedName name="жж17">'[4]0-2'!$BT:$BU</definedName>
    <definedName name="жж18" localSheetId="7">#REF!</definedName>
    <definedName name="жж18" localSheetId="10">'[12]0-2'!$BX:$BY</definedName>
    <definedName name="жж18" localSheetId="8">'[4]0-2'!$BX:$BY</definedName>
    <definedName name="жж18" localSheetId="11">'[12]0-2'!$BX:$BY</definedName>
    <definedName name="жж18" localSheetId="5">'[4]0-2'!$BX:$BY</definedName>
    <definedName name="жж18" localSheetId="9">'[12]0-2'!$BX:$BY</definedName>
    <definedName name="жж18" localSheetId="20">'[12]0-2'!$BX:$BY</definedName>
    <definedName name="жж18" localSheetId="6">'[12]0-2'!$BX:$BY</definedName>
    <definedName name="жж18" localSheetId="12">'[12]0-2'!$BX:$BY</definedName>
    <definedName name="жж18">'[4]0-2'!$BX:$BY</definedName>
    <definedName name="жж19" localSheetId="7">#REF!</definedName>
    <definedName name="жж19" localSheetId="10">'[12]0-2'!$CB:$CC</definedName>
    <definedName name="жж19" localSheetId="8">'[4]0-2'!$CB:$CC</definedName>
    <definedName name="жж19" localSheetId="11">'[12]0-2'!$CB:$CC</definedName>
    <definedName name="жж19" localSheetId="5">'[4]0-2'!$CB:$CC</definedName>
    <definedName name="жж19" localSheetId="9">'[12]0-2'!$CB:$CC</definedName>
    <definedName name="жж19" localSheetId="20">'[12]0-2'!$CB:$CC</definedName>
    <definedName name="жж19" localSheetId="6">'[12]0-2'!$CB:$CC</definedName>
    <definedName name="жж19" localSheetId="12">'[12]0-2'!$CB:$CC</definedName>
    <definedName name="жж19">'[4]0-2'!$CB:$CC</definedName>
    <definedName name="жж2" localSheetId="7">#REF!</definedName>
    <definedName name="жж2" localSheetId="10">'[12]0-2'!$L:$M</definedName>
    <definedName name="жж2" localSheetId="8">'[4]0-2'!$L:$M</definedName>
    <definedName name="жж2" localSheetId="11">'[12]0-2'!$L:$M</definedName>
    <definedName name="жж2" localSheetId="5">'[4]0-2'!$L:$M</definedName>
    <definedName name="жж2" localSheetId="9">'[12]0-2'!$L:$M</definedName>
    <definedName name="жж2" localSheetId="20">'[12]0-2'!$L:$M</definedName>
    <definedName name="жж2" localSheetId="6">'[12]0-2'!$L:$M</definedName>
    <definedName name="жж2" localSheetId="12">'[12]0-2'!$L:$M</definedName>
    <definedName name="жж2">'[4]0-2'!$L:$M</definedName>
    <definedName name="жж20" localSheetId="7">#REF!</definedName>
    <definedName name="жж20" localSheetId="10">'[12]0-2'!$CF:$CG</definedName>
    <definedName name="жж20" localSheetId="8">'[4]0-2'!$CF:$CG</definedName>
    <definedName name="жж20" localSheetId="11">'[12]0-2'!$CF:$CG</definedName>
    <definedName name="жж20" localSheetId="5">'[4]0-2'!$CF:$CG</definedName>
    <definedName name="жж20" localSheetId="9">'[12]0-2'!$CF:$CG</definedName>
    <definedName name="жж20" localSheetId="20">'[12]0-2'!$CF:$CG</definedName>
    <definedName name="жж20" localSheetId="6">'[12]0-2'!$CF:$CG</definedName>
    <definedName name="жж20" localSheetId="12">'[12]0-2'!$CF:$CG</definedName>
    <definedName name="жж20">'[4]0-2'!$CF:$CG</definedName>
    <definedName name="жж21" localSheetId="7">#REF!</definedName>
    <definedName name="жж21" localSheetId="10">'[12]0-2'!$CJ:$CK</definedName>
    <definedName name="жж21" localSheetId="8">'[4]0-2'!$CJ:$CK</definedName>
    <definedName name="жж21" localSheetId="11">'[12]0-2'!$CJ:$CK</definedName>
    <definedName name="жж21" localSheetId="5">'[4]0-2'!$CJ:$CK</definedName>
    <definedName name="жж21" localSheetId="9">'[12]0-2'!$CJ:$CK</definedName>
    <definedName name="жж21" localSheetId="20">'[12]0-2'!$CJ:$CK</definedName>
    <definedName name="жж21" localSheetId="6">'[12]0-2'!$CJ:$CK</definedName>
    <definedName name="жж21" localSheetId="12">'[12]0-2'!$CJ:$CK</definedName>
    <definedName name="жж21">'[4]0-2'!$CJ:$CK</definedName>
    <definedName name="жж22" localSheetId="7">#REF!</definedName>
    <definedName name="жж22" localSheetId="10">'[12]0-2'!$CN:$CO</definedName>
    <definedName name="жж22" localSheetId="8">'[4]0-2'!$CN:$CO</definedName>
    <definedName name="жж22" localSheetId="11">'[12]0-2'!$CN:$CO</definedName>
    <definedName name="жж22" localSheetId="5">'[4]0-2'!$CN:$CO</definedName>
    <definedName name="жж22" localSheetId="9">'[12]0-2'!$CN:$CO</definedName>
    <definedName name="жж22" localSheetId="20">'[12]0-2'!$CN:$CO</definedName>
    <definedName name="жж22" localSheetId="6">'[12]0-2'!$CN:$CO</definedName>
    <definedName name="жж22" localSheetId="12">'[12]0-2'!$CN:$CO</definedName>
    <definedName name="жж22">'[4]0-2'!$CN:$CO</definedName>
    <definedName name="жж23" localSheetId="7">#REF!</definedName>
    <definedName name="жж23" localSheetId="10">'[12]0-2'!$CR:$CS</definedName>
    <definedName name="жж23" localSheetId="8">'[4]0-2'!$CR:$CS</definedName>
    <definedName name="жж23" localSheetId="11">'[12]0-2'!$CR:$CS</definedName>
    <definedName name="жж23" localSheetId="5">'[4]0-2'!$CR:$CS</definedName>
    <definedName name="жж23" localSheetId="9">'[12]0-2'!$CR:$CS</definedName>
    <definedName name="жж23" localSheetId="20">'[12]0-2'!$CR:$CS</definedName>
    <definedName name="жж23" localSheetId="6">'[12]0-2'!$CR:$CS</definedName>
    <definedName name="жж23" localSheetId="12">'[12]0-2'!$CR:$CS</definedName>
    <definedName name="жж23">'[4]0-2'!$CR:$CS</definedName>
    <definedName name="жж3" localSheetId="7">#REF!</definedName>
    <definedName name="жж3" localSheetId="10">'[12]0-2'!$P:$Q</definedName>
    <definedName name="жж3" localSheetId="8">'[4]0-2'!$P:$Q</definedName>
    <definedName name="жж3" localSheetId="11">'[12]0-2'!$P:$Q</definedName>
    <definedName name="жж3" localSheetId="5">'[4]0-2'!$P:$Q</definedName>
    <definedName name="жж3" localSheetId="9">'[12]0-2'!$P:$Q</definedName>
    <definedName name="жж3" localSheetId="20">'[12]0-2'!$P:$Q</definedName>
    <definedName name="жж3" localSheetId="6">'[12]0-2'!$P:$Q</definedName>
    <definedName name="жж3" localSheetId="12">'[12]0-2'!$P:$Q</definedName>
    <definedName name="жж3">'[4]0-2'!$P:$Q</definedName>
    <definedName name="жж4" localSheetId="7">#REF!</definedName>
    <definedName name="жж4" localSheetId="10">'[12]0-2'!$T:$U</definedName>
    <definedName name="жж4" localSheetId="8">'[4]0-2'!$T:$U</definedName>
    <definedName name="жж4" localSheetId="11">'[12]0-2'!$T:$U</definedName>
    <definedName name="жж4" localSheetId="5">'[4]0-2'!$T:$U</definedName>
    <definedName name="жж4" localSheetId="9">'[12]0-2'!$T:$U</definedName>
    <definedName name="жж4" localSheetId="20">'[12]0-2'!$T:$U</definedName>
    <definedName name="жж4" localSheetId="6">'[12]0-2'!$T:$U</definedName>
    <definedName name="жж4" localSheetId="12">'[12]0-2'!$T:$U</definedName>
    <definedName name="жж4">'[4]0-2'!$T:$U</definedName>
    <definedName name="жж5" localSheetId="7">#REF!</definedName>
    <definedName name="жж5" localSheetId="10">'[12]0-2'!$X:$Y</definedName>
    <definedName name="жж5" localSheetId="8">'[4]0-2'!$X:$Y</definedName>
    <definedName name="жж5" localSheetId="11">'[12]0-2'!$X:$Y</definedName>
    <definedName name="жж5" localSheetId="5">'[4]0-2'!$X:$Y</definedName>
    <definedName name="жж5" localSheetId="9">'[12]0-2'!$X:$Y</definedName>
    <definedName name="жж5" localSheetId="20">'[12]0-2'!$X:$Y</definedName>
    <definedName name="жж5" localSheetId="6">'[12]0-2'!$X:$Y</definedName>
    <definedName name="жж5" localSheetId="12">'[12]0-2'!$X:$Y</definedName>
    <definedName name="жж5">'[4]0-2'!$X:$Y</definedName>
    <definedName name="жж6" localSheetId="7">#REF!</definedName>
    <definedName name="жж6" localSheetId="10">'[12]0-2'!$AB:$AC</definedName>
    <definedName name="жж6" localSheetId="8">'[4]0-2'!$AB:$AC</definedName>
    <definedName name="жж6" localSheetId="11">'[12]0-2'!$AB:$AC</definedName>
    <definedName name="жж6" localSheetId="5">'[4]0-2'!$AB:$AC</definedName>
    <definedName name="жж6" localSheetId="9">'[12]0-2'!$AB:$AC</definedName>
    <definedName name="жж6" localSheetId="20">'[12]0-2'!$AB:$AC</definedName>
    <definedName name="жж6" localSheetId="6">'[12]0-2'!$AB:$AC</definedName>
    <definedName name="жж6" localSheetId="12">'[12]0-2'!$AB:$AC</definedName>
    <definedName name="жж6">'[4]0-2'!$AB:$AC</definedName>
    <definedName name="жж7" localSheetId="7">#REF!</definedName>
    <definedName name="жж7" localSheetId="10">'[12]0-2'!$AF:$AG</definedName>
    <definedName name="жж7" localSheetId="8">'[4]0-2'!$AF:$AG</definedName>
    <definedName name="жж7" localSheetId="11">'[12]0-2'!$AF:$AG</definedName>
    <definedName name="жж7" localSheetId="5">'[4]0-2'!$AF:$AG</definedName>
    <definedName name="жж7" localSheetId="9">'[12]0-2'!$AF:$AG</definedName>
    <definedName name="жж7" localSheetId="20">'[12]0-2'!$AF:$AG</definedName>
    <definedName name="жж7" localSheetId="6">'[12]0-2'!$AF:$AG</definedName>
    <definedName name="жж7" localSheetId="12">'[12]0-2'!$AF:$AG</definedName>
    <definedName name="жж7">'[4]0-2'!$AF:$AG</definedName>
    <definedName name="жж8" localSheetId="7">#REF!</definedName>
    <definedName name="жж8" localSheetId="10">'[12]0-2'!$AJ:$AK</definedName>
    <definedName name="жж8" localSheetId="8">'[4]0-2'!$AJ:$AK</definedName>
    <definedName name="жж8" localSheetId="11">'[12]0-2'!$AJ:$AK</definedName>
    <definedName name="жж8" localSheetId="5">'[4]0-2'!$AJ:$AK</definedName>
    <definedName name="жж8" localSheetId="9">'[12]0-2'!$AJ:$AK</definedName>
    <definedName name="жж8" localSheetId="20">'[12]0-2'!$AJ:$AK</definedName>
    <definedName name="жж8" localSheetId="6">'[12]0-2'!$AJ:$AK</definedName>
    <definedName name="жж8" localSheetId="12">'[12]0-2'!$AJ:$AK</definedName>
    <definedName name="жж8">'[4]0-2'!$AJ:$AK</definedName>
    <definedName name="жж9" localSheetId="7">#REF!</definedName>
    <definedName name="жж9" localSheetId="10">'[12]0-2'!$AN:$AO</definedName>
    <definedName name="жж9" localSheetId="8">'[4]0-2'!$AN:$AO</definedName>
    <definedName name="жж9" localSheetId="11">'[12]0-2'!$AN:$AO</definedName>
    <definedName name="жж9" localSheetId="5">'[4]0-2'!$AN:$AO</definedName>
    <definedName name="жж9" localSheetId="9">'[12]0-2'!$AN:$AO</definedName>
    <definedName name="жж9" localSheetId="20">'[12]0-2'!$AN:$AO</definedName>
    <definedName name="жж9" localSheetId="6">'[12]0-2'!$AN:$AO</definedName>
    <definedName name="жж9" localSheetId="12">'[12]0-2'!$AN:$AO</definedName>
    <definedName name="жж9">'[4]0-2'!$AN:$AO</definedName>
    <definedName name="_xlnm.Print_Titles" localSheetId="1">'ВМП КС (Пр.1-26)'!$B:$B</definedName>
    <definedName name="_xlnm.Print_Titles" localSheetId="3">'ДС (пр.1-26)'!$3:$4</definedName>
    <definedName name="_xlnm.Print_Titles" localSheetId="15">'КТ,МРТ,ПЭТКТ,ОФЭКТКТ (Пр.1-26)'!$2:$3</definedName>
    <definedName name="_xlnm.Print_Titles" localSheetId="13">'Обращения (Пр.1-26)'!$4:$7</definedName>
    <definedName name="_xlnm.Print_Titles" localSheetId="0">'Объемы КС (Пр.1-26)'!$6:$8</definedName>
    <definedName name="_xlnm.Print_Titles" localSheetId="10">'Пос с др.целями(Пр.1-26)  '!$2:$6</definedName>
    <definedName name="_xlnm.Print_Titles" localSheetId="8">'Пос. по дисп.набл.Пр.1-26'!$2:$8</definedName>
    <definedName name="_xlnm.Print_Titles" localSheetId="11">'Посещения СМП (Пр.1-26)    '!$2:$6</definedName>
    <definedName name="_xlnm.Print_Titles" localSheetId="5">'Профилак.Свод (Пр.1-26)    '!$2:$8</definedName>
    <definedName name="_xlnm.Print_Titles" localSheetId="9">'Раз.пос.(Пр.1-26) '!$2:$7</definedName>
    <definedName name="_xlnm.Print_Titles" localSheetId="20">'СМП (Пр 1-26)'!$4:$7</definedName>
    <definedName name="_xlnm.Print_Titles" localSheetId="6">'Углуб.дисп.1 и 2 эт.(Пр.1-26)'!$2:$6</definedName>
    <definedName name="_xlnm.Print_Titles" localSheetId="16">'УЗИ ссс (Пр.1-26)'!$4:$5</definedName>
    <definedName name="_xlnm.Print_Titles" localSheetId="12">'Центры здор.взросл ( Пр.1-26)'!$3:$6</definedName>
    <definedName name="_xlnm.Print_Titles" localSheetId="18">'ШХНИЗ, ШСД (Пр.1-26)'!$4:$6</definedName>
    <definedName name="_xlnm.Print_Titles" localSheetId="17">'ЭИ, ПАТ, МГИ  (Пр.1-26)'!$4:$6</definedName>
    <definedName name="ЗД" localSheetId="2">[5]Данные!$BY$3:$DB$3</definedName>
    <definedName name="ЗД" localSheetId="1">[5]Данные!$BY$3:$DB$3</definedName>
    <definedName name="ЗД" localSheetId="0">[5]Данные!$BY$3:$DB$3</definedName>
    <definedName name="ЗД" localSheetId="10">[6]Данные!$BY$3:$DB$3</definedName>
    <definedName name="ЗД" localSheetId="8">[7]Данные!$BY$3:$DB$3</definedName>
    <definedName name="ЗД" localSheetId="11">[5]Данные!$BY$3:$DB$3</definedName>
    <definedName name="ЗД" localSheetId="5">[6]Данные!$BY$3:$DB$3</definedName>
    <definedName name="ЗД" localSheetId="9">[7]Данные!$BY$3:$DB$3</definedName>
    <definedName name="ЗД" localSheetId="20">[5]Данные!$BY$3:$DB$3</definedName>
    <definedName name="ЗД" localSheetId="6">[5]Данные!$BY$3:$DB$3</definedName>
    <definedName name="ЗД" localSheetId="12">[5]Данные!$BY$3:$DB$3</definedName>
    <definedName name="ЗД">[8]Данные!$BY$3:$DB$3</definedName>
    <definedName name="иные" localSheetId="7">#REF!</definedName>
    <definedName name="иные" localSheetId="3">#REF!</definedName>
    <definedName name="иные" localSheetId="15">#REF!</definedName>
    <definedName name="иные" localSheetId="13">#REF!</definedName>
    <definedName name="иные" localSheetId="10">#REF!</definedName>
    <definedName name="иные" localSheetId="8">#REF!</definedName>
    <definedName name="иные" localSheetId="11">#REF!</definedName>
    <definedName name="иные" localSheetId="5">#REF!</definedName>
    <definedName name="иные" localSheetId="9">#REF!</definedName>
    <definedName name="иные" localSheetId="20">#REF!</definedName>
    <definedName name="иные" localSheetId="6">#REF!</definedName>
    <definedName name="иные" localSheetId="16">#REF!</definedName>
    <definedName name="иные" localSheetId="12">#REF!</definedName>
    <definedName name="иные" localSheetId="18">#REF!</definedName>
    <definedName name="иные" localSheetId="17">#REF!</definedName>
    <definedName name="иные">#REF!</definedName>
    <definedName name="м0" localSheetId="7">'[9]0-2'!$B:$C</definedName>
    <definedName name="м0" localSheetId="10">'[10]0-2'!$B:$C</definedName>
    <definedName name="м0" localSheetId="8">'[11]0-2'!$B:$C</definedName>
    <definedName name="м0" localSheetId="11">'[10]0-2'!$B:$C</definedName>
    <definedName name="м0" localSheetId="5">'[11]0-2'!$B:$C</definedName>
    <definedName name="м0" localSheetId="9">'[10]0-2'!$B:$C</definedName>
    <definedName name="м0" localSheetId="20">'[10]0-2'!$B:$C</definedName>
    <definedName name="м0" localSheetId="6">'[10]0-2'!$B:$C</definedName>
    <definedName name="м0" localSheetId="12">'[10]0-2'!$B:$C</definedName>
    <definedName name="м0">'[11]0-2'!$B:$C</definedName>
    <definedName name="м1" localSheetId="7">'[9]0-2'!$G:$H</definedName>
    <definedName name="м1" localSheetId="10">'[10]0-2'!$G:$H</definedName>
    <definedName name="м1" localSheetId="8">'[11]0-2'!$G:$H</definedName>
    <definedName name="м1" localSheetId="11">'[10]0-2'!$G:$H</definedName>
    <definedName name="м1" localSheetId="5">'[11]0-2'!$G:$H</definedName>
    <definedName name="м1" localSheetId="9">'[10]0-2'!$G:$H</definedName>
    <definedName name="м1" localSheetId="20">'[10]0-2'!$G:$H</definedName>
    <definedName name="м1" localSheetId="6">'[10]0-2'!$G:$H</definedName>
    <definedName name="м1" localSheetId="12">'[10]0-2'!$G:$H</definedName>
    <definedName name="м1">'[11]0-2'!$G:$H</definedName>
    <definedName name="м10" localSheetId="7">#REF!</definedName>
    <definedName name="м10" localSheetId="10">'[12]2+'!$AI:$AJ</definedName>
    <definedName name="м10" localSheetId="8">'[4]2+'!$AI:$AJ</definedName>
    <definedName name="м10" localSheetId="11">'[12]2+'!$AI:$AJ</definedName>
    <definedName name="м10" localSheetId="5">'[4]2+'!$AI:$AJ</definedName>
    <definedName name="м10" localSheetId="9">'[12]2+'!$AI:$AJ</definedName>
    <definedName name="м10" localSheetId="20">'[12]2+'!$AI:$AJ</definedName>
    <definedName name="м10" localSheetId="6">'[12]2+'!$AI:$AJ</definedName>
    <definedName name="м10" localSheetId="12">'[12]2+'!$AI:$AJ</definedName>
    <definedName name="м10">'[4]2+'!$AI:$AJ</definedName>
    <definedName name="м100" localSheetId="7">#REF!</definedName>
    <definedName name="м100" localSheetId="10">'[12]2+'!$OE:$OF</definedName>
    <definedName name="м100" localSheetId="8">'[4]2+'!$OE:$OF</definedName>
    <definedName name="м100" localSheetId="11">'[12]2+'!$OE:$OF</definedName>
    <definedName name="м100" localSheetId="5">'[4]2+'!$OE:$OF</definedName>
    <definedName name="м100" localSheetId="9">'[12]2+'!$OE:$OF</definedName>
    <definedName name="м100" localSheetId="20">'[12]2+'!$OE:$OF</definedName>
    <definedName name="м100" localSheetId="6">'[12]2+'!$OE:$OF</definedName>
    <definedName name="м100" localSheetId="12">'[12]2+'!$OE:$OF</definedName>
    <definedName name="м100">'[4]2+'!$OE:$OF</definedName>
    <definedName name="м101" localSheetId="7">#REF!</definedName>
    <definedName name="м101" localSheetId="10">'[12]2+'!$OI:$OJ</definedName>
    <definedName name="м101" localSheetId="8">'[4]2+'!$OI:$OJ</definedName>
    <definedName name="м101" localSheetId="11">'[12]2+'!$OI:$OJ</definedName>
    <definedName name="м101" localSheetId="5">'[4]2+'!$OI:$OJ</definedName>
    <definedName name="м101" localSheetId="9">'[12]2+'!$OI:$OJ</definedName>
    <definedName name="м101" localSheetId="20">'[12]2+'!$OI:$OJ</definedName>
    <definedName name="м101" localSheetId="6">'[12]2+'!$OI:$OJ</definedName>
    <definedName name="м101" localSheetId="12">'[12]2+'!$OI:$OJ</definedName>
    <definedName name="м101">'[4]2+'!$OI:$OJ</definedName>
    <definedName name="м102" localSheetId="7">#REF!</definedName>
    <definedName name="м102" localSheetId="10">'[12]2+'!$OM:$ON</definedName>
    <definedName name="м102" localSheetId="8">'[4]2+'!$OM:$ON</definedName>
    <definedName name="м102" localSheetId="11">'[12]2+'!$OM:$ON</definedName>
    <definedName name="м102" localSheetId="5">'[4]2+'!$OM:$ON</definedName>
    <definedName name="м102" localSheetId="9">'[12]2+'!$OM:$ON</definedName>
    <definedName name="м102" localSheetId="20">'[12]2+'!$OM:$ON</definedName>
    <definedName name="м102" localSheetId="6">'[12]2+'!$OM:$ON</definedName>
    <definedName name="м102" localSheetId="12">'[12]2+'!$OM:$ON</definedName>
    <definedName name="м102">'[4]2+'!$OM:$ON</definedName>
    <definedName name="м103" localSheetId="7">#REF!</definedName>
    <definedName name="м103" localSheetId="10">'[12]2+'!$OQ:$OR</definedName>
    <definedName name="м103" localSheetId="8">'[4]2+'!$OQ:$OR</definedName>
    <definedName name="м103" localSheetId="11">'[12]2+'!$OQ:$OR</definedName>
    <definedName name="м103" localSheetId="5">'[4]2+'!$OQ:$OR</definedName>
    <definedName name="м103" localSheetId="9">'[12]2+'!$OQ:$OR</definedName>
    <definedName name="м103" localSheetId="20">'[12]2+'!$OQ:$OR</definedName>
    <definedName name="м103" localSheetId="6">'[12]2+'!$OQ:$OR</definedName>
    <definedName name="м103" localSheetId="12">'[12]2+'!$OQ:$OR</definedName>
    <definedName name="м103">'[4]2+'!$OQ:$OR</definedName>
    <definedName name="м104" localSheetId="7">#REF!</definedName>
    <definedName name="м104" localSheetId="10">'[12]2+'!$OU:$OV</definedName>
    <definedName name="м104" localSheetId="8">'[4]2+'!$OU:$OV</definedName>
    <definedName name="м104" localSheetId="11">'[12]2+'!$OU:$OV</definedName>
    <definedName name="м104" localSheetId="5">'[4]2+'!$OU:$OV</definedName>
    <definedName name="м104" localSheetId="9">'[12]2+'!$OU:$OV</definedName>
    <definedName name="м104" localSheetId="20">'[12]2+'!$OU:$OV</definedName>
    <definedName name="м104" localSheetId="6">'[12]2+'!$OU:$OV</definedName>
    <definedName name="м104" localSheetId="12">'[12]2+'!$OU:$OV</definedName>
    <definedName name="м104">'[4]2+'!$OU:$OV</definedName>
    <definedName name="м105" localSheetId="7">#REF!</definedName>
    <definedName name="м105" localSheetId="10">'[12]2+'!$OY:$OZ</definedName>
    <definedName name="м105" localSheetId="8">'[4]2+'!$OY:$OZ</definedName>
    <definedName name="м105" localSheetId="11">'[12]2+'!$OY:$OZ</definedName>
    <definedName name="м105" localSheetId="5">'[4]2+'!$OY:$OZ</definedName>
    <definedName name="м105" localSheetId="9">'[12]2+'!$OY:$OZ</definedName>
    <definedName name="м105" localSheetId="20">'[12]2+'!$OY:$OZ</definedName>
    <definedName name="м105" localSheetId="6">'[12]2+'!$OY:$OZ</definedName>
    <definedName name="м105" localSheetId="12">'[12]2+'!$OY:$OZ</definedName>
    <definedName name="м105">'[4]2+'!$OY:$OZ</definedName>
    <definedName name="м106" localSheetId="7">#REF!</definedName>
    <definedName name="м106" localSheetId="10">'[12]2+'!$PC:$PD</definedName>
    <definedName name="м106" localSheetId="8">'[4]2+'!$PC:$PD</definedName>
    <definedName name="м106" localSheetId="11">'[12]2+'!$PC:$PD</definedName>
    <definedName name="м106" localSheetId="5">'[4]2+'!$PC:$PD</definedName>
    <definedName name="м106" localSheetId="9">'[12]2+'!$PC:$PD</definedName>
    <definedName name="м106" localSheetId="20">'[12]2+'!$PC:$PD</definedName>
    <definedName name="м106" localSheetId="6">'[12]2+'!$PC:$PD</definedName>
    <definedName name="м106" localSheetId="12">'[12]2+'!$PC:$PD</definedName>
    <definedName name="м106">'[4]2+'!$PC:$PD</definedName>
    <definedName name="м107" localSheetId="7">#REF!</definedName>
    <definedName name="м107" localSheetId="10">'[12]2+'!$PG:$PH</definedName>
    <definedName name="м107" localSheetId="8">'[4]2+'!$PG:$PH</definedName>
    <definedName name="м107" localSheetId="11">'[12]2+'!$PG:$PH</definedName>
    <definedName name="м107" localSheetId="5">'[4]2+'!$PG:$PH</definedName>
    <definedName name="м107" localSheetId="9">'[12]2+'!$PG:$PH</definedName>
    <definedName name="м107" localSheetId="20">'[12]2+'!$PG:$PH</definedName>
    <definedName name="м107" localSheetId="6">'[12]2+'!$PG:$PH</definedName>
    <definedName name="м107" localSheetId="12">'[12]2+'!$PG:$PH</definedName>
    <definedName name="м107">'[4]2+'!$PG:$PH</definedName>
    <definedName name="м108" localSheetId="7">#REF!</definedName>
    <definedName name="м108" localSheetId="10">'[12]2+'!$PK:$PL</definedName>
    <definedName name="м108" localSheetId="8">'[4]2+'!$PK:$PL</definedName>
    <definedName name="м108" localSheetId="11">'[12]2+'!$PK:$PL</definedName>
    <definedName name="м108" localSheetId="5">'[4]2+'!$PK:$PL</definedName>
    <definedName name="м108" localSheetId="9">'[12]2+'!$PK:$PL</definedName>
    <definedName name="м108" localSheetId="20">'[12]2+'!$PK:$PL</definedName>
    <definedName name="м108" localSheetId="6">'[12]2+'!$PK:$PL</definedName>
    <definedName name="м108" localSheetId="12">'[12]2+'!$PK:$PL</definedName>
    <definedName name="м108">'[4]2+'!$PK:$PL</definedName>
    <definedName name="м109" localSheetId="7">#REF!</definedName>
    <definedName name="м109" localSheetId="10">'[12]2+'!$PO:$PP</definedName>
    <definedName name="м109" localSheetId="8">'[4]2+'!$PO:$PP</definedName>
    <definedName name="м109" localSheetId="11">'[12]2+'!$PO:$PP</definedName>
    <definedName name="м109" localSheetId="5">'[4]2+'!$PO:$PP</definedName>
    <definedName name="м109" localSheetId="9">'[12]2+'!$PO:$PP</definedName>
    <definedName name="м109" localSheetId="20">'[12]2+'!$PO:$PP</definedName>
    <definedName name="м109" localSheetId="6">'[12]2+'!$PO:$PP</definedName>
    <definedName name="м109" localSheetId="12">'[12]2+'!$PO:$PP</definedName>
    <definedName name="м109">'[4]2+'!$PO:$PP</definedName>
    <definedName name="м11" localSheetId="7">#REF!</definedName>
    <definedName name="м11" localSheetId="10">'[12]2+'!$AM:$AN</definedName>
    <definedName name="м11" localSheetId="8">'[4]2+'!$AM:$AN</definedName>
    <definedName name="м11" localSheetId="11">'[12]2+'!$AM:$AN</definedName>
    <definedName name="м11" localSheetId="5">'[4]2+'!$AM:$AN</definedName>
    <definedName name="м11" localSheetId="9">'[12]2+'!$AM:$AN</definedName>
    <definedName name="м11" localSheetId="20">'[12]2+'!$AM:$AN</definedName>
    <definedName name="м11" localSheetId="6">'[12]2+'!$AM:$AN</definedName>
    <definedName name="м11" localSheetId="12">'[12]2+'!$AM:$AN</definedName>
    <definedName name="м11">'[4]2+'!$AM:$AN</definedName>
    <definedName name="м110" localSheetId="7">#REF!</definedName>
    <definedName name="м110" localSheetId="10">'[12]2+'!$PS:$PT</definedName>
    <definedName name="м110" localSheetId="8">'[4]2+'!$PS:$PT</definedName>
    <definedName name="м110" localSheetId="11">'[12]2+'!$PS:$PT</definedName>
    <definedName name="м110" localSheetId="5">'[4]2+'!$PS:$PT</definedName>
    <definedName name="м110" localSheetId="9">'[12]2+'!$PS:$PT</definedName>
    <definedName name="м110" localSheetId="20">'[12]2+'!$PS:$PT</definedName>
    <definedName name="м110" localSheetId="6">'[12]2+'!$PS:$PT</definedName>
    <definedName name="м110" localSheetId="12">'[12]2+'!$PS:$PT</definedName>
    <definedName name="м110">'[4]2+'!$PS:$PT</definedName>
    <definedName name="м111" localSheetId="7">#REF!</definedName>
    <definedName name="м111" localSheetId="10">'[12]2+'!$PW:$PX</definedName>
    <definedName name="м111" localSheetId="8">'[4]2+'!$PW:$PX</definedName>
    <definedName name="м111" localSheetId="11">'[12]2+'!$PW:$PX</definedName>
    <definedName name="м111" localSheetId="5">'[4]2+'!$PW:$PX</definedName>
    <definedName name="м111" localSheetId="9">'[12]2+'!$PW:$PX</definedName>
    <definedName name="м111" localSheetId="20">'[12]2+'!$PW:$PX</definedName>
    <definedName name="м111" localSheetId="6">'[12]2+'!$PW:$PX</definedName>
    <definedName name="м111" localSheetId="12">'[12]2+'!$PW:$PX</definedName>
    <definedName name="м111">'[4]2+'!$PW:$PX</definedName>
    <definedName name="м112" localSheetId="7">#REF!</definedName>
    <definedName name="м112" localSheetId="10">'[12]2+'!$QA:$QB</definedName>
    <definedName name="м112" localSheetId="8">'[4]2+'!$QA:$QB</definedName>
    <definedName name="м112" localSheetId="11">'[12]2+'!$QA:$QB</definedName>
    <definedName name="м112" localSheetId="5">'[4]2+'!$QA:$QB</definedName>
    <definedName name="м112" localSheetId="9">'[12]2+'!$QA:$QB</definedName>
    <definedName name="м112" localSheetId="20">'[12]2+'!$QA:$QB</definedName>
    <definedName name="м112" localSheetId="6">'[12]2+'!$QA:$QB</definedName>
    <definedName name="м112" localSheetId="12">'[12]2+'!$QA:$QB</definedName>
    <definedName name="м112">'[4]2+'!$QA:$QB</definedName>
    <definedName name="м113" localSheetId="7">#REF!</definedName>
    <definedName name="м113" localSheetId="3">#REF!</definedName>
    <definedName name="м113" localSheetId="13">#REF!</definedName>
    <definedName name="м113" localSheetId="10">#REF!</definedName>
    <definedName name="м113" localSheetId="8">#REF!</definedName>
    <definedName name="м113" localSheetId="11">#REF!</definedName>
    <definedName name="м113" localSheetId="5">#REF!</definedName>
    <definedName name="м113" localSheetId="9">#REF!</definedName>
    <definedName name="м113" localSheetId="6">#REF!</definedName>
    <definedName name="м113" localSheetId="12">#REF!</definedName>
    <definedName name="м113">#REF!</definedName>
    <definedName name="м12" localSheetId="7">#REF!</definedName>
    <definedName name="м12" localSheetId="10">'[12]2+'!$AQ:$AR</definedName>
    <definedName name="м12" localSheetId="8">'[4]2+'!$AQ:$AR</definedName>
    <definedName name="м12" localSheetId="11">'[12]2+'!$AQ:$AR</definedName>
    <definedName name="м12" localSheetId="5">'[4]2+'!$AQ:$AR</definedName>
    <definedName name="м12" localSheetId="9">'[12]2+'!$AQ:$AR</definedName>
    <definedName name="м12" localSheetId="20">'[12]2+'!$AQ:$AR</definedName>
    <definedName name="м12" localSheetId="6">'[12]2+'!$AQ:$AR</definedName>
    <definedName name="м12" localSheetId="12">'[12]2+'!$AQ:$AR</definedName>
    <definedName name="м12">'[4]2+'!$AQ:$AR</definedName>
    <definedName name="м13" localSheetId="7">#REF!</definedName>
    <definedName name="м13" localSheetId="10">'[12]2+'!$AU:$AV</definedName>
    <definedName name="м13" localSheetId="8">'[4]2+'!$AU:$AV</definedName>
    <definedName name="м13" localSheetId="11">'[12]2+'!$AU:$AV</definedName>
    <definedName name="м13" localSheetId="5">'[4]2+'!$AU:$AV</definedName>
    <definedName name="м13" localSheetId="9">'[12]2+'!$AU:$AV</definedName>
    <definedName name="м13" localSheetId="20">'[12]2+'!$AU:$AV</definedName>
    <definedName name="м13" localSheetId="6">'[12]2+'!$AU:$AV</definedName>
    <definedName name="м13" localSheetId="12">'[12]2+'!$AU:$AV</definedName>
    <definedName name="м13">'[4]2+'!$AU:$AV</definedName>
    <definedName name="м14" localSheetId="7">#REF!</definedName>
    <definedName name="м14" localSheetId="10">'[12]2+'!$AY:$AZ</definedName>
    <definedName name="м14" localSheetId="8">'[4]2+'!$AY:$AZ</definedName>
    <definedName name="м14" localSheetId="11">'[12]2+'!$AY:$AZ</definedName>
    <definedName name="м14" localSheetId="5">'[4]2+'!$AY:$AZ</definedName>
    <definedName name="м14" localSheetId="9">'[12]2+'!$AY:$AZ</definedName>
    <definedName name="м14" localSheetId="20">'[12]2+'!$AY:$AZ</definedName>
    <definedName name="м14" localSheetId="6">'[12]2+'!$AY:$AZ</definedName>
    <definedName name="м14" localSheetId="12">'[12]2+'!$AY:$AZ</definedName>
    <definedName name="м14">'[4]2+'!$AY:$AZ</definedName>
    <definedName name="м15" localSheetId="7">#REF!</definedName>
    <definedName name="м15" localSheetId="10">'[12]2+'!$BC:$BD</definedName>
    <definedName name="м15" localSheetId="8">'[4]2+'!$BC:$BD</definedName>
    <definedName name="м15" localSheetId="11">'[12]2+'!$BC:$BD</definedName>
    <definedName name="м15" localSheetId="5">'[4]2+'!$BC:$BD</definedName>
    <definedName name="м15" localSheetId="9">'[12]2+'!$BC:$BD</definedName>
    <definedName name="м15" localSheetId="20">'[12]2+'!$BC:$BD</definedName>
    <definedName name="м15" localSheetId="6">'[12]2+'!$BC:$BD</definedName>
    <definedName name="м15" localSheetId="12">'[12]2+'!$BC:$BD</definedName>
    <definedName name="м15">'[4]2+'!$BC:$BD</definedName>
    <definedName name="м16" localSheetId="7">#REF!</definedName>
    <definedName name="м16" localSheetId="10">'[12]2+'!$BG:$BH</definedName>
    <definedName name="м16" localSheetId="8">'[4]2+'!$BG:$BH</definedName>
    <definedName name="м16" localSheetId="11">'[12]2+'!$BG:$BH</definedName>
    <definedName name="м16" localSheetId="5">'[4]2+'!$BG:$BH</definedName>
    <definedName name="м16" localSheetId="9">'[12]2+'!$BG:$BH</definedName>
    <definedName name="м16" localSheetId="20">'[12]2+'!$BG:$BH</definedName>
    <definedName name="м16" localSheetId="6">'[12]2+'!$BG:$BH</definedName>
    <definedName name="м16" localSheetId="12">'[12]2+'!$BG:$BH</definedName>
    <definedName name="м16">'[4]2+'!$BG:$BH</definedName>
    <definedName name="м17" localSheetId="7">#REF!</definedName>
    <definedName name="м17" localSheetId="10">'[12]2+'!$BK:$BL</definedName>
    <definedName name="м17" localSheetId="8">'[4]2+'!$BK:$BL</definedName>
    <definedName name="м17" localSheetId="11">'[12]2+'!$BK:$BL</definedName>
    <definedName name="м17" localSheetId="5">'[4]2+'!$BK:$BL</definedName>
    <definedName name="м17" localSheetId="9">'[12]2+'!$BK:$BL</definedName>
    <definedName name="м17" localSheetId="20">'[12]2+'!$BK:$BL</definedName>
    <definedName name="м17" localSheetId="6">'[12]2+'!$BK:$BL</definedName>
    <definedName name="м17" localSheetId="12">'[12]2+'!$BK:$BL</definedName>
    <definedName name="м17">'[4]2+'!$BK:$BL</definedName>
    <definedName name="м18" localSheetId="7">#REF!</definedName>
    <definedName name="м18" localSheetId="10">'[12]2+'!$BO:$BP</definedName>
    <definedName name="м18" localSheetId="8">'[4]2+'!$BO:$BP</definedName>
    <definedName name="м18" localSheetId="11">'[12]2+'!$BO:$BP</definedName>
    <definedName name="м18" localSheetId="5">'[4]2+'!$BO:$BP</definedName>
    <definedName name="м18" localSheetId="9">'[12]2+'!$BO:$BP</definedName>
    <definedName name="м18" localSheetId="20">'[12]2+'!$BO:$BP</definedName>
    <definedName name="м18" localSheetId="6">'[12]2+'!$BO:$BP</definedName>
    <definedName name="м18" localSheetId="12">'[12]2+'!$BO:$BP</definedName>
    <definedName name="м18">'[4]2+'!$BO:$BP</definedName>
    <definedName name="м19" localSheetId="7">#REF!</definedName>
    <definedName name="м19" localSheetId="10">'[12]2+'!$BS:$BT</definedName>
    <definedName name="м19" localSheetId="8">'[4]2+'!$BS:$BT</definedName>
    <definedName name="м19" localSheetId="11">'[12]2+'!$BS:$BT</definedName>
    <definedName name="м19" localSheetId="5">'[4]2+'!$BS:$BT</definedName>
    <definedName name="м19" localSheetId="9">'[12]2+'!$BS:$BT</definedName>
    <definedName name="м19" localSheetId="20">'[12]2+'!$BS:$BT</definedName>
    <definedName name="м19" localSheetId="6">'[12]2+'!$BS:$BT</definedName>
    <definedName name="м19" localSheetId="12">'[12]2+'!$BS:$BT</definedName>
    <definedName name="м19">'[4]2+'!$BS:$BT</definedName>
    <definedName name="м2" localSheetId="7">#REF!</definedName>
    <definedName name="м2" localSheetId="10">'[12]2+'!$C:$D</definedName>
    <definedName name="м2" localSheetId="8">'[4]2+'!$C:$D</definedName>
    <definedName name="м2" localSheetId="11">'[12]2+'!$C:$D</definedName>
    <definedName name="м2" localSheetId="5">'[4]2+'!$C:$D</definedName>
    <definedName name="м2" localSheetId="9">'[12]2+'!$C:$D</definedName>
    <definedName name="м2" localSheetId="20">'[12]2+'!$C:$D</definedName>
    <definedName name="м2" localSheetId="6">'[12]2+'!$C:$D</definedName>
    <definedName name="м2" localSheetId="12">'[12]2+'!$C:$D</definedName>
    <definedName name="м2">'[4]2+'!$C:$D</definedName>
    <definedName name="м20" localSheetId="7">#REF!</definedName>
    <definedName name="м20" localSheetId="10">'[12]2+'!$BW:$BX</definedName>
    <definedName name="м20" localSheetId="8">'[4]2+'!$BW:$BX</definedName>
    <definedName name="м20" localSheetId="11">'[12]2+'!$BW:$BX</definedName>
    <definedName name="м20" localSheetId="5">'[4]2+'!$BW:$BX</definedName>
    <definedName name="м20" localSheetId="9">'[12]2+'!$BW:$BX</definedName>
    <definedName name="м20" localSheetId="20">'[12]2+'!$BW:$BX</definedName>
    <definedName name="м20" localSheetId="6">'[12]2+'!$BW:$BX</definedName>
    <definedName name="м20" localSheetId="12">'[12]2+'!$BW:$BX</definedName>
    <definedName name="м20">'[4]2+'!$BW:$BX</definedName>
    <definedName name="м21" localSheetId="7">#REF!</definedName>
    <definedName name="м21" localSheetId="10">'[12]2+'!$CA:$CB</definedName>
    <definedName name="м21" localSheetId="8">'[4]2+'!$CA:$CB</definedName>
    <definedName name="м21" localSheetId="11">'[12]2+'!$CA:$CB</definedName>
    <definedName name="м21" localSheetId="5">'[4]2+'!$CA:$CB</definedName>
    <definedName name="м21" localSheetId="9">'[12]2+'!$CA:$CB</definedName>
    <definedName name="м21" localSheetId="20">'[12]2+'!$CA:$CB</definedName>
    <definedName name="м21" localSheetId="6">'[12]2+'!$CA:$CB</definedName>
    <definedName name="м21" localSheetId="12">'[12]2+'!$CA:$CB</definedName>
    <definedName name="м21">'[4]2+'!$CA:$CB</definedName>
    <definedName name="м22" localSheetId="7">#REF!</definedName>
    <definedName name="м22" localSheetId="10">'[12]2+'!$CE:$CF</definedName>
    <definedName name="м22" localSheetId="8">'[4]2+'!$CE:$CF</definedName>
    <definedName name="м22" localSheetId="11">'[12]2+'!$CE:$CF</definedName>
    <definedName name="м22" localSheetId="5">'[4]2+'!$CE:$CF</definedName>
    <definedName name="м22" localSheetId="9">'[12]2+'!$CE:$CF</definedName>
    <definedName name="м22" localSheetId="20">'[12]2+'!$CE:$CF</definedName>
    <definedName name="м22" localSheetId="6">'[12]2+'!$CE:$CF</definedName>
    <definedName name="м22" localSheetId="12">'[12]2+'!$CE:$CF</definedName>
    <definedName name="м22">'[4]2+'!$CE:$CF</definedName>
    <definedName name="м23" localSheetId="7">#REF!</definedName>
    <definedName name="м23" localSheetId="10">'[12]2+'!$CI:$CJ</definedName>
    <definedName name="м23" localSheetId="8">'[4]2+'!$CI:$CJ</definedName>
    <definedName name="м23" localSheetId="11">'[12]2+'!$CI:$CJ</definedName>
    <definedName name="м23" localSheetId="5">'[4]2+'!$CI:$CJ</definedName>
    <definedName name="м23" localSheetId="9">'[12]2+'!$CI:$CJ</definedName>
    <definedName name="м23" localSheetId="20">'[12]2+'!$CI:$CJ</definedName>
    <definedName name="м23" localSheetId="6">'[12]2+'!$CI:$CJ</definedName>
    <definedName name="м23" localSheetId="12">'[12]2+'!$CI:$CJ</definedName>
    <definedName name="м23">'[4]2+'!$CI:$CJ</definedName>
    <definedName name="м24" localSheetId="7">#REF!</definedName>
    <definedName name="м24" localSheetId="10">'[12]2+'!$CM:$CN</definedName>
    <definedName name="м24" localSheetId="8">'[4]2+'!$CM:$CN</definedName>
    <definedName name="м24" localSheetId="11">'[12]2+'!$CM:$CN</definedName>
    <definedName name="м24" localSheetId="5">'[4]2+'!$CM:$CN</definedName>
    <definedName name="м24" localSheetId="9">'[12]2+'!$CM:$CN</definedName>
    <definedName name="м24" localSheetId="20">'[12]2+'!$CM:$CN</definedName>
    <definedName name="м24" localSheetId="6">'[12]2+'!$CM:$CN</definedName>
    <definedName name="м24" localSheetId="12">'[12]2+'!$CM:$CN</definedName>
    <definedName name="м24">'[4]2+'!$CM:$CN</definedName>
    <definedName name="м25" localSheetId="7">#REF!</definedName>
    <definedName name="м25" localSheetId="10">'[12]2+'!$CQ:$CR</definedName>
    <definedName name="м25" localSheetId="8">'[4]2+'!$CQ:$CR</definedName>
    <definedName name="м25" localSheetId="11">'[12]2+'!$CQ:$CR</definedName>
    <definedName name="м25" localSheetId="5">'[4]2+'!$CQ:$CR</definedName>
    <definedName name="м25" localSheetId="9">'[12]2+'!$CQ:$CR</definedName>
    <definedName name="м25" localSheetId="20">'[12]2+'!$CQ:$CR</definedName>
    <definedName name="м25" localSheetId="6">'[12]2+'!$CQ:$CR</definedName>
    <definedName name="м25" localSheetId="12">'[12]2+'!$CQ:$CR</definedName>
    <definedName name="м25">'[4]2+'!$CQ:$CR</definedName>
    <definedName name="м26" localSheetId="7">#REF!</definedName>
    <definedName name="м26" localSheetId="10">'[12]2+'!$CU:$CV</definedName>
    <definedName name="м26" localSheetId="8">'[4]2+'!$CU:$CV</definedName>
    <definedName name="м26" localSheetId="11">'[12]2+'!$CU:$CV</definedName>
    <definedName name="м26" localSheetId="5">'[4]2+'!$CU:$CV</definedName>
    <definedName name="м26" localSheetId="9">'[12]2+'!$CU:$CV</definedName>
    <definedName name="м26" localSheetId="20">'[12]2+'!$CU:$CV</definedName>
    <definedName name="м26" localSheetId="6">'[12]2+'!$CU:$CV</definedName>
    <definedName name="м26" localSheetId="12">'[12]2+'!$CU:$CV</definedName>
    <definedName name="м26">'[4]2+'!$CU:$CV</definedName>
    <definedName name="м27" localSheetId="7">#REF!</definedName>
    <definedName name="м27" localSheetId="10">'[12]2+'!$CY:$CZ</definedName>
    <definedName name="м27" localSheetId="8">'[4]2+'!$CY:$CZ</definedName>
    <definedName name="м27" localSheetId="11">'[12]2+'!$CY:$CZ</definedName>
    <definedName name="м27" localSheetId="5">'[4]2+'!$CY:$CZ</definedName>
    <definedName name="м27" localSheetId="9">'[12]2+'!$CY:$CZ</definedName>
    <definedName name="м27" localSheetId="20">'[12]2+'!$CY:$CZ</definedName>
    <definedName name="м27" localSheetId="6">'[12]2+'!$CY:$CZ</definedName>
    <definedName name="м27" localSheetId="12">'[12]2+'!$CY:$CZ</definedName>
    <definedName name="м27">'[4]2+'!$CY:$CZ</definedName>
    <definedName name="м28" localSheetId="7">#REF!</definedName>
    <definedName name="м28" localSheetId="10">'[12]2+'!$DC:$DD</definedName>
    <definedName name="м28" localSheetId="8">'[4]2+'!$DC:$DD</definedName>
    <definedName name="м28" localSheetId="11">'[12]2+'!$DC:$DD</definedName>
    <definedName name="м28" localSheetId="5">'[4]2+'!$DC:$DD</definedName>
    <definedName name="м28" localSheetId="9">'[12]2+'!$DC:$DD</definedName>
    <definedName name="м28" localSheetId="20">'[12]2+'!$DC:$DD</definedName>
    <definedName name="м28" localSheetId="6">'[12]2+'!$DC:$DD</definedName>
    <definedName name="м28" localSheetId="12">'[12]2+'!$DC:$DD</definedName>
    <definedName name="м28">'[4]2+'!$DC:$DD</definedName>
    <definedName name="м29" localSheetId="7">#REF!</definedName>
    <definedName name="м29" localSheetId="10">'[12]2+'!$DG:$DH</definedName>
    <definedName name="м29" localSheetId="8">'[4]2+'!$DG:$DH</definedName>
    <definedName name="м29" localSheetId="11">'[12]2+'!$DG:$DH</definedName>
    <definedName name="м29" localSheetId="5">'[4]2+'!$DG:$DH</definedName>
    <definedName name="м29" localSheetId="9">'[12]2+'!$DG:$DH</definedName>
    <definedName name="м29" localSheetId="20">'[12]2+'!$DG:$DH</definedName>
    <definedName name="м29" localSheetId="6">'[12]2+'!$DG:$DH</definedName>
    <definedName name="м29" localSheetId="12">'[12]2+'!$DG:$DH</definedName>
    <definedName name="м29">'[4]2+'!$DG:$DH</definedName>
    <definedName name="м3" localSheetId="7">#REF!</definedName>
    <definedName name="м3" localSheetId="10">'[12]2+'!$G:$H</definedName>
    <definedName name="м3" localSheetId="8">'[4]2+'!$G:$H</definedName>
    <definedName name="м3" localSheetId="11">'[12]2+'!$G:$H</definedName>
    <definedName name="м3" localSheetId="5">'[4]2+'!$G:$H</definedName>
    <definedName name="м3" localSheetId="9">'[12]2+'!$G:$H</definedName>
    <definedName name="м3" localSheetId="20">'[12]2+'!$G:$H</definedName>
    <definedName name="м3" localSheetId="6">'[12]2+'!$G:$H</definedName>
    <definedName name="м3" localSheetId="12">'[12]2+'!$G:$H</definedName>
    <definedName name="м3">'[4]2+'!$G:$H</definedName>
    <definedName name="м30" localSheetId="7">#REF!</definedName>
    <definedName name="м30" localSheetId="10">'[12]2+'!$DK:$DL</definedName>
    <definedName name="м30" localSheetId="8">'[4]2+'!$DK:$DL</definedName>
    <definedName name="м30" localSheetId="11">'[12]2+'!$DK:$DL</definedName>
    <definedName name="м30" localSheetId="5">'[4]2+'!$DK:$DL</definedName>
    <definedName name="м30" localSheetId="9">'[12]2+'!$DK:$DL</definedName>
    <definedName name="м30" localSheetId="20">'[12]2+'!$DK:$DL</definedName>
    <definedName name="м30" localSheetId="6">'[12]2+'!$DK:$DL</definedName>
    <definedName name="м30" localSheetId="12">'[12]2+'!$DK:$DL</definedName>
    <definedName name="м30">'[4]2+'!$DK:$DL</definedName>
    <definedName name="м31" localSheetId="7">#REF!</definedName>
    <definedName name="м31" localSheetId="10">'[12]2+'!$DO:$DP</definedName>
    <definedName name="м31" localSheetId="8">'[4]2+'!$DO:$DP</definedName>
    <definedName name="м31" localSheetId="11">'[12]2+'!$DO:$DP</definedName>
    <definedName name="м31" localSheetId="5">'[4]2+'!$DO:$DP</definedName>
    <definedName name="м31" localSheetId="9">'[12]2+'!$DO:$DP</definedName>
    <definedName name="м31" localSheetId="20">'[12]2+'!$DO:$DP</definedName>
    <definedName name="м31" localSheetId="6">'[12]2+'!$DO:$DP</definedName>
    <definedName name="м31" localSheetId="12">'[12]2+'!$DO:$DP</definedName>
    <definedName name="м31">'[4]2+'!$DO:$DP</definedName>
    <definedName name="м32" localSheetId="7">#REF!</definedName>
    <definedName name="м32" localSheetId="10">'[12]2+'!$DS:$DT</definedName>
    <definedName name="м32" localSheetId="8">'[4]2+'!$DS:$DT</definedName>
    <definedName name="м32" localSheetId="11">'[12]2+'!$DS:$DT</definedName>
    <definedName name="м32" localSheetId="5">'[4]2+'!$DS:$DT</definedName>
    <definedName name="м32" localSheetId="9">'[12]2+'!$DS:$DT</definedName>
    <definedName name="м32" localSheetId="20">'[12]2+'!$DS:$DT</definedName>
    <definedName name="м32" localSheetId="6">'[12]2+'!$DS:$DT</definedName>
    <definedName name="м32" localSheetId="12">'[12]2+'!$DS:$DT</definedName>
    <definedName name="м32">'[4]2+'!$DS:$DT</definedName>
    <definedName name="м33" localSheetId="7">#REF!</definedName>
    <definedName name="м33" localSheetId="10">'[12]2+'!$DW:$DX</definedName>
    <definedName name="м33" localSheetId="8">'[4]2+'!$DW:$DX</definedName>
    <definedName name="м33" localSheetId="11">'[12]2+'!$DW:$DX</definedName>
    <definedName name="м33" localSheetId="5">'[4]2+'!$DW:$DX</definedName>
    <definedName name="м33" localSheetId="9">'[12]2+'!$DW:$DX</definedName>
    <definedName name="м33" localSheetId="20">'[12]2+'!$DW:$DX</definedName>
    <definedName name="м33" localSheetId="6">'[12]2+'!$DW:$DX</definedName>
    <definedName name="м33" localSheetId="12">'[12]2+'!$DW:$DX</definedName>
    <definedName name="м33">'[4]2+'!$DW:$DX</definedName>
    <definedName name="м34" localSheetId="7">#REF!</definedName>
    <definedName name="м34" localSheetId="10">'[12]2+'!$EA:$EB</definedName>
    <definedName name="м34" localSheetId="8">'[4]2+'!$EA:$EB</definedName>
    <definedName name="м34" localSheetId="11">'[12]2+'!$EA:$EB</definedName>
    <definedName name="м34" localSheetId="5">'[4]2+'!$EA:$EB</definedName>
    <definedName name="м34" localSheetId="9">'[12]2+'!$EA:$EB</definedName>
    <definedName name="м34" localSheetId="20">'[12]2+'!$EA:$EB</definedName>
    <definedName name="м34" localSheetId="6">'[12]2+'!$EA:$EB</definedName>
    <definedName name="м34" localSheetId="12">'[12]2+'!$EA:$EB</definedName>
    <definedName name="м34">'[4]2+'!$EA:$EB</definedName>
    <definedName name="м35" localSheetId="7">#REF!</definedName>
    <definedName name="м35" localSheetId="10">'[12]2+'!$EE:$EF</definedName>
    <definedName name="м35" localSheetId="8">'[4]2+'!$EE:$EF</definedName>
    <definedName name="м35" localSheetId="11">'[12]2+'!$EE:$EF</definedName>
    <definedName name="м35" localSheetId="5">'[4]2+'!$EE:$EF</definedName>
    <definedName name="м35" localSheetId="9">'[12]2+'!$EE:$EF</definedName>
    <definedName name="м35" localSheetId="20">'[12]2+'!$EE:$EF</definedName>
    <definedName name="м35" localSheetId="6">'[12]2+'!$EE:$EF</definedName>
    <definedName name="м35" localSheetId="12">'[12]2+'!$EE:$EF</definedName>
    <definedName name="м35">'[4]2+'!$EE:$EF</definedName>
    <definedName name="м36" localSheetId="7">#REF!</definedName>
    <definedName name="м36" localSheetId="10">'[12]2+'!$EI:$EJ</definedName>
    <definedName name="м36" localSheetId="8">'[4]2+'!$EI:$EJ</definedName>
    <definedName name="м36" localSheetId="11">'[12]2+'!$EI:$EJ</definedName>
    <definedName name="м36" localSheetId="5">'[4]2+'!$EI:$EJ</definedName>
    <definedName name="м36" localSheetId="9">'[12]2+'!$EI:$EJ</definedName>
    <definedName name="м36" localSheetId="20">'[12]2+'!$EI:$EJ</definedName>
    <definedName name="м36" localSheetId="6">'[12]2+'!$EI:$EJ</definedName>
    <definedName name="м36" localSheetId="12">'[12]2+'!$EI:$EJ</definedName>
    <definedName name="м36">'[4]2+'!$EI:$EJ</definedName>
    <definedName name="м37" localSheetId="7">#REF!</definedName>
    <definedName name="м37" localSheetId="10">'[12]2+'!$EM:$EN</definedName>
    <definedName name="м37" localSheetId="8">'[4]2+'!$EM:$EN</definedName>
    <definedName name="м37" localSheetId="11">'[12]2+'!$EM:$EN</definedName>
    <definedName name="м37" localSheetId="5">'[4]2+'!$EM:$EN</definedName>
    <definedName name="м37" localSheetId="9">'[12]2+'!$EM:$EN</definedName>
    <definedName name="м37" localSheetId="20">'[12]2+'!$EM:$EN</definedName>
    <definedName name="м37" localSheetId="6">'[12]2+'!$EM:$EN</definedName>
    <definedName name="м37" localSheetId="12">'[12]2+'!$EM:$EN</definedName>
    <definedName name="м37">'[4]2+'!$EM:$EN</definedName>
    <definedName name="м38" localSheetId="7">#REF!</definedName>
    <definedName name="м38" localSheetId="10">'[12]2+'!$EQ:$ER</definedName>
    <definedName name="м38" localSheetId="8">'[4]2+'!$EQ:$ER</definedName>
    <definedName name="м38" localSheetId="11">'[12]2+'!$EQ:$ER</definedName>
    <definedName name="м38" localSheetId="5">'[4]2+'!$EQ:$ER</definedName>
    <definedName name="м38" localSheetId="9">'[12]2+'!$EQ:$ER</definedName>
    <definedName name="м38" localSheetId="20">'[12]2+'!$EQ:$ER</definedName>
    <definedName name="м38" localSheetId="6">'[12]2+'!$EQ:$ER</definedName>
    <definedName name="м38" localSheetId="12">'[12]2+'!$EQ:$ER</definedName>
    <definedName name="м38">'[4]2+'!$EQ:$ER</definedName>
    <definedName name="м39" localSheetId="7">#REF!</definedName>
    <definedName name="м39" localSheetId="10">'[12]2+'!$EU:$EV</definedName>
    <definedName name="м39" localSheetId="8">'[4]2+'!$EU:$EV</definedName>
    <definedName name="м39" localSheetId="11">'[12]2+'!$EU:$EV</definedName>
    <definedName name="м39" localSheetId="5">'[4]2+'!$EU:$EV</definedName>
    <definedName name="м39" localSheetId="9">'[12]2+'!$EU:$EV</definedName>
    <definedName name="м39" localSheetId="20">'[12]2+'!$EU:$EV</definedName>
    <definedName name="м39" localSheetId="6">'[12]2+'!$EU:$EV</definedName>
    <definedName name="м39" localSheetId="12">'[12]2+'!$EU:$EV</definedName>
    <definedName name="м39">'[4]2+'!$EU:$EV</definedName>
    <definedName name="м4" localSheetId="7">#REF!</definedName>
    <definedName name="м4" localSheetId="10">'[12]2+'!$K:$L</definedName>
    <definedName name="м4" localSheetId="8">'[4]2+'!$K:$L</definedName>
    <definedName name="м4" localSheetId="11">'[12]2+'!$K:$L</definedName>
    <definedName name="м4" localSheetId="5">'[4]2+'!$K:$L</definedName>
    <definedName name="м4" localSheetId="9">'[12]2+'!$K:$L</definedName>
    <definedName name="м4" localSheetId="20">'[12]2+'!$K:$L</definedName>
    <definedName name="м4" localSheetId="6">'[12]2+'!$K:$L</definedName>
    <definedName name="м4" localSheetId="12">'[12]2+'!$K:$L</definedName>
    <definedName name="м4">'[4]2+'!$K:$L</definedName>
    <definedName name="м40" localSheetId="7">#REF!</definedName>
    <definedName name="м40" localSheetId="10">'[12]2+'!$EY:$EZ</definedName>
    <definedName name="м40" localSheetId="8">'[4]2+'!$EY:$EZ</definedName>
    <definedName name="м40" localSheetId="11">'[12]2+'!$EY:$EZ</definedName>
    <definedName name="м40" localSheetId="5">'[4]2+'!$EY:$EZ</definedName>
    <definedName name="м40" localSheetId="9">'[12]2+'!$EY:$EZ</definedName>
    <definedName name="м40" localSheetId="20">'[12]2+'!$EY:$EZ</definedName>
    <definedName name="м40" localSheetId="6">'[12]2+'!$EY:$EZ</definedName>
    <definedName name="м40" localSheetId="12">'[12]2+'!$EY:$EZ</definedName>
    <definedName name="м40">'[4]2+'!$EY:$EZ</definedName>
    <definedName name="м41" localSheetId="7">#REF!</definedName>
    <definedName name="м41" localSheetId="10">'[12]2+'!$FC:$FD</definedName>
    <definedName name="м41" localSheetId="8">'[4]2+'!$FC:$FD</definedName>
    <definedName name="м41" localSheetId="11">'[12]2+'!$FC:$FD</definedName>
    <definedName name="м41" localSheetId="5">'[4]2+'!$FC:$FD</definedName>
    <definedName name="м41" localSheetId="9">'[12]2+'!$FC:$FD</definedName>
    <definedName name="м41" localSheetId="20">'[12]2+'!$FC:$FD</definedName>
    <definedName name="м41" localSheetId="6">'[12]2+'!$FC:$FD</definedName>
    <definedName name="м41" localSheetId="12">'[12]2+'!$FC:$FD</definedName>
    <definedName name="м41">'[4]2+'!$FC:$FD</definedName>
    <definedName name="м42" localSheetId="7">#REF!</definedName>
    <definedName name="м42" localSheetId="10">'[12]2+'!$FG:$FH</definedName>
    <definedName name="м42" localSheetId="8">'[4]2+'!$FG:$FH</definedName>
    <definedName name="м42" localSheetId="11">'[12]2+'!$FG:$FH</definedName>
    <definedName name="м42" localSheetId="5">'[4]2+'!$FG:$FH</definedName>
    <definedName name="м42" localSheetId="9">'[12]2+'!$FG:$FH</definedName>
    <definedName name="м42" localSheetId="20">'[12]2+'!$FG:$FH</definedName>
    <definedName name="м42" localSheetId="6">'[12]2+'!$FG:$FH</definedName>
    <definedName name="м42" localSheetId="12">'[12]2+'!$FG:$FH</definedName>
    <definedName name="м42">'[4]2+'!$FG:$FH</definedName>
    <definedName name="м43" localSheetId="7">#REF!</definedName>
    <definedName name="м43" localSheetId="10">'[12]2+'!$FK:$FL</definedName>
    <definedName name="м43" localSheetId="8">'[4]2+'!$FK:$FL</definedName>
    <definedName name="м43" localSheetId="11">'[12]2+'!$FK:$FL</definedName>
    <definedName name="м43" localSheetId="5">'[4]2+'!$FK:$FL</definedName>
    <definedName name="м43" localSheetId="9">'[12]2+'!$FK:$FL</definedName>
    <definedName name="м43" localSheetId="20">'[12]2+'!$FK:$FL</definedName>
    <definedName name="м43" localSheetId="6">'[12]2+'!$FK:$FL</definedName>
    <definedName name="м43" localSheetId="12">'[12]2+'!$FK:$FL</definedName>
    <definedName name="м43">'[4]2+'!$FK:$FL</definedName>
    <definedName name="м44" localSheetId="7">#REF!</definedName>
    <definedName name="м44" localSheetId="10">'[12]2+'!$FO:$FP</definedName>
    <definedName name="м44" localSheetId="8">'[4]2+'!$FO:$FP</definedName>
    <definedName name="м44" localSheetId="11">'[12]2+'!$FO:$FP</definedName>
    <definedName name="м44" localSheetId="5">'[4]2+'!$FO:$FP</definedName>
    <definedName name="м44" localSheetId="9">'[12]2+'!$FO:$FP</definedName>
    <definedName name="м44" localSheetId="20">'[12]2+'!$FO:$FP</definedName>
    <definedName name="м44" localSheetId="6">'[12]2+'!$FO:$FP</definedName>
    <definedName name="м44" localSheetId="12">'[12]2+'!$FO:$FP</definedName>
    <definedName name="м44">'[4]2+'!$FO:$FP</definedName>
    <definedName name="м45" localSheetId="7">#REF!</definedName>
    <definedName name="м45" localSheetId="10">'[12]2+'!$FS:$FT</definedName>
    <definedName name="м45" localSheetId="8">'[4]2+'!$FS:$FT</definedName>
    <definedName name="м45" localSheetId="11">'[12]2+'!$FS:$FT</definedName>
    <definedName name="м45" localSheetId="5">'[4]2+'!$FS:$FT</definedName>
    <definedName name="м45" localSheetId="9">'[12]2+'!$FS:$FT</definedName>
    <definedName name="м45" localSheetId="20">'[12]2+'!$FS:$FT</definedName>
    <definedName name="м45" localSheetId="6">'[12]2+'!$FS:$FT</definedName>
    <definedName name="м45" localSheetId="12">'[12]2+'!$FS:$FT</definedName>
    <definedName name="м45">'[4]2+'!$FS:$FT</definedName>
    <definedName name="м46" localSheetId="7">#REF!</definedName>
    <definedName name="м46" localSheetId="10">'[12]2+'!$FW:$FX</definedName>
    <definedName name="м46" localSheetId="8">'[4]2+'!$FW:$FX</definedName>
    <definedName name="м46" localSheetId="11">'[12]2+'!$FW:$FX</definedName>
    <definedName name="м46" localSheetId="5">'[4]2+'!$FW:$FX</definedName>
    <definedName name="м46" localSheetId="9">'[12]2+'!$FW:$FX</definedName>
    <definedName name="м46" localSheetId="20">'[12]2+'!$FW:$FX</definedName>
    <definedName name="м46" localSheetId="6">'[12]2+'!$FW:$FX</definedName>
    <definedName name="м46" localSheetId="12">'[12]2+'!$FW:$FX</definedName>
    <definedName name="м46">'[4]2+'!$FW:$FX</definedName>
    <definedName name="м47" localSheetId="7">#REF!</definedName>
    <definedName name="м47" localSheetId="10">'[12]2+'!$GA:$GB</definedName>
    <definedName name="м47" localSheetId="8">'[4]2+'!$GA:$GB</definedName>
    <definedName name="м47" localSheetId="11">'[12]2+'!$GA:$GB</definedName>
    <definedName name="м47" localSheetId="5">'[4]2+'!$GA:$GB</definedName>
    <definedName name="м47" localSheetId="9">'[12]2+'!$GA:$GB</definedName>
    <definedName name="м47" localSheetId="20">'[12]2+'!$GA:$GB</definedName>
    <definedName name="м47" localSheetId="6">'[12]2+'!$GA:$GB</definedName>
    <definedName name="м47" localSheetId="12">'[12]2+'!$GA:$GB</definedName>
    <definedName name="м47">'[4]2+'!$GA:$GB</definedName>
    <definedName name="м48" localSheetId="7">#REF!</definedName>
    <definedName name="м48" localSheetId="10">'[12]2+'!$GE:$GF</definedName>
    <definedName name="м48" localSheetId="8">'[4]2+'!$GE:$GF</definedName>
    <definedName name="м48" localSheetId="11">'[12]2+'!$GE:$GF</definedName>
    <definedName name="м48" localSheetId="5">'[4]2+'!$GE:$GF</definedName>
    <definedName name="м48" localSheetId="9">'[12]2+'!$GE:$GF</definedName>
    <definedName name="м48" localSheetId="20">'[12]2+'!$GE:$GF</definedName>
    <definedName name="м48" localSheetId="6">'[12]2+'!$GE:$GF</definedName>
    <definedName name="м48" localSheetId="12">'[12]2+'!$GE:$GF</definedName>
    <definedName name="м48">'[4]2+'!$GE:$GF</definedName>
    <definedName name="м49" localSheetId="7">#REF!</definedName>
    <definedName name="м49" localSheetId="10">'[12]2+'!$GI:$GJ</definedName>
    <definedName name="м49" localSheetId="8">'[4]2+'!$GI:$GJ</definedName>
    <definedName name="м49" localSheetId="11">'[12]2+'!$GI:$GJ</definedName>
    <definedName name="м49" localSheetId="5">'[4]2+'!$GI:$GJ</definedName>
    <definedName name="м49" localSheetId="9">'[12]2+'!$GI:$GJ</definedName>
    <definedName name="м49" localSheetId="20">'[12]2+'!$GI:$GJ</definedName>
    <definedName name="м49" localSheetId="6">'[12]2+'!$GI:$GJ</definedName>
    <definedName name="м49" localSheetId="12">'[12]2+'!$GI:$GJ</definedName>
    <definedName name="м49">'[4]2+'!$GI:$GJ</definedName>
    <definedName name="м5" localSheetId="7">#REF!</definedName>
    <definedName name="м5" localSheetId="10">'[12]2+'!$O:$P</definedName>
    <definedName name="м5" localSheetId="8">'[4]2+'!$O:$P</definedName>
    <definedName name="м5" localSheetId="11">'[12]2+'!$O:$P</definedName>
    <definedName name="м5" localSheetId="5">'[4]2+'!$O:$P</definedName>
    <definedName name="м5" localSheetId="9">'[12]2+'!$O:$P</definedName>
    <definedName name="м5" localSheetId="20">'[12]2+'!$O:$P</definedName>
    <definedName name="м5" localSheetId="6">'[12]2+'!$O:$P</definedName>
    <definedName name="м5" localSheetId="12">'[12]2+'!$O:$P</definedName>
    <definedName name="м5">'[4]2+'!$O:$P</definedName>
    <definedName name="м50" localSheetId="7">#REF!</definedName>
    <definedName name="м50" localSheetId="10">'[12]2+'!$GM:$GN</definedName>
    <definedName name="м50" localSheetId="8">'[4]2+'!$GM:$GN</definedName>
    <definedName name="м50" localSheetId="11">'[12]2+'!$GM:$GN</definedName>
    <definedName name="м50" localSheetId="5">'[4]2+'!$GM:$GN</definedName>
    <definedName name="м50" localSheetId="9">'[12]2+'!$GM:$GN</definedName>
    <definedName name="м50" localSheetId="20">'[12]2+'!$GM:$GN</definedName>
    <definedName name="м50" localSheetId="6">'[12]2+'!$GM:$GN</definedName>
    <definedName name="м50" localSheetId="12">'[12]2+'!$GM:$GN</definedName>
    <definedName name="м50">'[4]2+'!$GM:$GN</definedName>
    <definedName name="м51" localSheetId="7">#REF!</definedName>
    <definedName name="м51" localSheetId="10">'[12]2+'!$GQ:$GR</definedName>
    <definedName name="м51" localSheetId="8">'[4]2+'!$GQ:$GR</definedName>
    <definedName name="м51" localSheetId="11">'[12]2+'!$GQ:$GR</definedName>
    <definedName name="м51" localSheetId="5">'[4]2+'!$GQ:$GR</definedName>
    <definedName name="м51" localSheetId="9">'[12]2+'!$GQ:$GR</definedName>
    <definedName name="м51" localSheetId="20">'[12]2+'!$GQ:$GR</definedName>
    <definedName name="м51" localSheetId="6">'[12]2+'!$GQ:$GR</definedName>
    <definedName name="м51" localSheetId="12">'[12]2+'!$GQ:$GR</definedName>
    <definedName name="м51">'[4]2+'!$GQ:$GR</definedName>
    <definedName name="м52" localSheetId="7">#REF!</definedName>
    <definedName name="м52" localSheetId="10">'[12]2+'!$GU:$GV</definedName>
    <definedName name="м52" localSheetId="8">'[4]2+'!$GU:$GV</definedName>
    <definedName name="м52" localSheetId="11">'[12]2+'!$GU:$GV</definedName>
    <definedName name="м52" localSheetId="5">'[4]2+'!$GU:$GV</definedName>
    <definedName name="м52" localSheetId="9">'[12]2+'!$GU:$GV</definedName>
    <definedName name="м52" localSheetId="20">'[12]2+'!$GU:$GV</definedName>
    <definedName name="м52" localSheetId="6">'[12]2+'!$GU:$GV</definedName>
    <definedName name="м52" localSheetId="12">'[12]2+'!$GU:$GV</definedName>
    <definedName name="м52">'[4]2+'!$GU:$GV</definedName>
    <definedName name="м53" localSheetId="7">#REF!</definedName>
    <definedName name="м53" localSheetId="10">'[12]2+'!$GY:$GZ</definedName>
    <definedName name="м53" localSheetId="8">'[4]2+'!$GY:$GZ</definedName>
    <definedName name="м53" localSheetId="11">'[12]2+'!$GY:$GZ</definedName>
    <definedName name="м53" localSheetId="5">'[4]2+'!$GY:$GZ</definedName>
    <definedName name="м53" localSheetId="9">'[12]2+'!$GY:$GZ</definedName>
    <definedName name="м53" localSheetId="20">'[12]2+'!$GY:$GZ</definedName>
    <definedName name="м53" localSheetId="6">'[12]2+'!$GY:$GZ</definedName>
    <definedName name="м53" localSheetId="12">'[12]2+'!$GY:$GZ</definedName>
    <definedName name="м53">'[4]2+'!$GY:$GZ</definedName>
    <definedName name="м54" localSheetId="7">#REF!</definedName>
    <definedName name="м54" localSheetId="10">'[12]2+'!$HC:$HD</definedName>
    <definedName name="м54" localSheetId="8">'[4]2+'!$HC:$HD</definedName>
    <definedName name="м54" localSheetId="11">'[12]2+'!$HC:$HD</definedName>
    <definedName name="м54" localSheetId="5">'[4]2+'!$HC:$HD</definedName>
    <definedName name="м54" localSheetId="9">'[12]2+'!$HC:$HD</definedName>
    <definedName name="м54" localSheetId="20">'[12]2+'!$HC:$HD</definedName>
    <definedName name="м54" localSheetId="6">'[12]2+'!$HC:$HD</definedName>
    <definedName name="м54" localSheetId="12">'[12]2+'!$HC:$HD</definedName>
    <definedName name="м54">'[4]2+'!$HC:$HD</definedName>
    <definedName name="м55" localSheetId="7">#REF!</definedName>
    <definedName name="м55" localSheetId="10">'[12]2+'!$HG:$HH</definedName>
    <definedName name="м55" localSheetId="8">'[4]2+'!$HG:$HH</definedName>
    <definedName name="м55" localSheetId="11">'[12]2+'!$HG:$HH</definedName>
    <definedName name="м55" localSheetId="5">'[4]2+'!$HG:$HH</definedName>
    <definedName name="м55" localSheetId="9">'[12]2+'!$HG:$HH</definedName>
    <definedName name="м55" localSheetId="20">'[12]2+'!$HG:$HH</definedName>
    <definedName name="м55" localSheetId="6">'[12]2+'!$HG:$HH</definedName>
    <definedName name="м55" localSheetId="12">'[12]2+'!$HG:$HH</definedName>
    <definedName name="м55">'[4]2+'!$HG:$HH</definedName>
    <definedName name="м56" localSheetId="7">#REF!</definedName>
    <definedName name="м56" localSheetId="10">'[12]2+'!$HK:$HL</definedName>
    <definedName name="м56" localSheetId="8">'[4]2+'!$HK:$HL</definedName>
    <definedName name="м56" localSheetId="11">'[12]2+'!$HK:$HL</definedName>
    <definedName name="м56" localSheetId="5">'[4]2+'!$HK:$HL</definedName>
    <definedName name="м56" localSheetId="9">'[12]2+'!$HK:$HL</definedName>
    <definedName name="м56" localSheetId="20">'[12]2+'!$HK:$HL</definedName>
    <definedName name="м56" localSheetId="6">'[12]2+'!$HK:$HL</definedName>
    <definedName name="м56" localSheetId="12">'[12]2+'!$HK:$HL</definedName>
    <definedName name="м56">'[4]2+'!$HK:$HL</definedName>
    <definedName name="м57" localSheetId="7">#REF!</definedName>
    <definedName name="м57" localSheetId="10">'[12]2+'!$HO:$HP</definedName>
    <definedName name="м57" localSheetId="8">'[4]2+'!$HO:$HP</definedName>
    <definedName name="м57" localSheetId="11">'[12]2+'!$HO:$HP</definedName>
    <definedName name="м57" localSheetId="5">'[4]2+'!$HO:$HP</definedName>
    <definedName name="м57" localSheetId="9">'[12]2+'!$HO:$HP</definedName>
    <definedName name="м57" localSheetId="20">'[12]2+'!$HO:$HP</definedName>
    <definedName name="м57" localSheetId="6">'[12]2+'!$HO:$HP</definedName>
    <definedName name="м57" localSheetId="12">'[12]2+'!$HO:$HP</definedName>
    <definedName name="м57">'[4]2+'!$HO:$HP</definedName>
    <definedName name="м58" localSheetId="7">#REF!</definedName>
    <definedName name="м58" localSheetId="10">'[12]2+'!$HS:$HT</definedName>
    <definedName name="м58" localSheetId="8">'[4]2+'!$HS:$HT</definedName>
    <definedName name="м58" localSheetId="11">'[12]2+'!$HS:$HT</definedName>
    <definedName name="м58" localSheetId="5">'[4]2+'!$HS:$HT</definedName>
    <definedName name="м58" localSheetId="9">'[12]2+'!$HS:$HT</definedName>
    <definedName name="м58" localSheetId="20">'[12]2+'!$HS:$HT</definedName>
    <definedName name="м58" localSheetId="6">'[12]2+'!$HS:$HT</definedName>
    <definedName name="м58" localSheetId="12">'[12]2+'!$HS:$HT</definedName>
    <definedName name="м58">'[4]2+'!$HS:$HT</definedName>
    <definedName name="м59" localSheetId="7">#REF!</definedName>
    <definedName name="м59" localSheetId="10">'[12]2+'!$HW:$HX</definedName>
    <definedName name="м59" localSheetId="8">'[4]2+'!$HW:$HX</definedName>
    <definedName name="м59" localSheetId="11">'[12]2+'!$HW:$HX</definedName>
    <definedName name="м59" localSheetId="5">'[4]2+'!$HW:$HX</definedName>
    <definedName name="м59" localSheetId="9">'[12]2+'!$HW:$HX</definedName>
    <definedName name="м59" localSheetId="20">'[12]2+'!$HW:$HX</definedName>
    <definedName name="м59" localSheetId="6">'[12]2+'!$HW:$HX</definedName>
    <definedName name="м59" localSheetId="12">'[12]2+'!$HW:$HX</definedName>
    <definedName name="м59">'[4]2+'!$HW:$HX</definedName>
    <definedName name="м6" localSheetId="7">#REF!</definedName>
    <definedName name="м6" localSheetId="10">'[12]2+'!$S:$T</definedName>
    <definedName name="м6" localSheetId="8">'[4]2+'!$S:$T</definedName>
    <definedName name="м6" localSheetId="11">'[12]2+'!$S:$T</definedName>
    <definedName name="м6" localSheetId="5">'[4]2+'!$S:$T</definedName>
    <definedName name="м6" localSheetId="9">'[12]2+'!$S:$T</definedName>
    <definedName name="м6" localSheetId="20">'[12]2+'!$S:$T</definedName>
    <definedName name="м6" localSheetId="6">'[12]2+'!$S:$T</definedName>
    <definedName name="м6" localSheetId="12">'[12]2+'!$S:$T</definedName>
    <definedName name="м6">'[4]2+'!$S:$T</definedName>
    <definedName name="м60" localSheetId="7">#REF!</definedName>
    <definedName name="м60" localSheetId="10">'[12]2+'!$IA:$IB</definedName>
    <definedName name="м60" localSheetId="8">'[4]2+'!$IA:$IB</definedName>
    <definedName name="м60" localSheetId="11">'[12]2+'!$IA:$IB</definedName>
    <definedName name="м60" localSheetId="5">'[4]2+'!$IA:$IB</definedName>
    <definedName name="м60" localSheetId="9">'[12]2+'!$IA:$IB</definedName>
    <definedName name="м60" localSheetId="20">'[12]2+'!$IA:$IB</definedName>
    <definedName name="м60" localSheetId="6">'[12]2+'!$IA:$IB</definedName>
    <definedName name="м60" localSheetId="12">'[12]2+'!$IA:$IB</definedName>
    <definedName name="м60">'[4]2+'!$IA:$IB</definedName>
    <definedName name="м61" localSheetId="7">#REF!</definedName>
    <definedName name="м61" localSheetId="10">'[12]2+'!$IE:$IF</definedName>
    <definedName name="м61" localSheetId="8">'[4]2+'!$IE:$IF</definedName>
    <definedName name="м61" localSheetId="11">'[12]2+'!$IE:$IF</definedName>
    <definedName name="м61" localSheetId="5">'[4]2+'!$IE:$IF</definedName>
    <definedName name="м61" localSheetId="9">'[12]2+'!$IE:$IF</definedName>
    <definedName name="м61" localSheetId="20">'[12]2+'!$IE:$IF</definedName>
    <definedName name="м61" localSheetId="6">'[12]2+'!$IE:$IF</definedName>
    <definedName name="м61" localSheetId="12">'[12]2+'!$IE:$IF</definedName>
    <definedName name="м61">'[4]2+'!$IE:$IF</definedName>
    <definedName name="м62" localSheetId="7">#REF!</definedName>
    <definedName name="м62" localSheetId="10">'[12]2+'!$II:$IJ</definedName>
    <definedName name="м62" localSheetId="8">'[4]2+'!$II:$IJ</definedName>
    <definedName name="м62" localSheetId="11">'[12]2+'!$II:$IJ</definedName>
    <definedName name="м62" localSheetId="5">'[4]2+'!$II:$IJ</definedName>
    <definedName name="м62" localSheetId="9">'[12]2+'!$II:$IJ</definedName>
    <definedName name="м62" localSheetId="20">'[12]2+'!$II:$IJ</definedName>
    <definedName name="м62" localSheetId="6">'[12]2+'!$II:$IJ</definedName>
    <definedName name="м62" localSheetId="12">'[12]2+'!$II:$IJ</definedName>
    <definedName name="м62">'[4]2+'!$II:$IJ</definedName>
    <definedName name="м63" localSheetId="7">#REF!</definedName>
    <definedName name="м63" localSheetId="10">'[12]2+'!$IM:$IN</definedName>
    <definedName name="м63" localSheetId="8">'[4]2+'!$IM:$IN</definedName>
    <definedName name="м63" localSheetId="11">'[12]2+'!$IM:$IN</definedName>
    <definedName name="м63" localSheetId="5">'[4]2+'!$IM:$IN</definedName>
    <definedName name="м63" localSheetId="9">'[12]2+'!$IM:$IN</definedName>
    <definedName name="м63" localSheetId="20">'[12]2+'!$IM:$IN</definedName>
    <definedName name="м63" localSheetId="6">'[12]2+'!$IM:$IN</definedName>
    <definedName name="м63" localSheetId="12">'[12]2+'!$IM:$IN</definedName>
    <definedName name="м63">'[4]2+'!$IM:$IN</definedName>
    <definedName name="м64" localSheetId="7">#REF!</definedName>
    <definedName name="м64" localSheetId="10">'[12]2+'!$IQ:$IR</definedName>
    <definedName name="м64" localSheetId="8">'[4]2+'!$IQ:$IR</definedName>
    <definedName name="м64" localSheetId="11">'[12]2+'!$IQ:$IR</definedName>
    <definedName name="м64" localSheetId="5">'[4]2+'!$IQ:$IR</definedName>
    <definedName name="м64" localSheetId="9">'[12]2+'!$IQ:$IR</definedName>
    <definedName name="м64" localSheetId="20">'[12]2+'!$IQ:$IR</definedName>
    <definedName name="м64" localSheetId="6">'[12]2+'!$IQ:$IR</definedName>
    <definedName name="м64" localSheetId="12">'[12]2+'!$IQ:$IR</definedName>
    <definedName name="м64">'[4]2+'!$IQ:$IR</definedName>
    <definedName name="м65" localSheetId="7">#REF!</definedName>
    <definedName name="м65" localSheetId="10">'[12]2+'!$IU:$IV</definedName>
    <definedName name="м65" localSheetId="8">'[4]2+'!$IU:$IV</definedName>
    <definedName name="м65" localSheetId="11">'[12]2+'!$IU:$IV</definedName>
    <definedName name="м65" localSheetId="5">'[4]2+'!$IU:$IV</definedName>
    <definedName name="м65" localSheetId="9">'[12]2+'!$IU:$IV</definedName>
    <definedName name="м65" localSheetId="20">'[12]2+'!$IU:$IV</definedName>
    <definedName name="м65" localSheetId="6">'[12]2+'!$IU:$IV</definedName>
    <definedName name="м65" localSheetId="12">'[12]2+'!$IU:$IV</definedName>
    <definedName name="м65">'[4]2+'!$IU:$IV</definedName>
    <definedName name="м66" localSheetId="7">#REF!</definedName>
    <definedName name="м66" localSheetId="10">'[12]2+'!$IY:$IZ</definedName>
    <definedName name="м66" localSheetId="8">'[4]2+'!$IY:$IZ</definedName>
    <definedName name="м66" localSheetId="11">'[12]2+'!$IY:$IZ</definedName>
    <definedName name="м66" localSheetId="5">'[4]2+'!$IY:$IZ</definedName>
    <definedName name="м66" localSheetId="9">'[12]2+'!$IY:$IZ</definedName>
    <definedName name="м66" localSheetId="20">'[12]2+'!$IY:$IZ</definedName>
    <definedName name="м66" localSheetId="6">'[12]2+'!$IY:$IZ</definedName>
    <definedName name="м66" localSheetId="12">'[12]2+'!$IY:$IZ</definedName>
    <definedName name="м66">'[4]2+'!$IY:$IZ</definedName>
    <definedName name="м67" localSheetId="7">#REF!</definedName>
    <definedName name="м67" localSheetId="10">'[12]2+'!$JC:$JD</definedName>
    <definedName name="м67" localSheetId="8">'[4]2+'!$JC:$JD</definedName>
    <definedName name="м67" localSheetId="11">'[12]2+'!$JC:$JD</definedName>
    <definedName name="м67" localSheetId="5">'[4]2+'!$JC:$JD</definedName>
    <definedName name="м67" localSheetId="9">'[12]2+'!$JC:$JD</definedName>
    <definedName name="м67" localSheetId="20">'[12]2+'!$JC:$JD</definedName>
    <definedName name="м67" localSheetId="6">'[12]2+'!$JC:$JD</definedName>
    <definedName name="м67" localSheetId="12">'[12]2+'!$JC:$JD</definedName>
    <definedName name="м67">'[4]2+'!$JC:$JD</definedName>
    <definedName name="м68" localSheetId="7">#REF!</definedName>
    <definedName name="м68" localSheetId="10">'[12]2+'!$JG:$JH</definedName>
    <definedName name="м68" localSheetId="8">'[4]2+'!$JG:$JH</definedName>
    <definedName name="м68" localSheetId="11">'[12]2+'!$JG:$JH</definedName>
    <definedName name="м68" localSheetId="5">'[4]2+'!$JG:$JH</definedName>
    <definedName name="м68" localSheetId="9">'[12]2+'!$JG:$JH</definedName>
    <definedName name="м68" localSheetId="20">'[12]2+'!$JG:$JH</definedName>
    <definedName name="м68" localSheetId="6">'[12]2+'!$JG:$JH</definedName>
    <definedName name="м68" localSheetId="12">'[12]2+'!$JG:$JH</definedName>
    <definedName name="м68">'[4]2+'!$JG:$JH</definedName>
    <definedName name="м69" localSheetId="7">#REF!</definedName>
    <definedName name="м69" localSheetId="10">'[12]2+'!$JK:$JL</definedName>
    <definedName name="м69" localSheetId="8">'[4]2+'!$JK:$JL</definedName>
    <definedName name="м69" localSheetId="11">'[12]2+'!$JK:$JL</definedName>
    <definedName name="м69" localSheetId="5">'[4]2+'!$JK:$JL</definedName>
    <definedName name="м69" localSheetId="9">'[12]2+'!$JK:$JL</definedName>
    <definedName name="м69" localSheetId="20">'[12]2+'!$JK:$JL</definedName>
    <definedName name="м69" localSheetId="6">'[12]2+'!$JK:$JL</definedName>
    <definedName name="м69" localSheetId="12">'[12]2+'!$JK:$JL</definedName>
    <definedName name="м69">'[4]2+'!$JK:$JL</definedName>
    <definedName name="м7" localSheetId="7">#REF!</definedName>
    <definedName name="м7" localSheetId="10">'[12]2+'!$W:$X</definedName>
    <definedName name="м7" localSheetId="8">'[4]2+'!$W:$X</definedName>
    <definedName name="м7" localSheetId="11">'[12]2+'!$W:$X</definedName>
    <definedName name="м7" localSheetId="5">'[4]2+'!$W:$X</definedName>
    <definedName name="м7" localSheetId="9">'[12]2+'!$W:$X</definedName>
    <definedName name="м7" localSheetId="20">'[12]2+'!$W:$X</definedName>
    <definedName name="м7" localSheetId="6">'[12]2+'!$W:$X</definedName>
    <definedName name="м7" localSheetId="12">'[12]2+'!$W:$X</definedName>
    <definedName name="м7">'[4]2+'!$W:$X</definedName>
    <definedName name="м70" localSheetId="7">#REF!</definedName>
    <definedName name="м70" localSheetId="10">'[12]2+'!$JO:$JP</definedName>
    <definedName name="м70" localSheetId="8">'[4]2+'!$JO:$JP</definedName>
    <definedName name="м70" localSheetId="11">'[12]2+'!$JO:$JP</definedName>
    <definedName name="м70" localSheetId="5">'[4]2+'!$JO:$JP</definedName>
    <definedName name="м70" localSheetId="9">'[12]2+'!$JO:$JP</definedName>
    <definedName name="м70" localSheetId="20">'[12]2+'!$JO:$JP</definedName>
    <definedName name="м70" localSheetId="6">'[12]2+'!$JO:$JP</definedName>
    <definedName name="м70" localSheetId="12">'[12]2+'!$JO:$JP</definedName>
    <definedName name="м70">'[4]2+'!$JO:$JP</definedName>
    <definedName name="м71" localSheetId="7">#REF!</definedName>
    <definedName name="м71" localSheetId="10">'[12]2+'!$JS:$JT</definedName>
    <definedName name="м71" localSheetId="8">'[4]2+'!$JS:$JT</definedName>
    <definedName name="м71" localSheetId="11">'[12]2+'!$JS:$JT</definedName>
    <definedName name="м71" localSheetId="5">'[4]2+'!$JS:$JT</definedName>
    <definedName name="м71" localSheetId="9">'[12]2+'!$JS:$JT</definedName>
    <definedName name="м71" localSheetId="20">'[12]2+'!$JS:$JT</definedName>
    <definedName name="м71" localSheetId="6">'[12]2+'!$JS:$JT</definedName>
    <definedName name="м71" localSheetId="12">'[12]2+'!$JS:$JT</definedName>
    <definedName name="м71">'[4]2+'!$JS:$JT</definedName>
    <definedName name="м72" localSheetId="7">#REF!</definedName>
    <definedName name="м72" localSheetId="10">'[12]2+'!$JW:$JX</definedName>
    <definedName name="м72" localSheetId="8">'[4]2+'!$JW:$JX</definedName>
    <definedName name="м72" localSheetId="11">'[12]2+'!$JW:$JX</definedName>
    <definedName name="м72" localSheetId="5">'[4]2+'!$JW:$JX</definedName>
    <definedName name="м72" localSheetId="9">'[12]2+'!$JW:$JX</definedName>
    <definedName name="м72" localSheetId="20">'[12]2+'!$JW:$JX</definedName>
    <definedName name="м72" localSheetId="6">'[12]2+'!$JW:$JX</definedName>
    <definedName name="м72" localSheetId="12">'[12]2+'!$JW:$JX</definedName>
    <definedName name="м72">'[4]2+'!$JW:$JX</definedName>
    <definedName name="м73" localSheetId="7">#REF!</definedName>
    <definedName name="м73" localSheetId="10">'[12]2+'!$KA:$KB</definedName>
    <definedName name="м73" localSheetId="8">'[4]2+'!$KA:$KB</definedName>
    <definedName name="м73" localSheetId="11">'[12]2+'!$KA:$KB</definedName>
    <definedName name="м73" localSheetId="5">'[4]2+'!$KA:$KB</definedName>
    <definedName name="м73" localSheetId="9">'[12]2+'!$KA:$KB</definedName>
    <definedName name="м73" localSheetId="20">'[12]2+'!$KA:$KB</definedName>
    <definedName name="м73" localSheetId="6">'[12]2+'!$KA:$KB</definedName>
    <definedName name="м73" localSheetId="12">'[12]2+'!$KA:$KB</definedName>
    <definedName name="м73">'[4]2+'!$KA:$KB</definedName>
    <definedName name="м74" localSheetId="7">#REF!</definedName>
    <definedName name="м74" localSheetId="10">'[12]2+'!$KE:$KF</definedName>
    <definedName name="м74" localSheetId="8">'[4]2+'!$KE:$KF</definedName>
    <definedName name="м74" localSheetId="11">'[12]2+'!$KE:$KF</definedName>
    <definedName name="м74" localSheetId="5">'[4]2+'!$KE:$KF</definedName>
    <definedName name="м74" localSheetId="9">'[12]2+'!$KE:$KF</definedName>
    <definedName name="м74" localSheetId="20">'[12]2+'!$KE:$KF</definedName>
    <definedName name="м74" localSheetId="6">'[12]2+'!$KE:$KF</definedName>
    <definedName name="м74" localSheetId="12">'[12]2+'!$KE:$KF</definedName>
    <definedName name="м74">'[4]2+'!$KE:$KF</definedName>
    <definedName name="м75" localSheetId="7">#REF!</definedName>
    <definedName name="м75" localSheetId="10">'[12]2+'!$KI:$KJ</definedName>
    <definedName name="м75" localSheetId="8">'[4]2+'!$KI:$KJ</definedName>
    <definedName name="м75" localSheetId="11">'[12]2+'!$KI:$KJ</definedName>
    <definedName name="м75" localSheetId="5">'[4]2+'!$KI:$KJ</definedName>
    <definedName name="м75" localSheetId="9">'[12]2+'!$KI:$KJ</definedName>
    <definedName name="м75" localSheetId="20">'[12]2+'!$KI:$KJ</definedName>
    <definedName name="м75" localSheetId="6">'[12]2+'!$KI:$KJ</definedName>
    <definedName name="м75" localSheetId="12">'[12]2+'!$KI:$KJ</definedName>
    <definedName name="м75">'[4]2+'!$KI:$KJ</definedName>
    <definedName name="м76" localSheetId="7">#REF!</definedName>
    <definedName name="м76" localSheetId="10">'[12]2+'!$KM:$KN</definedName>
    <definedName name="м76" localSheetId="8">'[4]2+'!$KM:$KN</definedName>
    <definedName name="м76" localSheetId="11">'[12]2+'!$KM:$KN</definedName>
    <definedName name="м76" localSheetId="5">'[4]2+'!$KM:$KN</definedName>
    <definedName name="м76" localSheetId="9">'[12]2+'!$KM:$KN</definedName>
    <definedName name="м76" localSheetId="20">'[12]2+'!$KM:$KN</definedName>
    <definedName name="м76" localSheetId="6">'[12]2+'!$KM:$KN</definedName>
    <definedName name="м76" localSheetId="12">'[12]2+'!$KM:$KN</definedName>
    <definedName name="м76">'[4]2+'!$KM:$KN</definedName>
    <definedName name="м77" localSheetId="7">#REF!</definedName>
    <definedName name="м77" localSheetId="10">'[12]2+'!$KQ:$KR</definedName>
    <definedName name="м77" localSheetId="8">'[4]2+'!$KQ:$KR</definedName>
    <definedName name="м77" localSheetId="11">'[12]2+'!$KQ:$KR</definedName>
    <definedName name="м77" localSheetId="5">'[4]2+'!$KQ:$KR</definedName>
    <definedName name="м77" localSheetId="9">'[12]2+'!$KQ:$KR</definedName>
    <definedName name="м77" localSheetId="20">'[12]2+'!$KQ:$KR</definedName>
    <definedName name="м77" localSheetId="6">'[12]2+'!$KQ:$KR</definedName>
    <definedName name="м77" localSheetId="12">'[12]2+'!$KQ:$KR</definedName>
    <definedName name="м77">'[4]2+'!$KQ:$KR</definedName>
    <definedName name="м78" localSheetId="7">#REF!</definedName>
    <definedName name="м78" localSheetId="10">'[12]2+'!$KU:$KV</definedName>
    <definedName name="м78" localSheetId="8">'[4]2+'!$KU:$KV</definedName>
    <definedName name="м78" localSheetId="11">'[12]2+'!$KU:$KV</definedName>
    <definedName name="м78" localSheetId="5">'[4]2+'!$KU:$KV</definedName>
    <definedName name="м78" localSheetId="9">'[12]2+'!$KU:$KV</definedName>
    <definedName name="м78" localSheetId="20">'[12]2+'!$KU:$KV</definedName>
    <definedName name="м78" localSheetId="6">'[12]2+'!$KU:$KV</definedName>
    <definedName name="м78" localSheetId="12">'[12]2+'!$KU:$KV</definedName>
    <definedName name="м78">'[4]2+'!$KU:$KV</definedName>
    <definedName name="м79" localSheetId="7">#REF!</definedName>
    <definedName name="м79" localSheetId="10">'[12]2+'!$KY:$KZ</definedName>
    <definedName name="м79" localSheetId="8">'[4]2+'!$KY:$KZ</definedName>
    <definedName name="м79" localSheetId="11">'[12]2+'!$KY:$KZ</definedName>
    <definedName name="м79" localSheetId="5">'[4]2+'!$KY:$KZ</definedName>
    <definedName name="м79" localSheetId="9">'[12]2+'!$KY:$KZ</definedName>
    <definedName name="м79" localSheetId="20">'[12]2+'!$KY:$KZ</definedName>
    <definedName name="м79" localSheetId="6">'[12]2+'!$KY:$KZ</definedName>
    <definedName name="м79" localSheetId="12">'[12]2+'!$KY:$KZ</definedName>
    <definedName name="м79">'[4]2+'!$KY:$KZ</definedName>
    <definedName name="м8" localSheetId="7">#REF!</definedName>
    <definedName name="м8" localSheetId="10">'[12]2+'!$AA:$AB</definedName>
    <definedName name="м8" localSheetId="8">'[4]2+'!$AA:$AB</definedName>
    <definedName name="м8" localSheetId="11">'[12]2+'!$AA:$AB</definedName>
    <definedName name="м8" localSheetId="5">'[4]2+'!$AA:$AB</definedName>
    <definedName name="м8" localSheetId="9">'[12]2+'!$AA:$AB</definedName>
    <definedName name="м8" localSheetId="20">'[12]2+'!$AA:$AB</definedName>
    <definedName name="м8" localSheetId="6">'[12]2+'!$AA:$AB</definedName>
    <definedName name="м8" localSheetId="12">'[12]2+'!$AA:$AB</definedName>
    <definedName name="м8">'[4]2+'!$AA:$AB</definedName>
    <definedName name="м80" localSheetId="7">#REF!</definedName>
    <definedName name="м80" localSheetId="10">'[12]2+'!$LC:$LD</definedName>
    <definedName name="м80" localSheetId="8">'[4]2+'!$LC:$LD</definedName>
    <definedName name="м80" localSheetId="11">'[12]2+'!$LC:$LD</definedName>
    <definedName name="м80" localSheetId="5">'[4]2+'!$LC:$LD</definedName>
    <definedName name="м80" localSheetId="9">'[12]2+'!$LC:$LD</definedName>
    <definedName name="м80" localSheetId="20">'[12]2+'!$LC:$LD</definedName>
    <definedName name="м80" localSheetId="6">'[12]2+'!$LC:$LD</definedName>
    <definedName name="м80" localSheetId="12">'[12]2+'!$LC:$LD</definedName>
    <definedName name="м80">'[4]2+'!$LC:$LD</definedName>
    <definedName name="м81" localSheetId="7">#REF!</definedName>
    <definedName name="м81" localSheetId="10">'[12]2+'!$LG:$LH</definedName>
    <definedName name="м81" localSheetId="8">'[4]2+'!$LG:$LH</definedName>
    <definedName name="м81" localSheetId="11">'[12]2+'!$LG:$LH</definedName>
    <definedName name="м81" localSheetId="5">'[4]2+'!$LG:$LH</definedName>
    <definedName name="м81" localSheetId="9">'[12]2+'!$LG:$LH</definedName>
    <definedName name="м81" localSheetId="20">'[12]2+'!$LG:$LH</definedName>
    <definedName name="м81" localSheetId="6">'[12]2+'!$LG:$LH</definedName>
    <definedName name="м81" localSheetId="12">'[12]2+'!$LG:$LH</definedName>
    <definedName name="м81">'[4]2+'!$LG:$LH</definedName>
    <definedName name="м82" localSheetId="7">#REF!</definedName>
    <definedName name="м82" localSheetId="10">'[12]2+'!$LK:$LL</definedName>
    <definedName name="м82" localSheetId="8">'[4]2+'!$LK:$LL</definedName>
    <definedName name="м82" localSheetId="11">'[12]2+'!$LK:$LL</definedName>
    <definedName name="м82" localSheetId="5">'[4]2+'!$LK:$LL</definedName>
    <definedName name="м82" localSheetId="9">'[12]2+'!$LK:$LL</definedName>
    <definedName name="м82" localSheetId="20">'[12]2+'!$LK:$LL</definedName>
    <definedName name="м82" localSheetId="6">'[12]2+'!$LK:$LL</definedName>
    <definedName name="м82" localSheetId="12">'[12]2+'!$LK:$LL</definedName>
    <definedName name="м82">'[4]2+'!$LK:$LL</definedName>
    <definedName name="м83" localSheetId="7">#REF!</definedName>
    <definedName name="м83" localSheetId="10">'[12]2+'!$LO:$LP</definedName>
    <definedName name="м83" localSheetId="8">'[4]2+'!$LO:$LP</definedName>
    <definedName name="м83" localSheetId="11">'[12]2+'!$LO:$LP</definedName>
    <definedName name="м83" localSheetId="5">'[4]2+'!$LO:$LP</definedName>
    <definedName name="м83" localSheetId="9">'[12]2+'!$LO:$LP</definedName>
    <definedName name="м83" localSheetId="20">'[12]2+'!$LO:$LP</definedName>
    <definedName name="м83" localSheetId="6">'[12]2+'!$LO:$LP</definedName>
    <definedName name="м83" localSheetId="12">'[12]2+'!$LO:$LP</definedName>
    <definedName name="м83">'[4]2+'!$LO:$LP</definedName>
    <definedName name="м84" localSheetId="7">#REF!</definedName>
    <definedName name="м84" localSheetId="10">'[12]2+'!$LS:$LT</definedName>
    <definedName name="м84" localSheetId="8">'[4]2+'!$LS:$LT</definedName>
    <definedName name="м84" localSheetId="11">'[12]2+'!$LS:$LT</definedName>
    <definedName name="м84" localSheetId="5">'[4]2+'!$LS:$LT</definedName>
    <definedName name="м84" localSheetId="9">'[12]2+'!$LS:$LT</definedName>
    <definedName name="м84" localSheetId="20">'[12]2+'!$LS:$LT</definedName>
    <definedName name="м84" localSheetId="6">'[12]2+'!$LS:$LT</definedName>
    <definedName name="м84" localSheetId="12">'[12]2+'!$LS:$LT</definedName>
    <definedName name="м84">'[4]2+'!$LS:$LT</definedName>
    <definedName name="м85" localSheetId="7">#REF!</definedName>
    <definedName name="м85" localSheetId="10">'[12]2+'!$LW:$LX</definedName>
    <definedName name="м85" localSheetId="8">'[4]2+'!$LW:$LX</definedName>
    <definedName name="м85" localSheetId="11">'[12]2+'!$LW:$LX</definedName>
    <definedName name="м85" localSheetId="5">'[4]2+'!$LW:$LX</definedName>
    <definedName name="м85" localSheetId="9">'[12]2+'!$LW:$LX</definedName>
    <definedName name="м85" localSheetId="20">'[12]2+'!$LW:$LX</definedName>
    <definedName name="м85" localSheetId="6">'[12]2+'!$LW:$LX</definedName>
    <definedName name="м85" localSheetId="12">'[12]2+'!$LW:$LX</definedName>
    <definedName name="м85">'[4]2+'!$LW:$LX</definedName>
    <definedName name="м86" localSheetId="7">#REF!</definedName>
    <definedName name="м86" localSheetId="10">'[12]2+'!$MA:$MB</definedName>
    <definedName name="м86" localSheetId="8">'[4]2+'!$MA:$MB</definedName>
    <definedName name="м86" localSheetId="11">'[12]2+'!$MA:$MB</definedName>
    <definedName name="м86" localSheetId="5">'[4]2+'!$MA:$MB</definedName>
    <definedName name="м86" localSheetId="9">'[12]2+'!$MA:$MB</definedName>
    <definedName name="м86" localSheetId="20">'[12]2+'!$MA:$MB</definedName>
    <definedName name="м86" localSheetId="6">'[12]2+'!$MA:$MB</definedName>
    <definedName name="м86" localSheetId="12">'[12]2+'!$MA:$MB</definedName>
    <definedName name="м86">'[4]2+'!$MA:$MB</definedName>
    <definedName name="м87" localSheetId="7">#REF!</definedName>
    <definedName name="м87" localSheetId="10">'[12]2+'!$ME:$MF</definedName>
    <definedName name="м87" localSheetId="8">'[4]2+'!$ME:$MF</definedName>
    <definedName name="м87" localSheetId="11">'[12]2+'!$ME:$MF</definedName>
    <definedName name="м87" localSheetId="5">'[4]2+'!$ME:$MF</definedName>
    <definedName name="м87" localSheetId="9">'[12]2+'!$ME:$MF</definedName>
    <definedName name="м87" localSheetId="20">'[12]2+'!$ME:$MF</definedName>
    <definedName name="м87" localSheetId="6">'[12]2+'!$ME:$MF</definedName>
    <definedName name="м87" localSheetId="12">'[12]2+'!$ME:$MF</definedName>
    <definedName name="м87">'[4]2+'!$ME:$MF</definedName>
    <definedName name="м88" localSheetId="7">#REF!</definedName>
    <definedName name="м88" localSheetId="10">'[12]2+'!$MI:$MJ</definedName>
    <definedName name="м88" localSheetId="8">'[4]2+'!$MI:$MJ</definedName>
    <definedName name="м88" localSheetId="11">'[12]2+'!$MI:$MJ</definedName>
    <definedName name="м88" localSheetId="5">'[4]2+'!$MI:$MJ</definedName>
    <definedName name="м88" localSheetId="9">'[12]2+'!$MI:$MJ</definedName>
    <definedName name="м88" localSheetId="20">'[12]2+'!$MI:$MJ</definedName>
    <definedName name="м88" localSheetId="6">'[12]2+'!$MI:$MJ</definedName>
    <definedName name="м88" localSheetId="12">'[12]2+'!$MI:$MJ</definedName>
    <definedName name="м88">'[4]2+'!$MI:$MJ</definedName>
    <definedName name="м89" localSheetId="7">#REF!</definedName>
    <definedName name="м89" localSheetId="10">'[12]2+'!$MM:$MN</definedName>
    <definedName name="м89" localSheetId="8">'[4]2+'!$MM:$MN</definedName>
    <definedName name="м89" localSheetId="11">'[12]2+'!$MM:$MN</definedName>
    <definedName name="м89" localSheetId="5">'[4]2+'!$MM:$MN</definedName>
    <definedName name="м89" localSheetId="9">'[12]2+'!$MM:$MN</definedName>
    <definedName name="м89" localSheetId="20">'[12]2+'!$MM:$MN</definedName>
    <definedName name="м89" localSheetId="6">'[12]2+'!$MM:$MN</definedName>
    <definedName name="м89" localSheetId="12">'[12]2+'!$MM:$MN</definedName>
    <definedName name="м89">'[4]2+'!$MM:$MN</definedName>
    <definedName name="м9" localSheetId="7">#REF!</definedName>
    <definedName name="м9" localSheetId="10">'[12]2+'!$AE:$AF</definedName>
    <definedName name="м9" localSheetId="8">'[4]2+'!$AE:$AF</definedName>
    <definedName name="м9" localSheetId="11">'[12]2+'!$AE:$AF</definedName>
    <definedName name="м9" localSheetId="5">'[4]2+'!$AE:$AF</definedName>
    <definedName name="м9" localSheetId="9">'[12]2+'!$AE:$AF</definedName>
    <definedName name="м9" localSheetId="20">'[12]2+'!$AE:$AF</definedName>
    <definedName name="м9" localSheetId="6">'[12]2+'!$AE:$AF</definedName>
    <definedName name="м9" localSheetId="12">'[12]2+'!$AE:$AF</definedName>
    <definedName name="м9">'[4]2+'!$AE:$AF</definedName>
    <definedName name="м90" localSheetId="7">#REF!</definedName>
    <definedName name="м90" localSheetId="10">'[12]2+'!$MQ:$MR</definedName>
    <definedName name="м90" localSheetId="8">'[4]2+'!$MQ:$MR</definedName>
    <definedName name="м90" localSheetId="11">'[12]2+'!$MQ:$MR</definedName>
    <definedName name="м90" localSheetId="5">'[4]2+'!$MQ:$MR</definedName>
    <definedName name="м90" localSheetId="9">'[12]2+'!$MQ:$MR</definedName>
    <definedName name="м90" localSheetId="20">'[12]2+'!$MQ:$MR</definedName>
    <definedName name="м90" localSheetId="6">'[12]2+'!$MQ:$MR</definedName>
    <definedName name="м90" localSheetId="12">'[12]2+'!$MQ:$MR</definedName>
    <definedName name="м90">'[4]2+'!$MQ:$MR</definedName>
    <definedName name="м91" localSheetId="7">#REF!</definedName>
    <definedName name="м91" localSheetId="10">'[12]2+'!$MU:$MV</definedName>
    <definedName name="м91" localSheetId="8">'[4]2+'!$MU:$MV</definedName>
    <definedName name="м91" localSheetId="11">'[12]2+'!$MU:$MV</definedName>
    <definedName name="м91" localSheetId="5">'[4]2+'!$MU:$MV</definedName>
    <definedName name="м91" localSheetId="9">'[12]2+'!$MU:$MV</definedName>
    <definedName name="м91" localSheetId="20">'[12]2+'!$MU:$MV</definedName>
    <definedName name="м91" localSheetId="6">'[12]2+'!$MU:$MV</definedName>
    <definedName name="м91" localSheetId="12">'[12]2+'!$MU:$MV</definedName>
    <definedName name="м91">'[4]2+'!$MU:$MV</definedName>
    <definedName name="м92" localSheetId="7">#REF!</definedName>
    <definedName name="м92" localSheetId="10">'[12]2+'!$MY:$MZ</definedName>
    <definedName name="м92" localSheetId="8">'[4]2+'!$MY:$MZ</definedName>
    <definedName name="м92" localSheetId="11">'[12]2+'!$MY:$MZ</definedName>
    <definedName name="м92" localSheetId="5">'[4]2+'!$MY:$MZ</definedName>
    <definedName name="м92" localSheetId="9">'[12]2+'!$MY:$MZ</definedName>
    <definedName name="м92" localSheetId="20">'[12]2+'!$MY:$MZ</definedName>
    <definedName name="м92" localSheetId="6">'[12]2+'!$MY:$MZ</definedName>
    <definedName name="м92" localSheetId="12">'[12]2+'!$MY:$MZ</definedName>
    <definedName name="м92">'[4]2+'!$MY:$MZ</definedName>
    <definedName name="м93" localSheetId="7">#REF!</definedName>
    <definedName name="м93" localSheetId="10">'[12]2+'!$NC:$ND</definedName>
    <definedName name="м93" localSheetId="8">'[4]2+'!$NC:$ND</definedName>
    <definedName name="м93" localSheetId="11">'[12]2+'!$NC:$ND</definedName>
    <definedName name="м93" localSheetId="5">'[4]2+'!$NC:$ND</definedName>
    <definedName name="м93" localSheetId="9">'[12]2+'!$NC:$ND</definedName>
    <definedName name="м93" localSheetId="20">'[12]2+'!$NC:$ND</definedName>
    <definedName name="м93" localSheetId="6">'[12]2+'!$NC:$ND</definedName>
    <definedName name="м93" localSheetId="12">'[12]2+'!$NC:$ND</definedName>
    <definedName name="м93">'[4]2+'!$NC:$ND</definedName>
    <definedName name="м94" localSheetId="7">#REF!</definedName>
    <definedName name="м94" localSheetId="10">'[12]2+'!$NG:$NH</definedName>
    <definedName name="м94" localSheetId="8">'[4]2+'!$NG:$NH</definedName>
    <definedName name="м94" localSheetId="11">'[12]2+'!$NG:$NH</definedName>
    <definedName name="м94" localSheetId="5">'[4]2+'!$NG:$NH</definedName>
    <definedName name="м94" localSheetId="9">'[12]2+'!$NG:$NH</definedName>
    <definedName name="м94" localSheetId="20">'[12]2+'!$NG:$NH</definedName>
    <definedName name="м94" localSheetId="6">'[12]2+'!$NG:$NH</definedName>
    <definedName name="м94" localSheetId="12">'[12]2+'!$NG:$NH</definedName>
    <definedName name="м94">'[4]2+'!$NG:$NH</definedName>
    <definedName name="м95" localSheetId="7">#REF!</definedName>
    <definedName name="м95" localSheetId="10">'[12]2+'!$NK:$NL</definedName>
    <definedName name="м95" localSheetId="8">'[4]2+'!$NK:$NL</definedName>
    <definedName name="м95" localSheetId="11">'[12]2+'!$NK:$NL</definedName>
    <definedName name="м95" localSheetId="5">'[4]2+'!$NK:$NL</definedName>
    <definedName name="м95" localSheetId="9">'[12]2+'!$NK:$NL</definedName>
    <definedName name="м95" localSheetId="20">'[12]2+'!$NK:$NL</definedName>
    <definedName name="м95" localSheetId="6">'[12]2+'!$NK:$NL</definedName>
    <definedName name="м95" localSheetId="12">'[12]2+'!$NK:$NL</definedName>
    <definedName name="м95">'[4]2+'!$NK:$NL</definedName>
    <definedName name="м96" localSheetId="7">#REF!</definedName>
    <definedName name="м96" localSheetId="10">'[12]2+'!$NO:$NP</definedName>
    <definedName name="м96" localSheetId="8">'[4]2+'!$NO:$NP</definedName>
    <definedName name="м96" localSheetId="11">'[12]2+'!$NO:$NP</definedName>
    <definedName name="м96" localSheetId="5">'[4]2+'!$NO:$NP</definedName>
    <definedName name="м96" localSheetId="9">'[12]2+'!$NO:$NP</definedName>
    <definedName name="м96" localSheetId="20">'[12]2+'!$NO:$NP</definedName>
    <definedName name="м96" localSheetId="6">'[12]2+'!$NO:$NP</definedName>
    <definedName name="м96" localSheetId="12">'[12]2+'!$NO:$NP</definedName>
    <definedName name="м96">'[4]2+'!$NO:$NP</definedName>
    <definedName name="м97" localSheetId="7">#REF!</definedName>
    <definedName name="м97" localSheetId="10">'[12]2+'!$NS:$NT</definedName>
    <definedName name="м97" localSheetId="8">'[4]2+'!$NS:$NT</definedName>
    <definedName name="м97" localSheetId="11">'[12]2+'!$NS:$NT</definedName>
    <definedName name="м97" localSheetId="5">'[4]2+'!$NS:$NT</definedName>
    <definedName name="м97" localSheetId="9">'[12]2+'!$NS:$NT</definedName>
    <definedName name="м97" localSheetId="20">'[12]2+'!$NS:$NT</definedName>
    <definedName name="м97" localSheetId="6">'[12]2+'!$NS:$NT</definedName>
    <definedName name="м97" localSheetId="12">'[12]2+'!$NS:$NT</definedName>
    <definedName name="м97">'[4]2+'!$NS:$NT</definedName>
    <definedName name="м98" localSheetId="7">#REF!</definedName>
    <definedName name="м98" localSheetId="10">'[12]2+'!$NW:$NX</definedName>
    <definedName name="м98" localSheetId="8">'[4]2+'!$NW:$NX</definedName>
    <definedName name="м98" localSheetId="11">'[12]2+'!$NW:$NX</definedName>
    <definedName name="м98" localSheetId="5">'[4]2+'!$NW:$NX</definedName>
    <definedName name="м98" localSheetId="9">'[12]2+'!$NW:$NX</definedName>
    <definedName name="м98" localSheetId="20">'[12]2+'!$NW:$NX</definedName>
    <definedName name="м98" localSheetId="6">'[12]2+'!$NW:$NX</definedName>
    <definedName name="м98" localSheetId="12">'[12]2+'!$NW:$NX</definedName>
    <definedName name="м98">'[4]2+'!$NW:$NX</definedName>
    <definedName name="м99" localSheetId="7">#REF!</definedName>
    <definedName name="м99" localSheetId="10">'[12]2+'!$OA:$OB</definedName>
    <definedName name="м99" localSheetId="8">'[4]2+'!$OA:$OB</definedName>
    <definedName name="м99" localSheetId="11">'[12]2+'!$OA:$OB</definedName>
    <definedName name="м99" localSheetId="5">'[4]2+'!$OA:$OB</definedName>
    <definedName name="м99" localSheetId="9">'[12]2+'!$OA:$OB</definedName>
    <definedName name="м99" localSheetId="20">'[12]2+'!$OA:$OB</definedName>
    <definedName name="м99" localSheetId="6">'[12]2+'!$OA:$OB</definedName>
    <definedName name="м99" localSheetId="12">'[12]2+'!$OA:$OB</definedName>
    <definedName name="м99">'[4]2+'!$OA:$OB</definedName>
    <definedName name="материальные_запасы_основные_средства" localSheetId="7">#REF!</definedName>
    <definedName name="материальные_запасы_основные_средства" localSheetId="3">#REF!</definedName>
    <definedName name="материальные_запасы_основные_средства" localSheetId="15">#REF!</definedName>
    <definedName name="материальные_запасы_основные_средства" localSheetId="13">#REF!</definedName>
    <definedName name="материальные_запасы_основные_средства" localSheetId="10">#REF!</definedName>
    <definedName name="материальные_запасы_основные_средства" localSheetId="8">#REF!</definedName>
    <definedName name="материальные_запасы_основные_средства" localSheetId="11">#REF!</definedName>
    <definedName name="материальные_запасы_основные_средства" localSheetId="5">#REF!</definedName>
    <definedName name="материальные_запасы_основные_средства" localSheetId="9">#REF!</definedName>
    <definedName name="материальные_запасы_основные_средства" localSheetId="20">#REF!</definedName>
    <definedName name="материальные_запасы_основные_средства" localSheetId="6">#REF!</definedName>
    <definedName name="материальные_запасы_основные_средства" localSheetId="16">#REF!</definedName>
    <definedName name="материальные_запасы_основные_средства" localSheetId="12">#REF!</definedName>
    <definedName name="материальные_запасы_основные_средства" localSheetId="18">#REF!</definedName>
    <definedName name="материальные_запасы_основные_средства" localSheetId="17">#REF!</definedName>
    <definedName name="материальные_запасы_основные_средства">#REF!</definedName>
    <definedName name="мирир" localSheetId="2">#REF!</definedName>
    <definedName name="мирир" localSheetId="1">#REF!</definedName>
    <definedName name="мирир" localSheetId="7">#REF!</definedName>
    <definedName name="мирир" localSheetId="3">#REF!</definedName>
    <definedName name="мирир" localSheetId="15">#REF!</definedName>
    <definedName name="мирир" localSheetId="13">#REF!</definedName>
    <definedName name="мирир" localSheetId="10">#REF!</definedName>
    <definedName name="мирир" localSheetId="8">#REF!</definedName>
    <definedName name="мирир" localSheetId="11">#REF!</definedName>
    <definedName name="мирир" localSheetId="5">#REF!</definedName>
    <definedName name="мирир" localSheetId="9">#REF!</definedName>
    <definedName name="мирир" localSheetId="20">#REF!</definedName>
    <definedName name="мирир" localSheetId="6">#REF!</definedName>
    <definedName name="мирир" localSheetId="16">#REF!</definedName>
    <definedName name="мирир" localSheetId="12">#REF!</definedName>
    <definedName name="мирир" localSheetId="18">#REF!</definedName>
    <definedName name="мирир" localSheetId="17">#REF!</definedName>
    <definedName name="мирир">#REF!</definedName>
    <definedName name="мм0" localSheetId="7">#REF!</definedName>
    <definedName name="мм0" localSheetId="10">'[12]0-2'!$B:$C</definedName>
    <definedName name="мм0" localSheetId="8">'[4]0-2'!$B:$C</definedName>
    <definedName name="мм0" localSheetId="11">'[12]0-2'!$B:$C</definedName>
    <definedName name="мм0" localSheetId="5">'[4]0-2'!$B:$C</definedName>
    <definedName name="мм0" localSheetId="9">'[12]0-2'!$B:$C</definedName>
    <definedName name="мм0" localSheetId="20">'[12]0-2'!$B:$C</definedName>
    <definedName name="мм0" localSheetId="6">'[12]0-2'!$B:$C</definedName>
    <definedName name="мм0" localSheetId="12">'[12]0-2'!$B:$C</definedName>
    <definedName name="мм0">'[4]0-2'!$B:$C</definedName>
    <definedName name="мм1" localSheetId="7">#REF!</definedName>
    <definedName name="мм1" localSheetId="10">'[12]0-2'!$F:$G</definedName>
    <definedName name="мм1" localSheetId="8">'[4]0-2'!$F:$G</definedName>
    <definedName name="мм1" localSheetId="11">'[12]0-2'!$F:$G</definedName>
    <definedName name="мм1" localSheetId="5">'[4]0-2'!$F:$G</definedName>
    <definedName name="мм1" localSheetId="9">'[12]0-2'!$F:$G</definedName>
    <definedName name="мм1" localSheetId="20">'[12]0-2'!$F:$G</definedName>
    <definedName name="мм1" localSheetId="6">'[12]0-2'!$F:$G</definedName>
    <definedName name="мм1" localSheetId="12">'[12]0-2'!$F:$G</definedName>
    <definedName name="мм1">'[4]0-2'!$F:$G</definedName>
    <definedName name="мм10" localSheetId="7">#REF!</definedName>
    <definedName name="мм10" localSheetId="10">'[12]0-2'!$AP:$AQ</definedName>
    <definedName name="мм10" localSheetId="8">'[4]0-2'!$AP:$AQ</definedName>
    <definedName name="мм10" localSheetId="11">'[12]0-2'!$AP:$AQ</definedName>
    <definedName name="мм10" localSheetId="5">'[4]0-2'!$AP:$AQ</definedName>
    <definedName name="мм10" localSheetId="9">'[12]0-2'!$AP:$AQ</definedName>
    <definedName name="мм10" localSheetId="20">'[12]0-2'!$AP:$AQ</definedName>
    <definedName name="мм10" localSheetId="6">'[12]0-2'!$AP:$AQ</definedName>
    <definedName name="мм10" localSheetId="12">'[12]0-2'!$AP:$AQ</definedName>
    <definedName name="мм10">'[4]0-2'!$AP:$AQ</definedName>
    <definedName name="мм11" localSheetId="7">#REF!</definedName>
    <definedName name="мм11" localSheetId="10">'[12]0-2'!$AT:$AU</definedName>
    <definedName name="мм11" localSheetId="8">'[4]0-2'!$AT:$AU</definedName>
    <definedName name="мм11" localSheetId="11">'[12]0-2'!$AT:$AU</definedName>
    <definedName name="мм11" localSheetId="5">'[4]0-2'!$AT:$AU</definedName>
    <definedName name="мм11" localSheetId="9">'[12]0-2'!$AT:$AU</definedName>
    <definedName name="мм11" localSheetId="20">'[12]0-2'!$AT:$AU</definedName>
    <definedName name="мм11" localSheetId="6">'[12]0-2'!$AT:$AU</definedName>
    <definedName name="мм11" localSheetId="12">'[12]0-2'!$AT:$AU</definedName>
    <definedName name="мм11">'[4]0-2'!$AT:$AU</definedName>
    <definedName name="мм12" localSheetId="7">#REF!</definedName>
    <definedName name="мм12" localSheetId="10">'[12]0-2'!$AX:$AY</definedName>
    <definedName name="мм12" localSheetId="8">'[4]0-2'!$AX:$AY</definedName>
    <definedName name="мм12" localSheetId="11">'[12]0-2'!$AX:$AY</definedName>
    <definedName name="мм12" localSheetId="5">'[4]0-2'!$AX:$AY</definedName>
    <definedName name="мм12" localSheetId="9">'[12]0-2'!$AX:$AY</definedName>
    <definedName name="мм12" localSheetId="20">'[12]0-2'!$AX:$AY</definedName>
    <definedName name="мм12" localSheetId="6">'[12]0-2'!$AX:$AY</definedName>
    <definedName name="мм12" localSheetId="12">'[12]0-2'!$AX:$AY</definedName>
    <definedName name="мм12">'[4]0-2'!$AX:$AY</definedName>
    <definedName name="мм13" localSheetId="7">#REF!</definedName>
    <definedName name="мм13" localSheetId="10">'[12]0-2'!$BB:$BC</definedName>
    <definedName name="мм13" localSheetId="8">'[4]0-2'!$BB:$BC</definedName>
    <definedName name="мм13" localSheetId="11">'[12]0-2'!$BB:$BC</definedName>
    <definedName name="мм13" localSheetId="5">'[4]0-2'!$BB:$BC</definedName>
    <definedName name="мм13" localSheetId="9">'[12]0-2'!$BB:$BC</definedName>
    <definedName name="мм13" localSheetId="20">'[12]0-2'!$BB:$BC</definedName>
    <definedName name="мм13" localSheetId="6">'[12]0-2'!$BB:$BC</definedName>
    <definedName name="мм13" localSheetId="12">'[12]0-2'!$BB:$BC</definedName>
    <definedName name="мм13">'[4]0-2'!$BB:$BC</definedName>
    <definedName name="мм14" localSheetId="7">#REF!</definedName>
    <definedName name="мм14" localSheetId="10">'[12]0-2'!$BF:$BG</definedName>
    <definedName name="мм14" localSheetId="8">'[4]0-2'!$BF:$BG</definedName>
    <definedName name="мм14" localSheetId="11">'[12]0-2'!$BF:$BG</definedName>
    <definedName name="мм14" localSheetId="5">'[4]0-2'!$BF:$BG</definedName>
    <definedName name="мм14" localSheetId="9">'[12]0-2'!$BF:$BG</definedName>
    <definedName name="мм14" localSheetId="20">'[12]0-2'!$BF:$BG</definedName>
    <definedName name="мм14" localSheetId="6">'[12]0-2'!$BF:$BG</definedName>
    <definedName name="мм14" localSheetId="12">'[12]0-2'!$BF:$BG</definedName>
    <definedName name="мм14">'[4]0-2'!$BF:$BG</definedName>
    <definedName name="мм15" localSheetId="7">#REF!</definedName>
    <definedName name="мм15" localSheetId="10">'[12]0-2'!$BJ:$BK</definedName>
    <definedName name="мм15" localSheetId="8">'[4]0-2'!$BJ:$BK</definedName>
    <definedName name="мм15" localSheetId="11">'[12]0-2'!$BJ:$BK</definedName>
    <definedName name="мм15" localSheetId="5">'[4]0-2'!$BJ:$BK</definedName>
    <definedName name="мм15" localSheetId="9">'[12]0-2'!$BJ:$BK</definedName>
    <definedName name="мм15" localSheetId="20">'[12]0-2'!$BJ:$BK</definedName>
    <definedName name="мм15" localSheetId="6">'[12]0-2'!$BJ:$BK</definedName>
    <definedName name="мм15" localSheetId="12">'[12]0-2'!$BJ:$BK</definedName>
    <definedName name="мм15">'[4]0-2'!$BJ:$BK</definedName>
    <definedName name="мм16" localSheetId="7">#REF!</definedName>
    <definedName name="мм16" localSheetId="10">'[12]0-2'!$BN:$BO</definedName>
    <definedName name="мм16" localSheetId="8">'[4]0-2'!$BN:$BO</definedName>
    <definedName name="мм16" localSheetId="11">'[12]0-2'!$BN:$BO</definedName>
    <definedName name="мм16" localSheetId="5">'[4]0-2'!$BN:$BO</definedName>
    <definedName name="мм16" localSheetId="9">'[12]0-2'!$BN:$BO</definedName>
    <definedName name="мм16" localSheetId="20">'[12]0-2'!$BN:$BO</definedName>
    <definedName name="мм16" localSheetId="6">'[12]0-2'!$BN:$BO</definedName>
    <definedName name="мм16" localSheetId="12">'[12]0-2'!$BN:$BO</definedName>
    <definedName name="мм16">'[4]0-2'!$BN:$BO</definedName>
    <definedName name="мм17" localSheetId="7">#REF!</definedName>
    <definedName name="мм17" localSheetId="10">'[12]0-2'!$BR:$BS</definedName>
    <definedName name="мм17" localSheetId="8">'[4]0-2'!$BR:$BS</definedName>
    <definedName name="мм17" localSheetId="11">'[12]0-2'!$BR:$BS</definedName>
    <definedName name="мм17" localSheetId="5">'[4]0-2'!$BR:$BS</definedName>
    <definedName name="мм17" localSheetId="9">'[12]0-2'!$BR:$BS</definedName>
    <definedName name="мм17" localSheetId="20">'[12]0-2'!$BR:$BS</definedName>
    <definedName name="мм17" localSheetId="6">'[12]0-2'!$BR:$BS</definedName>
    <definedName name="мм17" localSheetId="12">'[12]0-2'!$BR:$BS</definedName>
    <definedName name="мм17">'[4]0-2'!$BR:$BS</definedName>
    <definedName name="мм18" localSheetId="7">#REF!</definedName>
    <definedName name="мм18" localSheetId="10">'[12]0-2'!$BV:$BW</definedName>
    <definedName name="мм18" localSheetId="8">'[4]0-2'!$BV:$BW</definedName>
    <definedName name="мм18" localSheetId="11">'[12]0-2'!$BV:$BW</definedName>
    <definedName name="мм18" localSheetId="5">'[4]0-2'!$BV:$BW</definedName>
    <definedName name="мм18" localSheetId="9">'[12]0-2'!$BV:$BW</definedName>
    <definedName name="мм18" localSheetId="20">'[12]0-2'!$BV:$BW</definedName>
    <definedName name="мм18" localSheetId="6">'[12]0-2'!$BV:$BW</definedName>
    <definedName name="мм18" localSheetId="12">'[12]0-2'!$BV:$BW</definedName>
    <definedName name="мм18">'[4]0-2'!$BV:$BW</definedName>
    <definedName name="мм19" localSheetId="7">#REF!</definedName>
    <definedName name="мм19" localSheetId="10">'[12]0-2'!$BZ:$CA</definedName>
    <definedName name="мм19" localSheetId="8">'[4]0-2'!$BZ:$CA</definedName>
    <definedName name="мм19" localSheetId="11">'[12]0-2'!$BZ:$CA</definedName>
    <definedName name="мм19" localSheetId="5">'[4]0-2'!$BZ:$CA</definedName>
    <definedName name="мм19" localSheetId="9">'[12]0-2'!$BZ:$CA</definedName>
    <definedName name="мм19" localSheetId="20">'[12]0-2'!$BZ:$CA</definedName>
    <definedName name="мм19" localSheetId="6">'[12]0-2'!$BZ:$CA</definedName>
    <definedName name="мм19" localSheetId="12">'[12]0-2'!$BZ:$CA</definedName>
    <definedName name="мм19">'[4]0-2'!$BZ:$CA</definedName>
    <definedName name="мм2" localSheetId="7">#REF!</definedName>
    <definedName name="мм2" localSheetId="10">'[12]0-2'!$J:$K</definedName>
    <definedName name="мм2" localSheetId="8">'[4]0-2'!$J:$K</definedName>
    <definedName name="мм2" localSheetId="11">'[12]0-2'!$J:$K</definedName>
    <definedName name="мм2" localSheetId="5">'[4]0-2'!$J:$K</definedName>
    <definedName name="мм2" localSheetId="9">'[12]0-2'!$J:$K</definedName>
    <definedName name="мм2" localSheetId="20">'[12]0-2'!$J:$K</definedName>
    <definedName name="мм2" localSheetId="6">'[12]0-2'!$J:$K</definedName>
    <definedName name="мм2" localSheetId="12">'[12]0-2'!$J:$K</definedName>
    <definedName name="мм2">'[4]0-2'!$J:$K</definedName>
    <definedName name="мм20" localSheetId="7">#REF!</definedName>
    <definedName name="мм20" localSheetId="10">'[12]0-2'!$CD:$CE</definedName>
    <definedName name="мм20" localSheetId="8">'[4]0-2'!$CD:$CE</definedName>
    <definedName name="мм20" localSheetId="11">'[12]0-2'!$CD:$CE</definedName>
    <definedName name="мм20" localSheetId="5">'[4]0-2'!$CD:$CE</definedName>
    <definedName name="мм20" localSheetId="9">'[12]0-2'!$CD:$CE</definedName>
    <definedName name="мм20" localSheetId="20">'[12]0-2'!$CD:$CE</definedName>
    <definedName name="мм20" localSheetId="6">'[12]0-2'!$CD:$CE</definedName>
    <definedName name="мм20" localSheetId="12">'[12]0-2'!$CD:$CE</definedName>
    <definedName name="мм20">'[4]0-2'!$CD:$CE</definedName>
    <definedName name="мм21" localSheetId="7">#REF!</definedName>
    <definedName name="мм21" localSheetId="10">'[12]0-2'!$CH:$CI</definedName>
    <definedName name="мм21" localSheetId="8">'[4]0-2'!$CH:$CI</definedName>
    <definedName name="мм21" localSheetId="11">'[12]0-2'!$CH:$CI</definedName>
    <definedName name="мм21" localSheetId="5">'[4]0-2'!$CH:$CI</definedName>
    <definedName name="мм21" localSheetId="9">'[12]0-2'!$CH:$CI</definedName>
    <definedName name="мм21" localSheetId="20">'[12]0-2'!$CH:$CI</definedName>
    <definedName name="мм21" localSheetId="6">'[12]0-2'!$CH:$CI</definedName>
    <definedName name="мм21" localSheetId="12">'[12]0-2'!$CH:$CI</definedName>
    <definedName name="мм21">'[4]0-2'!$CH:$CI</definedName>
    <definedName name="мм22" localSheetId="7">#REF!</definedName>
    <definedName name="мм22" localSheetId="10">'[12]0-2'!$CL:$CM</definedName>
    <definedName name="мм22" localSheetId="8">'[4]0-2'!$CL:$CM</definedName>
    <definedName name="мм22" localSheetId="11">'[12]0-2'!$CL:$CM</definedName>
    <definedName name="мм22" localSheetId="5">'[4]0-2'!$CL:$CM</definedName>
    <definedName name="мм22" localSheetId="9">'[12]0-2'!$CL:$CM</definedName>
    <definedName name="мм22" localSheetId="20">'[12]0-2'!$CL:$CM</definedName>
    <definedName name="мм22" localSheetId="6">'[12]0-2'!$CL:$CM</definedName>
    <definedName name="мм22" localSheetId="12">'[12]0-2'!$CL:$CM</definedName>
    <definedName name="мм22">'[4]0-2'!$CL:$CM</definedName>
    <definedName name="мм23" localSheetId="7">#REF!</definedName>
    <definedName name="мм23" localSheetId="10">'[12]0-2'!$CP:$CQ</definedName>
    <definedName name="мм23" localSheetId="8">'[4]0-2'!$CP:$CQ</definedName>
    <definedName name="мм23" localSheetId="11">'[12]0-2'!$CP:$CQ</definedName>
    <definedName name="мм23" localSheetId="5">'[4]0-2'!$CP:$CQ</definedName>
    <definedName name="мм23" localSheetId="9">'[12]0-2'!$CP:$CQ</definedName>
    <definedName name="мм23" localSheetId="20">'[12]0-2'!$CP:$CQ</definedName>
    <definedName name="мм23" localSheetId="6">'[12]0-2'!$CP:$CQ</definedName>
    <definedName name="мм23" localSheetId="12">'[12]0-2'!$CP:$CQ</definedName>
    <definedName name="мм23">'[4]0-2'!$CP:$CQ</definedName>
    <definedName name="мм3" localSheetId="7">#REF!</definedName>
    <definedName name="мм3" localSheetId="10">'[12]0-2'!$N:$O</definedName>
    <definedName name="мм3" localSheetId="8">'[4]0-2'!$N:$O</definedName>
    <definedName name="мм3" localSheetId="11">'[12]0-2'!$N:$O</definedName>
    <definedName name="мм3" localSheetId="5">'[4]0-2'!$N:$O</definedName>
    <definedName name="мм3" localSheetId="9">'[12]0-2'!$N:$O</definedName>
    <definedName name="мм3" localSheetId="20">'[12]0-2'!$N:$O</definedName>
    <definedName name="мм3" localSheetId="6">'[12]0-2'!$N:$O</definedName>
    <definedName name="мм3" localSheetId="12">'[12]0-2'!$N:$O</definedName>
    <definedName name="мм3">'[4]0-2'!$N:$O</definedName>
    <definedName name="мм4" localSheetId="7">#REF!</definedName>
    <definedName name="мм4" localSheetId="10">'[12]0-2'!$R:$S</definedName>
    <definedName name="мм4" localSheetId="8">'[4]0-2'!$R:$S</definedName>
    <definedName name="мм4" localSheetId="11">'[12]0-2'!$R:$S</definedName>
    <definedName name="мм4" localSheetId="5">'[4]0-2'!$R:$S</definedName>
    <definedName name="мм4" localSheetId="9">'[12]0-2'!$R:$S</definedName>
    <definedName name="мм4" localSheetId="20">'[12]0-2'!$R:$S</definedName>
    <definedName name="мм4" localSheetId="6">'[12]0-2'!$R:$S</definedName>
    <definedName name="мм4" localSheetId="12">'[12]0-2'!$R:$S</definedName>
    <definedName name="мм4">'[4]0-2'!$R:$S</definedName>
    <definedName name="мм5" localSheetId="7">#REF!</definedName>
    <definedName name="мм5" localSheetId="10">'[12]0-2'!$V:$W</definedName>
    <definedName name="мм5" localSheetId="8">'[4]0-2'!$V:$W</definedName>
    <definedName name="мм5" localSheetId="11">'[12]0-2'!$V:$W</definedName>
    <definedName name="мм5" localSheetId="5">'[4]0-2'!$V:$W</definedName>
    <definedName name="мм5" localSheetId="9">'[12]0-2'!$V:$W</definedName>
    <definedName name="мм5" localSheetId="20">'[12]0-2'!$V:$W</definedName>
    <definedName name="мм5" localSheetId="6">'[12]0-2'!$V:$W</definedName>
    <definedName name="мм5" localSheetId="12">'[12]0-2'!$V:$W</definedName>
    <definedName name="мм5">'[4]0-2'!$V:$W</definedName>
    <definedName name="мм6" localSheetId="7">#REF!</definedName>
    <definedName name="мм6" localSheetId="10">'[12]0-2'!$Z:$AA</definedName>
    <definedName name="мм6" localSheetId="8">'[4]0-2'!$Z:$AA</definedName>
    <definedName name="мм6" localSheetId="11">'[12]0-2'!$Z:$AA</definedName>
    <definedName name="мм6" localSheetId="5">'[4]0-2'!$Z:$AA</definedName>
    <definedName name="мм6" localSheetId="9">'[12]0-2'!$Z:$AA</definedName>
    <definedName name="мм6" localSheetId="20">'[12]0-2'!$Z:$AA</definedName>
    <definedName name="мм6" localSheetId="6">'[12]0-2'!$Z:$AA</definedName>
    <definedName name="мм6" localSheetId="12">'[12]0-2'!$Z:$AA</definedName>
    <definedName name="мм6">'[4]0-2'!$Z:$AA</definedName>
    <definedName name="мм7" localSheetId="7">#REF!</definedName>
    <definedName name="мм7" localSheetId="10">'[12]0-2'!$AD:$AE</definedName>
    <definedName name="мм7" localSheetId="8">'[4]0-2'!$AD:$AE</definedName>
    <definedName name="мм7" localSheetId="11">'[12]0-2'!$AD:$AE</definedName>
    <definedName name="мм7" localSheetId="5">'[4]0-2'!$AD:$AE</definedName>
    <definedName name="мм7" localSheetId="9">'[12]0-2'!$AD:$AE</definedName>
    <definedName name="мм7" localSheetId="20">'[12]0-2'!$AD:$AE</definedName>
    <definedName name="мм7" localSheetId="6">'[12]0-2'!$AD:$AE</definedName>
    <definedName name="мм7" localSheetId="12">'[12]0-2'!$AD:$AE</definedName>
    <definedName name="мм7">'[4]0-2'!$AD:$AE</definedName>
    <definedName name="мм8" localSheetId="7">#REF!</definedName>
    <definedName name="мм8" localSheetId="10">'[12]0-2'!$AH:$AI</definedName>
    <definedName name="мм8" localSheetId="8">'[4]0-2'!$AH:$AI</definedName>
    <definedName name="мм8" localSheetId="11">'[12]0-2'!$AH:$AI</definedName>
    <definedName name="мм8" localSheetId="5">'[4]0-2'!$AH:$AI</definedName>
    <definedName name="мм8" localSheetId="9">'[12]0-2'!$AH:$AI</definedName>
    <definedName name="мм8" localSheetId="20">'[12]0-2'!$AH:$AI</definedName>
    <definedName name="мм8" localSheetId="6">'[12]0-2'!$AH:$AI</definedName>
    <definedName name="мм8" localSheetId="12">'[12]0-2'!$AH:$AI</definedName>
    <definedName name="мм8">'[4]0-2'!$AH:$AI</definedName>
    <definedName name="мм9" localSheetId="7">#REF!</definedName>
    <definedName name="мм9" localSheetId="10">'[12]0-2'!$AL:$AM</definedName>
    <definedName name="мм9" localSheetId="8">'[4]0-2'!$AL:$AM</definedName>
    <definedName name="мм9" localSheetId="11">'[12]0-2'!$AL:$AM</definedName>
    <definedName name="мм9" localSheetId="5">'[4]0-2'!$AL:$AM</definedName>
    <definedName name="мм9" localSheetId="9">'[12]0-2'!$AL:$AM</definedName>
    <definedName name="мм9" localSheetId="20">'[12]0-2'!$AL:$AM</definedName>
    <definedName name="мм9" localSheetId="6">'[12]0-2'!$AL:$AM</definedName>
    <definedName name="мм9" localSheetId="12">'[12]0-2'!$AL:$AM</definedName>
    <definedName name="мм9">'[4]0-2'!$AL:$AM</definedName>
    <definedName name="МО" localSheetId="7">'[13]по годам'!#REF!</definedName>
    <definedName name="МО" localSheetId="3">'[4]по годам'!#REF!</definedName>
    <definedName name="МО" localSheetId="15">'[4]по годам'!#REF!</definedName>
    <definedName name="МО" localSheetId="13">'[4]по годам'!#REF!</definedName>
    <definedName name="МО" localSheetId="10">'[12]по годам'!#REF!</definedName>
    <definedName name="МО" localSheetId="8">'[4]по годам'!#REF!</definedName>
    <definedName name="МО" localSheetId="11">'[12]по годам'!#REF!</definedName>
    <definedName name="МО" localSheetId="5">'[4]по годам'!#REF!</definedName>
    <definedName name="МО" localSheetId="9">'[12]по годам'!#REF!</definedName>
    <definedName name="МО" localSheetId="20">'[12]по годам'!#REF!</definedName>
    <definedName name="МО" localSheetId="6">'[12]по годам'!#REF!</definedName>
    <definedName name="МО" localSheetId="16">'[4]по годам'!#REF!</definedName>
    <definedName name="МО" localSheetId="12">'[12]по годам'!#REF!</definedName>
    <definedName name="МО" localSheetId="18">'[4]по годам'!#REF!</definedName>
    <definedName name="МО" localSheetId="17">'[4]по годам'!#REF!</definedName>
    <definedName name="МО">'[4]по годам'!#REF!</definedName>
    <definedName name="Нефтекамск" localSheetId="1">'[14]СВОД КП ПРОЕКТА книж'!$A$4:$DS$109</definedName>
    <definedName name="Нефтекамск" localSheetId="7">'[15]СВОД КП ПРОЕКТА книж'!$A$4:$DS$109</definedName>
    <definedName name="Нефтекамск" localSheetId="13">'[14]СВОД КП ПРОЕКТА книж'!$A$4:$DS$109</definedName>
    <definedName name="Нефтекамск" localSheetId="0">'[14]СВОД КП ПРОЕКТА книж'!$A$4:$DS$109</definedName>
    <definedName name="Нефтекамск" localSheetId="10">'[16]СВОД КП ПРОЕКТА книж'!$A$4:$DS$109</definedName>
    <definedName name="Нефтекамск" localSheetId="8">'[16]СВОД КП ПРОЕКТА книж'!$A$4:$DS$109</definedName>
    <definedName name="Нефтекамск" localSheetId="11">'[14]СВОД КП ПРОЕКТА книж'!$A$4:$DS$109</definedName>
    <definedName name="Нефтекамск" localSheetId="5">'[14]СВОД КП ПРОЕКТА книж'!$A$4:$DS$109</definedName>
    <definedName name="Нефтекамск" localSheetId="9">'[16]СВОД КП ПРОЕКТА книж'!$A$4:$DS$109</definedName>
    <definedName name="Нефтекамск" localSheetId="6">'[14]СВОД КП ПРОЕКТА книж'!$A$4:$DS$109</definedName>
    <definedName name="Нефтекамск" localSheetId="12">'[14]СВОД КП ПРОЕКТА книж'!$A$4:$DS$109</definedName>
    <definedName name="Нефтекамск">'[14]СВОД КП ПРОЕКТА книж'!$A$4:$DS$109</definedName>
    <definedName name="оплата_труда" localSheetId="7">#REF!</definedName>
    <definedName name="оплата_труда" localSheetId="3">#REF!</definedName>
    <definedName name="оплата_труда" localSheetId="15">#REF!</definedName>
    <definedName name="оплата_труда" localSheetId="13">#REF!</definedName>
    <definedName name="оплата_труда" localSheetId="10">#REF!</definedName>
    <definedName name="оплата_труда" localSheetId="8">#REF!</definedName>
    <definedName name="оплата_труда" localSheetId="11">#REF!</definedName>
    <definedName name="оплата_труда" localSheetId="5">#REF!</definedName>
    <definedName name="оплата_труда" localSheetId="9">#REF!</definedName>
    <definedName name="оплата_труда" localSheetId="20">#REF!</definedName>
    <definedName name="оплата_труда" localSheetId="6">#REF!</definedName>
    <definedName name="оплата_труда" localSheetId="16">#REF!</definedName>
    <definedName name="оплата_труда" localSheetId="12">#REF!</definedName>
    <definedName name="оплата_труда" localSheetId="18">#REF!</definedName>
    <definedName name="оплата_труда" localSheetId="17">#REF!</definedName>
    <definedName name="оплата_труда">#REF!</definedName>
    <definedName name="П" localSheetId="7">#REF!</definedName>
    <definedName name="П" localSheetId="3">#REF!</definedName>
    <definedName name="П" localSheetId="13">#REF!</definedName>
    <definedName name="П" localSheetId="5">#REF!</definedName>
    <definedName name="П" localSheetId="6">#REF!</definedName>
    <definedName name="П">#REF!</definedName>
    <definedName name="ппорь" localSheetId="2">#REF!</definedName>
    <definedName name="ппорь" localSheetId="1">#REF!</definedName>
    <definedName name="ппорь" localSheetId="7">#REF!</definedName>
    <definedName name="ппорь" localSheetId="3">#REF!</definedName>
    <definedName name="ппорь" localSheetId="15">#REF!</definedName>
    <definedName name="ппорь" localSheetId="13">#REF!</definedName>
    <definedName name="ппорь" localSheetId="10">#REF!</definedName>
    <definedName name="ппорь" localSheetId="8">#REF!</definedName>
    <definedName name="ппорь" localSheetId="11">#REF!</definedName>
    <definedName name="ппорь" localSheetId="5">#REF!</definedName>
    <definedName name="ппорь" localSheetId="9">#REF!</definedName>
    <definedName name="ппорь" localSheetId="20">#REF!</definedName>
    <definedName name="ппорь" localSheetId="6">#REF!</definedName>
    <definedName name="ппорь" localSheetId="16">#REF!</definedName>
    <definedName name="ппорь" localSheetId="12">#REF!</definedName>
    <definedName name="ппорь" localSheetId="18">#REF!</definedName>
    <definedName name="ппорь" localSheetId="17">#REF!</definedName>
    <definedName name="ппорь">#REF!</definedName>
    <definedName name="Пр.2" localSheetId="7">#REF!</definedName>
    <definedName name="Пр.2" localSheetId="3">#REF!</definedName>
    <definedName name="Пр.2" localSheetId="15">#REF!</definedName>
    <definedName name="Пр.2" localSheetId="13">#REF!</definedName>
    <definedName name="Пр.2" localSheetId="10">#REF!</definedName>
    <definedName name="Пр.2" localSheetId="8">#REF!</definedName>
    <definedName name="Пр.2" localSheetId="11">#REF!</definedName>
    <definedName name="Пр.2" localSheetId="5">#REF!</definedName>
    <definedName name="Пр.2" localSheetId="9">#REF!</definedName>
    <definedName name="Пр.2" localSheetId="20">#REF!</definedName>
    <definedName name="Пр.2" localSheetId="6">#REF!</definedName>
    <definedName name="Пр.2" localSheetId="16">#REF!</definedName>
    <definedName name="Пр.2" localSheetId="12">#REF!</definedName>
    <definedName name="Пр.2" localSheetId="18">#REF!</definedName>
    <definedName name="Пр.2" localSheetId="17">#REF!</definedName>
    <definedName name="Пр.2">#REF!</definedName>
    <definedName name="пра" localSheetId="7">#REF!</definedName>
    <definedName name="пра" localSheetId="3">#REF!</definedName>
    <definedName name="пра" localSheetId="15">#REF!</definedName>
    <definedName name="пра" localSheetId="13">#REF!</definedName>
    <definedName name="пра" localSheetId="10">#REF!</definedName>
    <definedName name="пра" localSheetId="8">#REF!</definedName>
    <definedName name="пра" localSheetId="11">#REF!</definedName>
    <definedName name="пра" localSheetId="5">#REF!</definedName>
    <definedName name="пра" localSheetId="9">#REF!</definedName>
    <definedName name="пра" localSheetId="20">#REF!</definedName>
    <definedName name="пра" localSheetId="6">#REF!</definedName>
    <definedName name="пра" localSheetId="16">#REF!</definedName>
    <definedName name="пра" localSheetId="12">#REF!</definedName>
    <definedName name="пра" localSheetId="18">#REF!</definedName>
    <definedName name="пра" localSheetId="17">#REF!</definedName>
    <definedName name="пра">#REF!</definedName>
    <definedName name="пэт" localSheetId="2">#REF!</definedName>
    <definedName name="пэт" localSheetId="1">#REF!</definedName>
    <definedName name="пэт" localSheetId="7">#REF!</definedName>
    <definedName name="пэт" localSheetId="3">#REF!</definedName>
    <definedName name="пэт" localSheetId="15">#REF!</definedName>
    <definedName name="пэт" localSheetId="13">#REF!</definedName>
    <definedName name="пэт" localSheetId="10">#REF!</definedName>
    <definedName name="пэт" localSheetId="8">#REF!</definedName>
    <definedName name="пэт" localSheetId="11">#REF!</definedName>
    <definedName name="пэт" localSheetId="5">#REF!</definedName>
    <definedName name="пэт" localSheetId="9">#REF!</definedName>
    <definedName name="пэт" localSheetId="20">#REF!</definedName>
    <definedName name="пэт" localSheetId="6">#REF!</definedName>
    <definedName name="пэт" localSheetId="16">#REF!</definedName>
    <definedName name="пэт" localSheetId="12">#REF!</definedName>
    <definedName name="пэт" localSheetId="18">#REF!</definedName>
    <definedName name="пэт" localSheetId="17">#REF!</definedName>
    <definedName name="пэт">#REF!</definedName>
    <definedName name="рд" localSheetId="7">#REF!</definedName>
    <definedName name="рд" localSheetId="3">#REF!</definedName>
    <definedName name="рд" localSheetId="15">#REF!</definedName>
    <definedName name="рд" localSheetId="13">#REF!</definedName>
    <definedName name="рд" localSheetId="10">#REF!</definedName>
    <definedName name="рд" localSheetId="8">#REF!</definedName>
    <definedName name="рд" localSheetId="11">#REF!</definedName>
    <definedName name="рд" localSheetId="5">#REF!</definedName>
    <definedName name="рд" localSheetId="9">#REF!</definedName>
    <definedName name="рд" localSheetId="20">#REF!</definedName>
    <definedName name="рд" localSheetId="6">#REF!</definedName>
    <definedName name="рд" localSheetId="16">#REF!</definedName>
    <definedName name="рд" localSheetId="12">#REF!</definedName>
    <definedName name="рд" localSheetId="18">#REF!</definedName>
    <definedName name="рд" localSheetId="17">#REF!</definedName>
    <definedName name="рд">#REF!</definedName>
    <definedName name="РОБЬ" localSheetId="7">#REF!</definedName>
    <definedName name="РОБЬ" localSheetId="3">#REF!</definedName>
    <definedName name="РОБЬ" localSheetId="15">#REF!</definedName>
    <definedName name="РОБЬ" localSheetId="13">#REF!</definedName>
    <definedName name="РОБЬ" localSheetId="10">#REF!</definedName>
    <definedName name="РОБЬ" localSheetId="8">#REF!</definedName>
    <definedName name="РОБЬ" localSheetId="11">#REF!</definedName>
    <definedName name="РОБЬ" localSheetId="5">#REF!</definedName>
    <definedName name="РОБЬ" localSheetId="9">#REF!</definedName>
    <definedName name="РОБЬ" localSheetId="20">#REF!</definedName>
    <definedName name="РОБЬ" localSheetId="6">#REF!</definedName>
    <definedName name="РОБЬ" localSheetId="16">#REF!</definedName>
    <definedName name="РОБЬ" localSheetId="12">#REF!</definedName>
    <definedName name="РОБЬ" localSheetId="18">#REF!</definedName>
    <definedName name="РОБЬ" localSheetId="17">#REF!</definedName>
    <definedName name="РОБЬ">#REF!</definedName>
    <definedName name="смп" localSheetId="2">#REF!</definedName>
    <definedName name="смп" localSheetId="1">#REF!</definedName>
    <definedName name="смп" localSheetId="7">#REF!</definedName>
    <definedName name="смп" localSheetId="3">#REF!</definedName>
    <definedName name="смп" localSheetId="15">#REF!</definedName>
    <definedName name="смп" localSheetId="13">#REF!</definedName>
    <definedName name="смп" localSheetId="10">#REF!</definedName>
    <definedName name="смп" localSheetId="8">#REF!</definedName>
    <definedName name="смп" localSheetId="11">#REF!</definedName>
    <definedName name="смп" localSheetId="5">#REF!</definedName>
    <definedName name="смп" localSheetId="9">#REF!</definedName>
    <definedName name="смп" localSheetId="20">#REF!</definedName>
    <definedName name="смп" localSheetId="6">#REF!</definedName>
    <definedName name="смп" localSheetId="16">#REF!</definedName>
    <definedName name="смп" localSheetId="12">#REF!</definedName>
    <definedName name="смп" localSheetId="18">#REF!</definedName>
    <definedName name="смп" localSheetId="17">#REF!</definedName>
    <definedName name="смп">#REF!</definedName>
    <definedName name="Список" localSheetId="7">#REF!</definedName>
    <definedName name="Список" localSheetId="3">#REF!</definedName>
    <definedName name="Список" localSheetId="15">#REF!</definedName>
    <definedName name="Список" localSheetId="13">#REF!</definedName>
    <definedName name="Список" localSheetId="10">#REF!</definedName>
    <definedName name="Список" localSheetId="8">#REF!</definedName>
    <definedName name="Список" localSheetId="11">#REF!</definedName>
    <definedName name="Список" localSheetId="5">#REF!</definedName>
    <definedName name="Список" localSheetId="9">#REF!</definedName>
    <definedName name="Список" localSheetId="20">#REF!</definedName>
    <definedName name="Список" localSheetId="6">#REF!</definedName>
    <definedName name="Список" localSheetId="16">#REF!</definedName>
    <definedName name="Список" localSheetId="12">#REF!</definedName>
    <definedName name="Список" localSheetId="18">#REF!</definedName>
    <definedName name="Список" localSheetId="17">#REF!</definedName>
    <definedName name="Список">#REF!</definedName>
    <definedName name="стер" localSheetId="1">#REF!</definedName>
    <definedName name="стер" localSheetId="7">#REF!</definedName>
    <definedName name="стер" localSheetId="3">#REF!</definedName>
    <definedName name="стер" localSheetId="15">#REF!</definedName>
    <definedName name="стер" localSheetId="13">#REF!</definedName>
    <definedName name="стер" localSheetId="10">#REF!</definedName>
    <definedName name="стер" localSheetId="8">#REF!</definedName>
    <definedName name="стер" localSheetId="11">#REF!</definedName>
    <definedName name="стер" localSheetId="5">#REF!</definedName>
    <definedName name="стер" localSheetId="9">#REF!</definedName>
    <definedName name="стер" localSheetId="20">#REF!</definedName>
    <definedName name="стер" localSheetId="6">#REF!</definedName>
    <definedName name="стер" localSheetId="16">#REF!</definedName>
    <definedName name="стер" localSheetId="12">#REF!</definedName>
    <definedName name="стер" localSheetId="18">#REF!</definedName>
    <definedName name="стер" localSheetId="17">#REF!</definedName>
    <definedName name="стер">#REF!</definedName>
    <definedName name="ттттт" localSheetId="2">#REF!</definedName>
    <definedName name="ттттт" localSheetId="1">#REF!</definedName>
    <definedName name="ттттт" localSheetId="7">#REF!</definedName>
    <definedName name="ттттт" localSheetId="3">#REF!</definedName>
    <definedName name="ттттт" localSheetId="15">#REF!</definedName>
    <definedName name="ттттт" localSheetId="13">#REF!</definedName>
    <definedName name="ттттт" localSheetId="10">#REF!</definedName>
    <definedName name="ттттт" localSheetId="8">#REF!</definedName>
    <definedName name="ттттт" localSheetId="11">#REF!</definedName>
    <definedName name="ттттт" localSheetId="5">#REF!</definedName>
    <definedName name="ттттт" localSheetId="9">#REF!</definedName>
    <definedName name="ттттт" localSheetId="20">#REF!</definedName>
    <definedName name="ттттт" localSheetId="6">#REF!</definedName>
    <definedName name="ттттт" localSheetId="16">#REF!</definedName>
    <definedName name="ттттт" localSheetId="12">#REF!</definedName>
    <definedName name="ттттт" localSheetId="18">#REF!</definedName>
    <definedName name="ттттт" localSheetId="17">#REF!</definedName>
    <definedName name="ттттт">#REF!</definedName>
    <definedName name="ф" localSheetId="7">#REF!</definedName>
    <definedName name="ф" localSheetId="3">#REF!</definedName>
    <definedName name="ф" localSheetId="13">#REF!</definedName>
    <definedName name="ф" localSheetId="5">#REF!</definedName>
    <definedName name="ф" localSheetId="6">#REF!</definedName>
    <definedName name="ф">#REF!</definedName>
    <definedName name="ФЗ" localSheetId="2">[5]Данные!$DC$3:$EF$3</definedName>
    <definedName name="ФЗ" localSheetId="1">[5]Данные!$DC$3:$EF$3</definedName>
    <definedName name="ФЗ" localSheetId="0">[5]Данные!$DC$3:$EF$3</definedName>
    <definedName name="ФЗ" localSheetId="10">[6]Данные!$DC$3:$EF$3</definedName>
    <definedName name="ФЗ" localSheetId="8">[7]Данные!$DC$3:$EF$3</definedName>
    <definedName name="ФЗ" localSheetId="11">[5]Данные!$DC$3:$EF$3</definedName>
    <definedName name="ФЗ" localSheetId="5">[6]Данные!$DC$3:$EF$3</definedName>
    <definedName name="ФЗ" localSheetId="9">[7]Данные!$DC$3:$EF$3</definedName>
    <definedName name="ФЗ" localSheetId="20">[5]Данные!$DC$3:$EF$3</definedName>
    <definedName name="ФЗ" localSheetId="6">[5]Данные!$DC$3:$EF$3</definedName>
    <definedName name="ФЗ" localSheetId="12">[5]Данные!$DC$3:$EF$3</definedName>
    <definedName name="ФЗ">[8]Данные!$DC$3:$EF$3</definedName>
    <definedName name="Шт" localSheetId="2">[5]Данные!$AU$3:$BX$3</definedName>
    <definedName name="Шт" localSheetId="1">[5]Данные!$AU$3:$BX$3</definedName>
    <definedName name="Шт" localSheetId="0">[5]Данные!$AU$3:$BX$3</definedName>
    <definedName name="Шт" localSheetId="10">[6]Данные!$AU$3:$BX$3</definedName>
    <definedName name="Шт" localSheetId="8">[7]Данные!$AU$3:$BX$3</definedName>
    <definedName name="Шт" localSheetId="11">[5]Данные!$AU$3:$BX$3</definedName>
    <definedName name="Шт" localSheetId="5">[6]Данные!$AU$3:$BX$3</definedName>
    <definedName name="Шт" localSheetId="9">[7]Данные!$AU$3:$BX$3</definedName>
    <definedName name="Шт" localSheetId="20">[5]Данные!$AU$3:$BX$3</definedName>
    <definedName name="Шт" localSheetId="6">[5]Данные!$AU$3:$BX$3</definedName>
    <definedName name="Шт" localSheetId="12">[5]Данные!$AU$3:$BX$3</definedName>
    <definedName name="Шт">[8]Данные!$AU$3:$BX$3</definedName>
    <definedName name="ы" localSheetId="7">#REF!</definedName>
    <definedName name="ы" localSheetId="3">#REF!</definedName>
    <definedName name="ы" localSheetId="13">#REF!</definedName>
    <definedName name="ы" localSheetId="5">#REF!</definedName>
    <definedName name="ы" localSheetId="6">#REF!</definedName>
    <definedName name="ы">#REF!</definedName>
    <definedName name="ЭКО" localSheetId="2">#REF!</definedName>
    <definedName name="ЭКО" localSheetId="1">#REF!</definedName>
    <definedName name="ЭКО" localSheetId="7">#REF!</definedName>
    <definedName name="ЭКО" localSheetId="3">#REF!</definedName>
    <definedName name="ЭКО" localSheetId="15">#REF!</definedName>
    <definedName name="ЭКО" localSheetId="13">#REF!</definedName>
    <definedName name="ЭКО" localSheetId="10">#REF!</definedName>
    <definedName name="ЭКО" localSheetId="8">#REF!</definedName>
    <definedName name="ЭКО" localSheetId="11">#REF!</definedName>
    <definedName name="ЭКО" localSheetId="5">#REF!</definedName>
    <definedName name="ЭКО" localSheetId="9">#REF!</definedName>
    <definedName name="ЭКО" localSheetId="20">#REF!</definedName>
    <definedName name="ЭКО" localSheetId="6">#REF!</definedName>
    <definedName name="ЭКО" localSheetId="16">#REF!</definedName>
    <definedName name="ЭКО" localSheetId="12">#REF!</definedName>
    <definedName name="ЭКО" localSheetId="18">#REF!</definedName>
    <definedName name="ЭКО" localSheetId="17">#REF!</definedName>
    <definedName name="ЭКО">#REF!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73" l="1"/>
  <c r="E8" i="73" s="1"/>
  <c r="F10" i="73"/>
  <c r="F8" i="73" s="1"/>
  <c r="G10" i="73"/>
  <c r="G8" i="73" s="1"/>
  <c r="H10" i="73"/>
  <c r="H8" i="73" s="1"/>
  <c r="J10" i="73"/>
  <c r="J8" i="73" s="1"/>
  <c r="K10" i="73"/>
  <c r="K8" i="73" s="1"/>
  <c r="L10" i="73"/>
  <c r="L8" i="73" s="1"/>
  <c r="N10" i="73"/>
  <c r="N8" i="73" s="1"/>
  <c r="O10" i="73"/>
  <c r="O8" i="73" s="1"/>
  <c r="P10" i="73"/>
  <c r="P8" i="73" s="1"/>
  <c r="Q10" i="73"/>
  <c r="Q8" i="73" s="1"/>
  <c r="S10" i="73"/>
  <c r="S8" i="73" s="1"/>
  <c r="T10" i="73"/>
  <c r="T8" i="73" s="1"/>
  <c r="V10" i="73"/>
  <c r="V8" i="73" s="1"/>
  <c r="W10" i="73"/>
  <c r="W8" i="73" s="1"/>
  <c r="I11" i="73"/>
  <c r="M11" i="73"/>
  <c r="U11" i="73"/>
  <c r="R11" i="73" s="1"/>
  <c r="I12" i="73"/>
  <c r="M12" i="73"/>
  <c r="U12" i="73"/>
  <c r="R12" i="73" s="1"/>
  <c r="I13" i="73"/>
  <c r="M13" i="73"/>
  <c r="U13" i="73"/>
  <c r="R13" i="73" s="1"/>
  <c r="I14" i="73"/>
  <c r="M14" i="73"/>
  <c r="U14" i="73"/>
  <c r="R14" i="73" s="1"/>
  <c r="I15" i="73"/>
  <c r="M15" i="73"/>
  <c r="U15" i="73"/>
  <c r="R15" i="73" s="1"/>
  <c r="I16" i="73"/>
  <c r="M16" i="73"/>
  <c r="U16" i="73"/>
  <c r="R16" i="73" s="1"/>
  <c r="I17" i="73"/>
  <c r="M17" i="73"/>
  <c r="U17" i="73"/>
  <c r="R17" i="73" s="1"/>
  <c r="I18" i="73"/>
  <c r="M18" i="73"/>
  <c r="U18" i="73"/>
  <c r="R18" i="73" s="1"/>
  <c r="I19" i="73"/>
  <c r="M19" i="73"/>
  <c r="U19" i="73"/>
  <c r="R19" i="73" s="1"/>
  <c r="D19" i="73" s="1"/>
  <c r="I20" i="73"/>
  <c r="M20" i="73"/>
  <c r="U20" i="73"/>
  <c r="R20" i="73" s="1"/>
  <c r="I21" i="73"/>
  <c r="M21" i="73"/>
  <c r="U21" i="73"/>
  <c r="R21" i="73" s="1"/>
  <c r="I22" i="73"/>
  <c r="M22" i="73"/>
  <c r="U22" i="73"/>
  <c r="R22" i="73" s="1"/>
  <c r="I23" i="73"/>
  <c r="M23" i="73"/>
  <c r="U23" i="73"/>
  <c r="R23" i="73" s="1"/>
  <c r="I24" i="73"/>
  <c r="M24" i="73"/>
  <c r="U24" i="73"/>
  <c r="R24" i="73" s="1"/>
  <c r="I25" i="73"/>
  <c r="M25" i="73"/>
  <c r="U25" i="73"/>
  <c r="R25" i="73" s="1"/>
  <c r="I26" i="73"/>
  <c r="M26" i="73"/>
  <c r="U26" i="73"/>
  <c r="R26" i="73" s="1"/>
  <c r="I27" i="73"/>
  <c r="M27" i="73"/>
  <c r="U27" i="73"/>
  <c r="R27" i="73" s="1"/>
  <c r="I28" i="73"/>
  <c r="M28" i="73"/>
  <c r="U28" i="73"/>
  <c r="R28" i="73" s="1"/>
  <c r="I29" i="73"/>
  <c r="M29" i="73"/>
  <c r="U29" i="73"/>
  <c r="R29" i="73" s="1"/>
  <c r="I30" i="73"/>
  <c r="M30" i="73"/>
  <c r="U30" i="73"/>
  <c r="R30" i="73" s="1"/>
  <c r="I31" i="73"/>
  <c r="M31" i="73"/>
  <c r="U31" i="73"/>
  <c r="R31" i="73" s="1"/>
  <c r="I32" i="73"/>
  <c r="M32" i="73"/>
  <c r="U32" i="73"/>
  <c r="R32" i="73" s="1"/>
  <c r="I33" i="73"/>
  <c r="M33" i="73"/>
  <c r="U33" i="73"/>
  <c r="R33" i="73" s="1"/>
  <c r="I34" i="73"/>
  <c r="M34" i="73"/>
  <c r="U34" i="73"/>
  <c r="R34" i="73" s="1"/>
  <c r="I35" i="73"/>
  <c r="M35" i="73"/>
  <c r="U35" i="73"/>
  <c r="R35" i="73" s="1"/>
  <c r="I36" i="73"/>
  <c r="M36" i="73"/>
  <c r="U36" i="73"/>
  <c r="R36" i="73" s="1"/>
  <c r="I37" i="73"/>
  <c r="M37" i="73"/>
  <c r="U37" i="73"/>
  <c r="R37" i="73" s="1"/>
  <c r="I38" i="73"/>
  <c r="M38" i="73"/>
  <c r="U38" i="73"/>
  <c r="R38" i="73" s="1"/>
  <c r="I39" i="73"/>
  <c r="M39" i="73"/>
  <c r="U39" i="73"/>
  <c r="R39" i="73" s="1"/>
  <c r="I40" i="73"/>
  <c r="M40" i="73"/>
  <c r="U40" i="73"/>
  <c r="R40" i="73" s="1"/>
  <c r="I41" i="73"/>
  <c r="M41" i="73"/>
  <c r="U41" i="73"/>
  <c r="R41" i="73" s="1"/>
  <c r="I42" i="73"/>
  <c r="M42" i="73"/>
  <c r="U42" i="73"/>
  <c r="R42" i="73" s="1"/>
  <c r="I43" i="73"/>
  <c r="M43" i="73"/>
  <c r="U43" i="73"/>
  <c r="R43" i="73" s="1"/>
  <c r="I44" i="73"/>
  <c r="M44" i="73"/>
  <c r="U44" i="73"/>
  <c r="R44" i="73" s="1"/>
  <c r="I45" i="73"/>
  <c r="M45" i="73"/>
  <c r="U45" i="73"/>
  <c r="R45" i="73" s="1"/>
  <c r="I46" i="73"/>
  <c r="M46" i="73"/>
  <c r="U46" i="73"/>
  <c r="R46" i="73" s="1"/>
  <c r="I47" i="73"/>
  <c r="M47" i="73"/>
  <c r="U47" i="73"/>
  <c r="R47" i="73" s="1"/>
  <c r="I48" i="73"/>
  <c r="M48" i="73"/>
  <c r="U48" i="73"/>
  <c r="R48" i="73" s="1"/>
  <c r="I49" i="73"/>
  <c r="M49" i="73"/>
  <c r="U49" i="73"/>
  <c r="R49" i="73" s="1"/>
  <c r="I50" i="73"/>
  <c r="M50" i="73"/>
  <c r="U50" i="73"/>
  <c r="R50" i="73" s="1"/>
  <c r="I51" i="73"/>
  <c r="M51" i="73"/>
  <c r="U51" i="73"/>
  <c r="R51" i="73" s="1"/>
  <c r="I52" i="73"/>
  <c r="M52" i="73"/>
  <c r="U52" i="73"/>
  <c r="R52" i="73" s="1"/>
  <c r="I53" i="73"/>
  <c r="M53" i="73"/>
  <c r="U53" i="73"/>
  <c r="R53" i="73" s="1"/>
  <c r="I54" i="73"/>
  <c r="M54" i="73"/>
  <c r="U54" i="73"/>
  <c r="R54" i="73" s="1"/>
  <c r="I55" i="73"/>
  <c r="M55" i="73"/>
  <c r="U55" i="73"/>
  <c r="R55" i="73" s="1"/>
  <c r="I56" i="73"/>
  <c r="M56" i="73"/>
  <c r="U56" i="73"/>
  <c r="R56" i="73" s="1"/>
  <c r="I57" i="73"/>
  <c r="M57" i="73"/>
  <c r="U57" i="73"/>
  <c r="R57" i="73" s="1"/>
  <c r="I58" i="73"/>
  <c r="M58" i="73"/>
  <c r="U58" i="73"/>
  <c r="R58" i="73" s="1"/>
  <c r="I59" i="73"/>
  <c r="M59" i="73"/>
  <c r="U59" i="73"/>
  <c r="R59" i="73" s="1"/>
  <c r="I60" i="73"/>
  <c r="M60" i="73"/>
  <c r="U60" i="73"/>
  <c r="R60" i="73" s="1"/>
  <c r="I61" i="73"/>
  <c r="M61" i="73"/>
  <c r="U61" i="73"/>
  <c r="R61" i="73" s="1"/>
  <c r="I62" i="73"/>
  <c r="M62" i="73"/>
  <c r="U62" i="73"/>
  <c r="R62" i="73" s="1"/>
  <c r="I63" i="73"/>
  <c r="M63" i="73"/>
  <c r="U63" i="73"/>
  <c r="R63" i="73" s="1"/>
  <c r="I64" i="73"/>
  <c r="M64" i="73"/>
  <c r="U64" i="73"/>
  <c r="R64" i="73" s="1"/>
  <c r="I65" i="73"/>
  <c r="M65" i="73"/>
  <c r="U65" i="73"/>
  <c r="R65" i="73" s="1"/>
  <c r="I66" i="73"/>
  <c r="M66" i="73"/>
  <c r="U66" i="73"/>
  <c r="R66" i="73" s="1"/>
  <c r="I67" i="73"/>
  <c r="M67" i="73"/>
  <c r="U67" i="73"/>
  <c r="R67" i="73" s="1"/>
  <c r="I68" i="73"/>
  <c r="M68" i="73"/>
  <c r="U68" i="73"/>
  <c r="R68" i="73" s="1"/>
  <c r="I69" i="73"/>
  <c r="M69" i="73"/>
  <c r="U69" i="73"/>
  <c r="R69" i="73" s="1"/>
  <c r="I70" i="73"/>
  <c r="M70" i="73"/>
  <c r="U70" i="73"/>
  <c r="R70" i="73" s="1"/>
  <c r="I71" i="73"/>
  <c r="M71" i="73"/>
  <c r="U71" i="73"/>
  <c r="R71" i="73" s="1"/>
  <c r="I72" i="73"/>
  <c r="M72" i="73"/>
  <c r="U72" i="73"/>
  <c r="R72" i="73" s="1"/>
  <c r="I73" i="73"/>
  <c r="M73" i="73"/>
  <c r="U73" i="73"/>
  <c r="R73" i="73" s="1"/>
  <c r="I74" i="73"/>
  <c r="M74" i="73"/>
  <c r="U74" i="73"/>
  <c r="R74" i="73" s="1"/>
  <c r="I75" i="73"/>
  <c r="M75" i="73"/>
  <c r="U75" i="73"/>
  <c r="R75" i="73" s="1"/>
  <c r="I76" i="73"/>
  <c r="M76" i="73"/>
  <c r="U76" i="73"/>
  <c r="R76" i="73" s="1"/>
  <c r="I77" i="73"/>
  <c r="M77" i="73"/>
  <c r="U77" i="73"/>
  <c r="R77" i="73" s="1"/>
  <c r="I78" i="73"/>
  <c r="M78" i="73"/>
  <c r="U78" i="73"/>
  <c r="R78" i="73" s="1"/>
  <c r="I79" i="73"/>
  <c r="M79" i="73"/>
  <c r="U79" i="73"/>
  <c r="R79" i="73" s="1"/>
  <c r="I80" i="73"/>
  <c r="M80" i="73"/>
  <c r="U80" i="73"/>
  <c r="R80" i="73" s="1"/>
  <c r="I81" i="73"/>
  <c r="M81" i="73"/>
  <c r="U81" i="73"/>
  <c r="R81" i="73" s="1"/>
  <c r="I82" i="73"/>
  <c r="M82" i="73"/>
  <c r="U82" i="73"/>
  <c r="R82" i="73" s="1"/>
  <c r="I83" i="73"/>
  <c r="M83" i="73"/>
  <c r="U83" i="73"/>
  <c r="R83" i="73" s="1"/>
  <c r="I84" i="73"/>
  <c r="M84" i="73"/>
  <c r="U84" i="73"/>
  <c r="R84" i="73" s="1"/>
  <c r="I85" i="73"/>
  <c r="M85" i="73"/>
  <c r="U85" i="73"/>
  <c r="R85" i="73" s="1"/>
  <c r="I86" i="73"/>
  <c r="M86" i="73"/>
  <c r="U86" i="73"/>
  <c r="R86" i="73" s="1"/>
  <c r="I87" i="73"/>
  <c r="M87" i="73"/>
  <c r="U87" i="73"/>
  <c r="R87" i="73" s="1"/>
  <c r="I88" i="73"/>
  <c r="M88" i="73"/>
  <c r="U88" i="73"/>
  <c r="R88" i="73" s="1"/>
  <c r="I89" i="73"/>
  <c r="M89" i="73"/>
  <c r="U89" i="73"/>
  <c r="R89" i="73" s="1"/>
  <c r="I90" i="73"/>
  <c r="M90" i="73"/>
  <c r="U90" i="73"/>
  <c r="R90" i="73" s="1"/>
  <c r="I91" i="73"/>
  <c r="M91" i="73"/>
  <c r="U91" i="73"/>
  <c r="I92" i="73"/>
  <c r="M92" i="73"/>
  <c r="U92" i="73"/>
  <c r="R92" i="73" s="1"/>
  <c r="I93" i="73"/>
  <c r="M93" i="73"/>
  <c r="U93" i="73"/>
  <c r="R93" i="73" s="1"/>
  <c r="I94" i="73"/>
  <c r="M94" i="73"/>
  <c r="U94" i="73"/>
  <c r="R94" i="73" s="1"/>
  <c r="I95" i="73"/>
  <c r="M95" i="73"/>
  <c r="U95" i="73"/>
  <c r="R95" i="73" s="1"/>
  <c r="I96" i="73"/>
  <c r="M96" i="73"/>
  <c r="U96" i="73"/>
  <c r="R96" i="73" s="1"/>
  <c r="I97" i="73"/>
  <c r="M97" i="73"/>
  <c r="U97" i="73"/>
  <c r="R97" i="73" s="1"/>
  <c r="I98" i="73"/>
  <c r="M98" i="73"/>
  <c r="U98" i="73"/>
  <c r="R98" i="73" s="1"/>
  <c r="I99" i="73"/>
  <c r="M99" i="73"/>
  <c r="U99" i="73"/>
  <c r="R99" i="73" s="1"/>
  <c r="I100" i="73"/>
  <c r="M100" i="73"/>
  <c r="U100" i="73"/>
  <c r="R100" i="73" s="1"/>
  <c r="I101" i="73"/>
  <c r="M101" i="73"/>
  <c r="U101" i="73"/>
  <c r="R101" i="73" s="1"/>
  <c r="I102" i="73"/>
  <c r="M102" i="73"/>
  <c r="U102" i="73"/>
  <c r="R102" i="73" s="1"/>
  <c r="I103" i="73"/>
  <c r="M103" i="73"/>
  <c r="U103" i="73"/>
  <c r="R103" i="73" s="1"/>
  <c r="I104" i="73"/>
  <c r="M104" i="73"/>
  <c r="U104" i="73"/>
  <c r="R104" i="73" s="1"/>
  <c r="I105" i="73"/>
  <c r="M105" i="73"/>
  <c r="U105" i="73"/>
  <c r="R105" i="73" s="1"/>
  <c r="I106" i="73"/>
  <c r="M106" i="73"/>
  <c r="U106" i="73"/>
  <c r="R106" i="73" s="1"/>
  <c r="I107" i="73"/>
  <c r="M107" i="73"/>
  <c r="U107" i="73"/>
  <c r="R107" i="73" s="1"/>
  <c r="I108" i="73"/>
  <c r="M108" i="73"/>
  <c r="U108" i="73"/>
  <c r="R108" i="73" s="1"/>
  <c r="I109" i="73"/>
  <c r="M109" i="73"/>
  <c r="U109" i="73"/>
  <c r="R109" i="73" s="1"/>
  <c r="I110" i="73"/>
  <c r="M110" i="73"/>
  <c r="U110" i="73"/>
  <c r="R110" i="73" s="1"/>
  <c r="I111" i="73"/>
  <c r="M111" i="73"/>
  <c r="U111" i="73"/>
  <c r="R111" i="73" s="1"/>
  <c r="I112" i="73"/>
  <c r="M112" i="73"/>
  <c r="U112" i="73"/>
  <c r="R112" i="73" s="1"/>
  <c r="I113" i="73"/>
  <c r="M113" i="73"/>
  <c r="U113" i="73"/>
  <c r="R113" i="73" s="1"/>
  <c r="I114" i="73"/>
  <c r="M114" i="73"/>
  <c r="U114" i="73"/>
  <c r="R114" i="73" s="1"/>
  <c r="I115" i="73"/>
  <c r="M115" i="73"/>
  <c r="U115" i="73"/>
  <c r="R115" i="73" s="1"/>
  <c r="I116" i="73"/>
  <c r="M116" i="73"/>
  <c r="U116" i="73"/>
  <c r="R116" i="73" s="1"/>
  <c r="I117" i="73"/>
  <c r="M117" i="73"/>
  <c r="U117" i="73"/>
  <c r="R117" i="73" s="1"/>
  <c r="I118" i="73"/>
  <c r="M118" i="73"/>
  <c r="U118" i="73"/>
  <c r="R118" i="73" s="1"/>
  <c r="I119" i="73"/>
  <c r="M119" i="73"/>
  <c r="U119" i="73"/>
  <c r="R119" i="73" s="1"/>
  <c r="I120" i="73"/>
  <c r="M120" i="73"/>
  <c r="U120" i="73"/>
  <c r="R120" i="73" s="1"/>
  <c r="I121" i="73"/>
  <c r="M121" i="73"/>
  <c r="U121" i="73"/>
  <c r="R121" i="73" s="1"/>
  <c r="I122" i="73"/>
  <c r="M122" i="73"/>
  <c r="U122" i="73"/>
  <c r="R122" i="73" s="1"/>
  <c r="I123" i="73"/>
  <c r="M123" i="73"/>
  <c r="U123" i="73"/>
  <c r="R123" i="73" s="1"/>
  <c r="I124" i="73"/>
  <c r="M124" i="73"/>
  <c r="U124" i="73"/>
  <c r="R124" i="73" s="1"/>
  <c r="I125" i="73"/>
  <c r="M125" i="73"/>
  <c r="U125" i="73"/>
  <c r="R125" i="73" s="1"/>
  <c r="I126" i="73"/>
  <c r="M126" i="73"/>
  <c r="U126" i="73"/>
  <c r="R126" i="73" s="1"/>
  <c r="I127" i="73"/>
  <c r="M127" i="73"/>
  <c r="U127" i="73"/>
  <c r="R127" i="73" s="1"/>
  <c r="I128" i="73"/>
  <c r="M128" i="73"/>
  <c r="U128" i="73"/>
  <c r="R128" i="73" s="1"/>
  <c r="I129" i="73"/>
  <c r="M129" i="73"/>
  <c r="U129" i="73"/>
  <c r="R129" i="73" s="1"/>
  <c r="I130" i="73"/>
  <c r="M130" i="73"/>
  <c r="U130" i="73"/>
  <c r="R130" i="73" s="1"/>
  <c r="I131" i="73"/>
  <c r="M131" i="73"/>
  <c r="U131" i="73"/>
  <c r="R131" i="73" s="1"/>
  <c r="I132" i="73"/>
  <c r="M132" i="73"/>
  <c r="U132" i="73"/>
  <c r="R132" i="73" s="1"/>
  <c r="I133" i="73"/>
  <c r="M133" i="73"/>
  <c r="U133" i="73"/>
  <c r="R133" i="73" s="1"/>
  <c r="I134" i="73"/>
  <c r="M134" i="73"/>
  <c r="U134" i="73"/>
  <c r="R134" i="73" s="1"/>
  <c r="I135" i="73"/>
  <c r="M135" i="73"/>
  <c r="U135" i="73"/>
  <c r="R135" i="73" s="1"/>
  <c r="I136" i="73"/>
  <c r="M136" i="73"/>
  <c r="U136" i="73"/>
  <c r="R136" i="73" s="1"/>
  <c r="I137" i="73"/>
  <c r="M137" i="73"/>
  <c r="U137" i="73"/>
  <c r="R137" i="73" s="1"/>
  <c r="I138" i="73"/>
  <c r="M138" i="73"/>
  <c r="U138" i="73"/>
  <c r="R138" i="73" s="1"/>
  <c r="I139" i="73"/>
  <c r="M139" i="73"/>
  <c r="U139" i="73"/>
  <c r="R139" i="73" s="1"/>
  <c r="I140" i="73"/>
  <c r="M140" i="73"/>
  <c r="R140" i="73"/>
  <c r="U140" i="73"/>
  <c r="I141" i="73"/>
  <c r="M141" i="73"/>
  <c r="U141" i="73"/>
  <c r="R141" i="73" s="1"/>
  <c r="I142" i="73"/>
  <c r="M142" i="73"/>
  <c r="U142" i="73"/>
  <c r="R142" i="73" s="1"/>
  <c r="I143" i="73"/>
  <c r="M143" i="73"/>
  <c r="U143" i="73"/>
  <c r="R143" i="73" s="1"/>
  <c r="I144" i="73"/>
  <c r="M144" i="73"/>
  <c r="U144" i="73"/>
  <c r="R144" i="73" s="1"/>
  <c r="I145" i="73"/>
  <c r="M145" i="73"/>
  <c r="U145" i="73"/>
  <c r="R145" i="73" s="1"/>
  <c r="I146" i="73"/>
  <c r="M146" i="73"/>
  <c r="U146" i="73"/>
  <c r="R146" i="73" s="1"/>
  <c r="I147" i="73"/>
  <c r="M147" i="73"/>
  <c r="U147" i="73"/>
  <c r="R147" i="73" s="1"/>
  <c r="I148" i="73"/>
  <c r="M148" i="73"/>
  <c r="U148" i="73"/>
  <c r="R148" i="73" s="1"/>
  <c r="I149" i="73"/>
  <c r="M149" i="73"/>
  <c r="U149" i="73"/>
  <c r="R149" i="73" s="1"/>
  <c r="D102" i="73" l="1"/>
  <c r="D54" i="73"/>
  <c r="D147" i="73"/>
  <c r="D30" i="73"/>
  <c r="D25" i="73"/>
  <c r="D118" i="73"/>
  <c r="D15" i="73"/>
  <c r="D143" i="73"/>
  <c r="D67" i="73"/>
  <c r="D60" i="73"/>
  <c r="D22" i="73"/>
  <c r="D99" i="73"/>
  <c r="D51" i="73"/>
  <c r="D134" i="73"/>
  <c r="D86" i="73"/>
  <c r="D127" i="73"/>
  <c r="D114" i="73"/>
  <c r="D131" i="73"/>
  <c r="D83" i="73"/>
  <c r="D38" i="73"/>
  <c r="D35" i="73"/>
  <c r="D70" i="73"/>
  <c r="D95" i="73"/>
  <c r="D130" i="73"/>
  <c r="D140" i="73"/>
  <c r="D139" i="73"/>
  <c r="D63" i="73"/>
  <c r="D13" i="73"/>
  <c r="D72" i="73"/>
  <c r="D17" i="73"/>
  <c r="D31" i="73"/>
  <c r="M10" i="73"/>
  <c r="M8" i="73" s="1"/>
  <c r="D44" i="73"/>
  <c r="D124" i="73"/>
  <c r="D108" i="73"/>
  <c r="D47" i="73"/>
  <c r="D137" i="73"/>
  <c r="D12" i="73"/>
  <c r="D122" i="73"/>
  <c r="D76" i="73"/>
  <c r="D21" i="73"/>
  <c r="D105" i="73"/>
  <c r="D79" i="73"/>
  <c r="D89" i="73"/>
  <c r="D73" i="73"/>
  <c r="D97" i="73"/>
  <c r="D121" i="73"/>
  <c r="D111" i="73"/>
  <c r="D80" i="73"/>
  <c r="D34" i="73"/>
  <c r="D28" i="73"/>
  <c r="D57" i="73"/>
  <c r="D92" i="73"/>
  <c r="D41" i="73"/>
  <c r="D115" i="73"/>
  <c r="D85" i="73"/>
  <c r="D55" i="73"/>
  <c r="D53" i="73"/>
  <c r="D133" i="73"/>
  <c r="D82" i="73"/>
  <c r="D37" i="73"/>
  <c r="D117" i="73"/>
  <c r="D149" i="73"/>
  <c r="D69" i="73"/>
  <c r="D18" i="73"/>
  <c r="D98" i="73"/>
  <c r="D146" i="73"/>
  <c r="D66" i="73"/>
  <c r="D136" i="73"/>
  <c r="D101" i="73"/>
  <c r="D50" i="73"/>
  <c r="D109" i="73"/>
  <c r="D42" i="73"/>
  <c r="D96" i="73"/>
  <c r="D16" i="73"/>
  <c r="D125" i="73"/>
  <c r="U10" i="73"/>
  <c r="U8" i="73" s="1"/>
  <c r="D58" i="73"/>
  <c r="D104" i="73"/>
  <c r="D87" i="73"/>
  <c r="D49" i="73"/>
  <c r="D32" i="73"/>
  <c r="D145" i="73"/>
  <c r="D120" i="73"/>
  <c r="D65" i="73"/>
  <c r="D40" i="73"/>
  <c r="D144" i="73"/>
  <c r="D132" i="73"/>
  <c r="D94" i="73"/>
  <c r="D52" i="73"/>
  <c r="D27" i="73"/>
  <c r="D81" i="73"/>
  <c r="D64" i="73"/>
  <c r="D56" i="73"/>
  <c r="D39" i="73"/>
  <c r="D14" i="73"/>
  <c r="D126" i="73"/>
  <c r="D84" i="73"/>
  <c r="D59" i="73"/>
  <c r="D138" i="73"/>
  <c r="D113" i="73"/>
  <c r="D88" i="73"/>
  <c r="D71" i="73"/>
  <c r="D46" i="73"/>
  <c r="D29" i="73"/>
  <c r="D142" i="73"/>
  <c r="D33" i="73"/>
  <c r="D100" i="73"/>
  <c r="R91" i="73"/>
  <c r="R10" i="73" s="1"/>
  <c r="R8" i="73" s="1"/>
  <c r="D62" i="73"/>
  <c r="D45" i="73"/>
  <c r="D141" i="73"/>
  <c r="D74" i="73"/>
  <c r="D128" i="73"/>
  <c r="D36" i="73"/>
  <c r="D11" i="73"/>
  <c r="D48" i="73"/>
  <c r="D107" i="73"/>
  <c r="D75" i="73"/>
  <c r="D129" i="73"/>
  <c r="D112" i="73"/>
  <c r="D20" i="73"/>
  <c r="D24" i="73"/>
  <c r="D116" i="73"/>
  <c r="D91" i="73"/>
  <c r="D103" i="73"/>
  <c r="D78" i="73"/>
  <c r="D61" i="73"/>
  <c r="D23" i="73"/>
  <c r="D90" i="73"/>
  <c r="D148" i="73"/>
  <c r="D119" i="73"/>
  <c r="D77" i="73"/>
  <c r="D123" i="73"/>
  <c r="D106" i="73"/>
  <c r="D135" i="73"/>
  <c r="D110" i="73"/>
  <c r="D93" i="73"/>
  <c r="D68" i="73"/>
  <c r="D43" i="73"/>
  <c r="D26" i="73"/>
  <c r="I10" i="73"/>
  <c r="I8" i="73" s="1"/>
  <c r="O22" i="80"/>
  <c r="G22" i="80"/>
  <c r="I20" i="80"/>
  <c r="D20" i="80" s="1"/>
  <c r="P19" i="80"/>
  <c r="O19" i="80"/>
  <c r="N19" i="80"/>
  <c r="N21" i="80" s="1"/>
  <c r="N23" i="80" s="1"/>
  <c r="F19" i="80"/>
  <c r="F21" i="80" s="1"/>
  <c r="F23" i="80" s="1"/>
  <c r="E19" i="80"/>
  <c r="P18" i="80"/>
  <c r="O18" i="80"/>
  <c r="E18" i="80"/>
  <c r="R17" i="80"/>
  <c r="Q17" i="80"/>
  <c r="P17" i="80"/>
  <c r="O17" i="80"/>
  <c r="E17" i="80"/>
  <c r="L16" i="80"/>
  <c r="H16" i="80"/>
  <c r="I15" i="80"/>
  <c r="D15" i="80" s="1"/>
  <c r="J14" i="80"/>
  <c r="I14" i="80"/>
  <c r="I13" i="80"/>
  <c r="D13" i="80" s="1"/>
  <c r="I12" i="80"/>
  <c r="D12" i="80" s="1"/>
  <c r="I11" i="80"/>
  <c r="D11" i="80" s="1"/>
  <c r="I10" i="80"/>
  <c r="D10" i="80" s="1"/>
  <c r="R9" i="80"/>
  <c r="Q9" i="80"/>
  <c r="P9" i="80"/>
  <c r="O9" i="80"/>
  <c r="I9" i="80"/>
  <c r="H9" i="80"/>
  <c r="G9" i="80"/>
  <c r="R8" i="80"/>
  <c r="M8" i="80"/>
  <c r="M21" i="80" s="1"/>
  <c r="M23" i="80" s="1"/>
  <c r="L8" i="80"/>
  <c r="K8" i="80"/>
  <c r="K21" i="80" s="1"/>
  <c r="K23" i="80" s="1"/>
  <c r="J8" i="80"/>
  <c r="I8" i="80"/>
  <c r="H8" i="80"/>
  <c r="D14" i="80" l="1"/>
  <c r="D22" i="80"/>
  <c r="Q21" i="80"/>
  <c r="Q23" i="80" s="1"/>
  <c r="D16" i="80"/>
  <c r="D19" i="80"/>
  <c r="D10" i="73"/>
  <c r="D8" i="73" s="1"/>
  <c r="P21" i="80"/>
  <c r="P23" i="80" s="1"/>
  <c r="L21" i="80"/>
  <c r="L23" i="80" s="1"/>
  <c r="D18" i="80"/>
  <c r="J21" i="80"/>
  <c r="J23" i="80" s="1"/>
  <c r="H21" i="80"/>
  <c r="H23" i="80" s="1"/>
  <c r="D9" i="80"/>
  <c r="D17" i="80"/>
  <c r="I21" i="80"/>
  <c r="I23" i="80" s="1"/>
  <c r="O21" i="80"/>
  <c r="O23" i="80" s="1"/>
  <c r="D8" i="80"/>
  <c r="E21" i="80"/>
  <c r="E23" i="80" s="1"/>
  <c r="R21" i="80"/>
  <c r="R23" i="80" s="1"/>
  <c r="G21" i="80"/>
  <c r="G23" i="80" s="1"/>
  <c r="D21" i="80" l="1"/>
  <c r="D23" i="80" s="1"/>
  <c r="E7" i="8" l="1"/>
  <c r="E6" i="8" s="1"/>
  <c r="E11" i="8"/>
  <c r="E13" i="8"/>
  <c r="E16" i="8"/>
  <c r="E18" i="8"/>
  <c r="E20" i="8"/>
  <c r="E23" i="8"/>
  <c r="E31" i="8"/>
  <c r="E34" i="8"/>
  <c r="E42" i="8"/>
  <c r="E46" i="8"/>
  <c r="E51" i="8"/>
  <c r="E60" i="8"/>
  <c r="E62" i="8"/>
  <c r="E87" i="8"/>
  <c r="E90" i="8"/>
  <c r="E100" i="8"/>
  <c r="E104" i="8"/>
  <c r="E109" i="8"/>
  <c r="E111" i="8"/>
  <c r="E89" i="71" l="1"/>
  <c r="E7" i="71"/>
  <c r="M150" i="79" l="1"/>
  <c r="S149" i="79"/>
  <c r="P149" i="79"/>
  <c r="M149" i="79"/>
  <c r="E149" i="79"/>
  <c r="P148" i="79"/>
  <c r="E148" i="79"/>
  <c r="S147" i="79"/>
  <c r="P147" i="79"/>
  <c r="M147" i="79"/>
  <c r="E147" i="79"/>
  <c r="M146" i="79"/>
  <c r="I146" i="79" s="1"/>
  <c r="S145" i="79"/>
  <c r="P145" i="79"/>
  <c r="M145" i="79"/>
  <c r="E145" i="79"/>
  <c r="P144" i="79"/>
  <c r="E144" i="79"/>
  <c r="M143" i="79"/>
  <c r="E143" i="79"/>
  <c r="P142" i="79"/>
  <c r="E142" i="79"/>
  <c r="S141" i="79"/>
  <c r="P141" i="79"/>
  <c r="P140" i="79"/>
  <c r="P139" i="79"/>
  <c r="M139" i="79"/>
  <c r="E139" i="79"/>
  <c r="S138" i="79"/>
  <c r="E138" i="79"/>
  <c r="S137" i="79"/>
  <c r="P137" i="79"/>
  <c r="M137" i="79"/>
  <c r="I137" i="79" s="1"/>
  <c r="P136" i="79"/>
  <c r="P135" i="79"/>
  <c r="M135" i="79"/>
  <c r="E135" i="79"/>
  <c r="S134" i="79"/>
  <c r="P134" i="79"/>
  <c r="E134" i="79"/>
  <c r="S133" i="79"/>
  <c r="P133" i="79"/>
  <c r="P132" i="79"/>
  <c r="P131" i="79"/>
  <c r="M131" i="79"/>
  <c r="E131" i="79"/>
  <c r="S130" i="79"/>
  <c r="P130" i="79"/>
  <c r="M130" i="79"/>
  <c r="I130" i="79" s="1"/>
  <c r="E130" i="79"/>
  <c r="S129" i="79"/>
  <c r="M129" i="79"/>
  <c r="I129" i="79" s="1"/>
  <c r="P128" i="79"/>
  <c r="M128" i="79"/>
  <c r="E128" i="79"/>
  <c r="S127" i="79"/>
  <c r="M127" i="79"/>
  <c r="E127" i="79"/>
  <c r="S126" i="79"/>
  <c r="P126" i="79"/>
  <c r="E126" i="79"/>
  <c r="S125" i="79"/>
  <c r="M125" i="79"/>
  <c r="I125" i="79" s="1"/>
  <c r="P124" i="79"/>
  <c r="M124" i="79"/>
  <c r="E124" i="79"/>
  <c r="P123" i="79"/>
  <c r="M123" i="79"/>
  <c r="E123" i="79"/>
  <c r="P122" i="79"/>
  <c r="M122" i="79"/>
  <c r="I122" i="79"/>
  <c r="S121" i="79"/>
  <c r="E121" i="79"/>
  <c r="S120" i="79"/>
  <c r="P120" i="79"/>
  <c r="M120" i="79"/>
  <c r="E120" i="79"/>
  <c r="M119" i="79"/>
  <c r="E119" i="79"/>
  <c r="P118" i="79"/>
  <c r="M118" i="79"/>
  <c r="E118" i="79"/>
  <c r="S117" i="79"/>
  <c r="P117" i="79"/>
  <c r="E117" i="79"/>
  <c r="P116" i="79"/>
  <c r="M116" i="79"/>
  <c r="I116" i="79" s="1"/>
  <c r="E116" i="79"/>
  <c r="S115" i="79"/>
  <c r="M115" i="79"/>
  <c r="E115" i="79"/>
  <c r="P114" i="79"/>
  <c r="E114" i="79"/>
  <c r="S113" i="79"/>
  <c r="M113" i="79"/>
  <c r="I113" i="79" s="1"/>
  <c r="E113" i="79"/>
  <c r="P112" i="79"/>
  <c r="M112" i="79"/>
  <c r="I112" i="79" s="1"/>
  <c r="E112" i="79"/>
  <c r="M111" i="79"/>
  <c r="E111" i="79"/>
  <c r="P110" i="79"/>
  <c r="M110" i="79"/>
  <c r="S109" i="79"/>
  <c r="P109" i="79"/>
  <c r="M109" i="79"/>
  <c r="I109" i="79" s="1"/>
  <c r="E109" i="79"/>
  <c r="P108" i="79"/>
  <c r="E108" i="79"/>
  <c r="S107" i="79"/>
  <c r="M107" i="79"/>
  <c r="E107" i="79"/>
  <c r="P106" i="79"/>
  <c r="M106" i="79"/>
  <c r="S105" i="79"/>
  <c r="P105" i="79"/>
  <c r="M105" i="79"/>
  <c r="I105" i="79" s="1"/>
  <c r="E105" i="79"/>
  <c r="P104" i="79"/>
  <c r="M104" i="79"/>
  <c r="E104" i="79"/>
  <c r="P103" i="79"/>
  <c r="M103" i="79"/>
  <c r="E103" i="79"/>
  <c r="S102" i="79"/>
  <c r="M102" i="79"/>
  <c r="I102" i="79"/>
  <c r="S101" i="79"/>
  <c r="P101" i="79"/>
  <c r="E101" i="79"/>
  <c r="S100" i="79"/>
  <c r="P100" i="79"/>
  <c r="E100" i="79"/>
  <c r="S99" i="79"/>
  <c r="P99" i="79"/>
  <c r="M99" i="79"/>
  <c r="E99" i="79"/>
  <c r="P98" i="79"/>
  <c r="M98" i="79"/>
  <c r="I98" i="79" s="1"/>
  <c r="E98" i="79"/>
  <c r="S97" i="79"/>
  <c r="P97" i="79"/>
  <c r="M97" i="79"/>
  <c r="E97" i="79"/>
  <c r="P96" i="79"/>
  <c r="E96" i="79"/>
  <c r="P95" i="79"/>
  <c r="M95" i="79"/>
  <c r="I95" i="79" s="1"/>
  <c r="E95" i="79"/>
  <c r="S94" i="79"/>
  <c r="P94" i="79"/>
  <c r="E94" i="79"/>
  <c r="S93" i="79"/>
  <c r="P93" i="79"/>
  <c r="M93" i="79"/>
  <c r="I93" i="79" s="1"/>
  <c r="E93" i="79"/>
  <c r="P92" i="79"/>
  <c r="M92" i="79"/>
  <c r="M91" i="79"/>
  <c r="E91" i="79"/>
  <c r="S90" i="79"/>
  <c r="P90" i="79"/>
  <c r="M90" i="79"/>
  <c r="I90" i="79" s="1"/>
  <c r="S89" i="79"/>
  <c r="P89" i="79"/>
  <c r="M89" i="79"/>
  <c r="I89" i="79" s="1"/>
  <c r="E88" i="79"/>
  <c r="P87" i="79"/>
  <c r="M87" i="79"/>
  <c r="E87" i="79"/>
  <c r="P86" i="79"/>
  <c r="M86" i="79"/>
  <c r="I86" i="79" s="1"/>
  <c r="S85" i="79"/>
  <c r="P85" i="79"/>
  <c r="M85" i="79"/>
  <c r="I85" i="79" s="1"/>
  <c r="E84" i="79"/>
  <c r="P83" i="79"/>
  <c r="M83" i="79"/>
  <c r="E83" i="79"/>
  <c r="P82" i="79"/>
  <c r="M82" i="79"/>
  <c r="I82" i="79" s="1"/>
  <c r="S81" i="79"/>
  <c r="P81" i="79"/>
  <c r="M81" i="79"/>
  <c r="P80" i="79"/>
  <c r="M80" i="79"/>
  <c r="E80" i="79"/>
  <c r="S79" i="79"/>
  <c r="P79" i="79"/>
  <c r="M79" i="79"/>
  <c r="E79" i="79"/>
  <c r="S78" i="79"/>
  <c r="P78" i="79"/>
  <c r="S77" i="79"/>
  <c r="P77" i="79"/>
  <c r="M77" i="79"/>
  <c r="I77" i="79" s="1"/>
  <c r="E77" i="79"/>
  <c r="P76" i="79"/>
  <c r="M76" i="79"/>
  <c r="S75" i="79"/>
  <c r="M75" i="79"/>
  <c r="E75" i="79"/>
  <c r="S74" i="79"/>
  <c r="P74" i="79"/>
  <c r="M74" i="79"/>
  <c r="I74" i="79" s="1"/>
  <c r="S73" i="79"/>
  <c r="P73" i="79"/>
  <c r="M73" i="79"/>
  <c r="E73" i="79"/>
  <c r="S72" i="79"/>
  <c r="P72" i="79"/>
  <c r="M72" i="79"/>
  <c r="I72" i="79" s="1"/>
  <c r="E72" i="79"/>
  <c r="P71" i="79"/>
  <c r="P70" i="79"/>
  <c r="M70" i="79"/>
  <c r="I70" i="79" s="1"/>
  <c r="M69" i="79"/>
  <c r="I69" i="79"/>
  <c r="P68" i="79"/>
  <c r="M68" i="79"/>
  <c r="I68" i="79" s="1"/>
  <c r="E68" i="79"/>
  <c r="P67" i="79"/>
  <c r="M67" i="79"/>
  <c r="I67" i="79" s="1"/>
  <c r="S66" i="79"/>
  <c r="E66" i="79"/>
  <c r="P65" i="79"/>
  <c r="M65" i="79"/>
  <c r="S64" i="79"/>
  <c r="M64" i="79"/>
  <c r="I64" i="79" s="1"/>
  <c r="E64" i="79"/>
  <c r="P63" i="79"/>
  <c r="E63" i="79"/>
  <c r="S62" i="79"/>
  <c r="P62" i="79"/>
  <c r="P61" i="79"/>
  <c r="E61" i="79"/>
  <c r="S60" i="79"/>
  <c r="P60" i="79"/>
  <c r="M60" i="79"/>
  <c r="S59" i="79"/>
  <c r="M59" i="79"/>
  <c r="I59" i="79" s="1"/>
  <c r="E59" i="79"/>
  <c r="S58" i="79"/>
  <c r="P58" i="79"/>
  <c r="M58" i="79"/>
  <c r="I58" i="79" s="1"/>
  <c r="E58" i="79"/>
  <c r="P57" i="79"/>
  <c r="E57" i="79"/>
  <c r="S56" i="79"/>
  <c r="M56" i="79"/>
  <c r="I56" i="79" s="1"/>
  <c r="E56" i="79"/>
  <c r="P55" i="79"/>
  <c r="S54" i="79"/>
  <c r="P54" i="79"/>
  <c r="M54" i="79"/>
  <c r="E54" i="79"/>
  <c r="S53" i="79"/>
  <c r="P53" i="79"/>
  <c r="M53" i="79"/>
  <c r="I53" i="79" s="1"/>
  <c r="E53" i="79"/>
  <c r="S52" i="79"/>
  <c r="P52" i="79"/>
  <c r="M52" i="79"/>
  <c r="I52" i="79" s="1"/>
  <c r="P51" i="79"/>
  <c r="M51" i="79"/>
  <c r="I51" i="79" s="1"/>
  <c r="S50" i="79"/>
  <c r="P50" i="79"/>
  <c r="M50" i="79"/>
  <c r="P49" i="79"/>
  <c r="M49" i="79"/>
  <c r="E49" i="79"/>
  <c r="P48" i="79"/>
  <c r="M48" i="79"/>
  <c r="I48" i="79" s="1"/>
  <c r="E48" i="79"/>
  <c r="P47" i="79"/>
  <c r="M47" i="79"/>
  <c r="I47" i="79" s="1"/>
  <c r="S46" i="79"/>
  <c r="P46" i="79"/>
  <c r="E46" i="79"/>
  <c r="P45" i="79"/>
  <c r="M45" i="79"/>
  <c r="E45" i="79"/>
  <c r="S44" i="79"/>
  <c r="P44" i="79"/>
  <c r="M44" i="79"/>
  <c r="I44" i="79" s="1"/>
  <c r="S43" i="79"/>
  <c r="P43" i="79"/>
  <c r="E43" i="79"/>
  <c r="S42" i="79"/>
  <c r="M42" i="79"/>
  <c r="P41" i="79"/>
  <c r="P40" i="79"/>
  <c r="M40" i="79"/>
  <c r="I40" i="79" s="1"/>
  <c r="S39" i="79"/>
  <c r="S38" i="79"/>
  <c r="P38" i="79"/>
  <c r="M38" i="79"/>
  <c r="S37" i="79"/>
  <c r="P37" i="79"/>
  <c r="E37" i="79"/>
  <c r="S36" i="79"/>
  <c r="P36" i="79"/>
  <c r="M36" i="79"/>
  <c r="I36" i="79" s="1"/>
  <c r="S35" i="79"/>
  <c r="P35" i="79"/>
  <c r="E35" i="79"/>
  <c r="S34" i="79"/>
  <c r="P34" i="79"/>
  <c r="M34" i="79"/>
  <c r="I34" i="79" s="1"/>
  <c r="P33" i="79"/>
  <c r="E33" i="79"/>
  <c r="P32" i="79"/>
  <c r="M32" i="79"/>
  <c r="I32" i="79" s="1"/>
  <c r="E32" i="79"/>
  <c r="M31" i="79"/>
  <c r="I31" i="79" s="1"/>
  <c r="E31" i="79"/>
  <c r="S30" i="79"/>
  <c r="P30" i="79"/>
  <c r="E30" i="79"/>
  <c r="P29" i="79"/>
  <c r="E29" i="79"/>
  <c r="S28" i="79"/>
  <c r="P28" i="79"/>
  <c r="M28" i="79"/>
  <c r="I28" i="79" s="1"/>
  <c r="S27" i="79"/>
  <c r="P27" i="79"/>
  <c r="E27" i="79"/>
  <c r="S26" i="79"/>
  <c r="P26" i="79"/>
  <c r="M26" i="79"/>
  <c r="S25" i="79"/>
  <c r="P25" i="79"/>
  <c r="E25" i="79"/>
  <c r="S24" i="79"/>
  <c r="M24" i="79"/>
  <c r="E24" i="79"/>
  <c r="V11" i="79"/>
  <c r="P23" i="79"/>
  <c r="M23" i="79"/>
  <c r="I23" i="79" s="1"/>
  <c r="E23" i="79"/>
  <c r="S22" i="79"/>
  <c r="P22" i="79"/>
  <c r="M22" i="79"/>
  <c r="I22" i="79" s="1"/>
  <c r="E22" i="79"/>
  <c r="S21" i="79"/>
  <c r="P21" i="79"/>
  <c r="E21" i="79"/>
  <c r="S20" i="79"/>
  <c r="P20" i="79"/>
  <c r="M20" i="79"/>
  <c r="I20" i="79" s="1"/>
  <c r="E20" i="79"/>
  <c r="P19" i="79"/>
  <c r="S18" i="79"/>
  <c r="P18" i="79"/>
  <c r="M18" i="79"/>
  <c r="E18" i="79"/>
  <c r="S17" i="79"/>
  <c r="P17" i="79"/>
  <c r="M17" i="79"/>
  <c r="I17" i="79"/>
  <c r="P16" i="79"/>
  <c r="M16" i="79"/>
  <c r="E16" i="79"/>
  <c r="S15" i="79"/>
  <c r="P15" i="79"/>
  <c r="E15" i="79"/>
  <c r="T11" i="79"/>
  <c r="P14" i="79"/>
  <c r="M14" i="79"/>
  <c r="H11" i="79"/>
  <c r="S13" i="79"/>
  <c r="P13" i="79"/>
  <c r="M13" i="79"/>
  <c r="I13" i="79" s="1"/>
  <c r="E13" i="79"/>
  <c r="S12" i="79"/>
  <c r="P12" i="79"/>
  <c r="M12" i="79"/>
  <c r="I12" i="79" s="1"/>
  <c r="K11" i="79"/>
  <c r="J11" i="79"/>
  <c r="E12" i="79"/>
  <c r="W10" i="79"/>
  <c r="V10" i="79"/>
  <c r="T10" i="79"/>
  <c r="S10" i="79" s="1"/>
  <c r="R10" i="79"/>
  <c r="Q10" i="79"/>
  <c r="O10" i="79"/>
  <c r="N10" i="79"/>
  <c r="L10" i="79"/>
  <c r="K10" i="79"/>
  <c r="J10" i="79"/>
  <c r="H10" i="79"/>
  <c r="G10" i="79"/>
  <c r="F10" i="79"/>
  <c r="D151" i="78"/>
  <c r="D150" i="78"/>
  <c r="D149" i="78"/>
  <c r="D148" i="78"/>
  <c r="D147" i="78"/>
  <c r="D146" i="78"/>
  <c r="D145" i="78"/>
  <c r="D144" i="78"/>
  <c r="D143" i="78"/>
  <c r="H142" i="78"/>
  <c r="F142" i="78" s="1"/>
  <c r="H141" i="78"/>
  <c r="H139" i="78"/>
  <c r="F139" i="78" s="1"/>
  <c r="H138" i="78"/>
  <c r="F138" i="78" s="1"/>
  <c r="D138" i="78" s="1"/>
  <c r="H137" i="78"/>
  <c r="F137" i="78" s="1"/>
  <c r="H136" i="78"/>
  <c r="H135" i="78"/>
  <c r="F135" i="78" s="1"/>
  <c r="D135" i="78" s="1"/>
  <c r="H134" i="78"/>
  <c r="F134" i="78" s="1"/>
  <c r="H133" i="78"/>
  <c r="H132" i="78"/>
  <c r="F132" i="78" s="1"/>
  <c r="D132" i="78" s="1"/>
  <c r="H131" i="78"/>
  <c r="F131" i="78" s="1"/>
  <c r="H130" i="78"/>
  <c r="D129" i="78"/>
  <c r="H128" i="78"/>
  <c r="D127" i="78"/>
  <c r="D126" i="78"/>
  <c r="D125" i="78"/>
  <c r="D124" i="78"/>
  <c r="D123" i="78"/>
  <c r="D122" i="78"/>
  <c r="D121" i="78"/>
  <c r="D120" i="78"/>
  <c r="D119" i="78"/>
  <c r="D117" i="78"/>
  <c r="D116" i="78"/>
  <c r="D115" i="78"/>
  <c r="D114" i="78"/>
  <c r="D113" i="78"/>
  <c r="H112" i="78"/>
  <c r="H110" i="78"/>
  <c r="F110" i="78" s="1"/>
  <c r="D110" i="78" s="1"/>
  <c r="H109" i="78"/>
  <c r="H107" i="78"/>
  <c r="F107" i="78" s="1"/>
  <c r="D107" i="78" s="1"/>
  <c r="H106" i="78"/>
  <c r="H105" i="78"/>
  <c r="H104" i="78"/>
  <c r="F104" i="78" s="1"/>
  <c r="D104" i="78" s="1"/>
  <c r="H103" i="78"/>
  <c r="F103" i="78" s="1"/>
  <c r="D103" i="78" s="1"/>
  <c r="H102" i="78"/>
  <c r="H101" i="78"/>
  <c r="F101" i="78" s="1"/>
  <c r="D101" i="78" s="1"/>
  <c r="H100" i="78"/>
  <c r="H99" i="78"/>
  <c r="H98" i="78"/>
  <c r="F98" i="78" s="1"/>
  <c r="D98" i="78" s="1"/>
  <c r="H97" i="78"/>
  <c r="D96" i="78"/>
  <c r="H95" i="78"/>
  <c r="F95" i="78" s="1"/>
  <c r="D95" i="78" s="1"/>
  <c r="D92" i="78"/>
  <c r="H90" i="78"/>
  <c r="F90" i="78" s="1"/>
  <c r="D90" i="78" s="1"/>
  <c r="H89" i="78"/>
  <c r="H87" i="78"/>
  <c r="F87" i="78" s="1"/>
  <c r="H86" i="78"/>
  <c r="H84" i="78"/>
  <c r="F84" i="78" s="1"/>
  <c r="H83" i="78"/>
  <c r="H81" i="78"/>
  <c r="F81" i="78" s="1"/>
  <c r="H80" i="78"/>
  <c r="H79" i="78"/>
  <c r="H78" i="78"/>
  <c r="F78" i="78" s="1"/>
  <c r="H77" i="78"/>
  <c r="H76" i="78"/>
  <c r="H74" i="78"/>
  <c r="F74" i="78" s="1"/>
  <c r="H72" i="78"/>
  <c r="F72" i="78" s="1"/>
  <c r="H71" i="78"/>
  <c r="H70" i="78"/>
  <c r="H68" i="78"/>
  <c r="D66" i="78"/>
  <c r="D65" i="78"/>
  <c r="H64" i="78"/>
  <c r="F64" i="78" s="1"/>
  <c r="H63" i="78"/>
  <c r="H62" i="78"/>
  <c r="H60" i="78"/>
  <c r="H58" i="78"/>
  <c r="F58" i="78" s="1"/>
  <c r="H57" i="78"/>
  <c r="H56" i="78"/>
  <c r="H54" i="78"/>
  <c r="H53" i="78"/>
  <c r="H52" i="78"/>
  <c r="F52" i="78" s="1"/>
  <c r="H51" i="78"/>
  <c r="H48" i="78"/>
  <c r="H47" i="78"/>
  <c r="H45" i="78"/>
  <c r="H42" i="78"/>
  <c r="H41" i="78"/>
  <c r="H40" i="78"/>
  <c r="H39" i="78"/>
  <c r="H37" i="78"/>
  <c r="F37" i="78" s="1"/>
  <c r="F36" i="78"/>
  <c r="D36" i="78" s="1"/>
  <c r="F35" i="78"/>
  <c r="H33" i="78"/>
  <c r="F33" i="78" s="1"/>
  <c r="H32" i="78"/>
  <c r="H31" i="78"/>
  <c r="H29" i="78"/>
  <c r="F29" i="78" s="1"/>
  <c r="H28" i="78"/>
  <c r="H27" i="78"/>
  <c r="F27" i="78" s="1"/>
  <c r="H26" i="78"/>
  <c r="H24" i="78"/>
  <c r="F24" i="78" s="1"/>
  <c r="H23" i="78"/>
  <c r="H22" i="78"/>
  <c r="H20" i="78"/>
  <c r="H17" i="78"/>
  <c r="H16" i="78"/>
  <c r="H15" i="78"/>
  <c r="H14" i="78"/>
  <c r="D11" i="78"/>
  <c r="H149" i="77"/>
  <c r="E149" i="77"/>
  <c r="H148" i="77"/>
  <c r="E148" i="77"/>
  <c r="H147" i="77"/>
  <c r="E147" i="77"/>
  <c r="E146" i="77"/>
  <c r="E145" i="77"/>
  <c r="E143" i="77"/>
  <c r="E141" i="77"/>
  <c r="O140" i="77"/>
  <c r="E140" i="77"/>
  <c r="O139" i="77"/>
  <c r="O138" i="77"/>
  <c r="E138" i="77"/>
  <c r="E137" i="77"/>
  <c r="O136" i="77"/>
  <c r="H136" i="77"/>
  <c r="E136" i="77"/>
  <c r="O135" i="77"/>
  <c r="H135" i="77"/>
  <c r="O133" i="77"/>
  <c r="E133" i="77"/>
  <c r="H132" i="77"/>
  <c r="O131" i="77"/>
  <c r="E131" i="77"/>
  <c r="O130" i="77"/>
  <c r="E130" i="77"/>
  <c r="O129" i="77"/>
  <c r="H129" i="77"/>
  <c r="E129" i="77"/>
  <c r="O128" i="77"/>
  <c r="H128" i="77"/>
  <c r="E126" i="77"/>
  <c r="O124" i="77"/>
  <c r="O123" i="77"/>
  <c r="H123" i="77"/>
  <c r="O122" i="77"/>
  <c r="H122" i="77"/>
  <c r="E122" i="77"/>
  <c r="O121" i="77"/>
  <c r="O120" i="77"/>
  <c r="O118" i="77"/>
  <c r="H118" i="77"/>
  <c r="E118" i="77"/>
  <c r="O117" i="77"/>
  <c r="O116" i="77"/>
  <c r="E115" i="77"/>
  <c r="O114" i="77"/>
  <c r="H114" i="77"/>
  <c r="E114" i="77"/>
  <c r="O113" i="77"/>
  <c r="O112" i="77"/>
  <c r="H112" i="77"/>
  <c r="E112" i="77"/>
  <c r="E111" i="77"/>
  <c r="O110" i="77"/>
  <c r="E110" i="77"/>
  <c r="O109" i="77"/>
  <c r="E109" i="77"/>
  <c r="O108" i="77"/>
  <c r="O107" i="77"/>
  <c r="H107" i="77"/>
  <c r="H106" i="77"/>
  <c r="E106" i="77"/>
  <c r="O105" i="77"/>
  <c r="E105" i="77"/>
  <c r="O104" i="77"/>
  <c r="O103" i="77"/>
  <c r="O102" i="77"/>
  <c r="E102" i="77"/>
  <c r="O101" i="77"/>
  <c r="E101" i="77"/>
  <c r="O100" i="77"/>
  <c r="H99" i="77"/>
  <c r="O98" i="77"/>
  <c r="H98" i="77"/>
  <c r="E98" i="77"/>
  <c r="O97" i="77"/>
  <c r="E97" i="77"/>
  <c r="O96" i="77"/>
  <c r="H96" i="77"/>
  <c r="H95" i="77"/>
  <c r="O94" i="77"/>
  <c r="H94" i="77"/>
  <c r="E94" i="77"/>
  <c r="O93" i="77"/>
  <c r="E93" i="77"/>
  <c r="O92" i="77"/>
  <c r="H92" i="77"/>
  <c r="E91" i="77"/>
  <c r="H90" i="77"/>
  <c r="E90" i="77"/>
  <c r="O89" i="77"/>
  <c r="E89" i="77"/>
  <c r="O88" i="77"/>
  <c r="O87" i="77"/>
  <c r="E87" i="77"/>
  <c r="H86" i="77"/>
  <c r="E86" i="77"/>
  <c r="O85" i="77"/>
  <c r="E85" i="77"/>
  <c r="H83" i="77"/>
  <c r="E83" i="77"/>
  <c r="O82" i="77"/>
  <c r="H82" i="77"/>
  <c r="E82" i="77"/>
  <c r="O81" i="77"/>
  <c r="E81" i="77"/>
  <c r="O80" i="77"/>
  <c r="H80" i="77"/>
  <c r="E80" i="77"/>
  <c r="H79" i="77"/>
  <c r="E79" i="77"/>
  <c r="O78" i="77"/>
  <c r="H78" i="77"/>
  <c r="O77" i="77"/>
  <c r="H77" i="77"/>
  <c r="E77" i="77"/>
  <c r="O76" i="77"/>
  <c r="H76" i="77"/>
  <c r="H75" i="77"/>
  <c r="E75" i="77"/>
  <c r="O74" i="77"/>
  <c r="H74" i="77"/>
  <c r="O73" i="77"/>
  <c r="H73" i="77"/>
  <c r="O72" i="77"/>
  <c r="H72" i="77"/>
  <c r="E72" i="77"/>
  <c r="O71" i="77"/>
  <c r="E71" i="77"/>
  <c r="H70" i="77"/>
  <c r="E70" i="77"/>
  <c r="O69" i="77"/>
  <c r="H69" i="77"/>
  <c r="E69" i="77"/>
  <c r="O68" i="77"/>
  <c r="E67" i="77"/>
  <c r="O66" i="77"/>
  <c r="H66" i="77"/>
  <c r="E66" i="77"/>
  <c r="O65" i="77"/>
  <c r="H65" i="77"/>
  <c r="E65" i="77"/>
  <c r="E64" i="77"/>
  <c r="O62" i="77"/>
  <c r="E62" i="77"/>
  <c r="E61" i="77"/>
  <c r="O59" i="77"/>
  <c r="O58" i="77"/>
  <c r="E58" i="77"/>
  <c r="H57" i="77"/>
  <c r="E57" i="77"/>
  <c r="O56" i="77"/>
  <c r="O55" i="77"/>
  <c r="H55" i="77"/>
  <c r="E55" i="77"/>
  <c r="O54" i="77"/>
  <c r="E54" i="77"/>
  <c r="O53" i="77"/>
  <c r="E53" i="77"/>
  <c r="O52" i="77"/>
  <c r="H52" i="77"/>
  <c r="E52" i="77"/>
  <c r="O51" i="77"/>
  <c r="O50" i="77"/>
  <c r="E50" i="77"/>
  <c r="E49" i="77"/>
  <c r="E48" i="77"/>
  <c r="O47" i="77"/>
  <c r="E47" i="77"/>
  <c r="O46" i="77"/>
  <c r="H46" i="77"/>
  <c r="E46" i="77"/>
  <c r="O45" i="77"/>
  <c r="H45" i="77"/>
  <c r="E45" i="77"/>
  <c r="O44" i="77"/>
  <c r="H44" i="77"/>
  <c r="E44" i="77"/>
  <c r="O43" i="77"/>
  <c r="H43" i="77"/>
  <c r="E43" i="77"/>
  <c r="O42" i="77"/>
  <c r="H42" i="77"/>
  <c r="E42" i="77"/>
  <c r="O41" i="77"/>
  <c r="H41" i="77"/>
  <c r="E41" i="77"/>
  <c r="O40" i="77"/>
  <c r="H40" i="77"/>
  <c r="E40" i="77"/>
  <c r="O39" i="77"/>
  <c r="H39" i="77"/>
  <c r="E39" i="77"/>
  <c r="O38" i="77"/>
  <c r="H38" i="77"/>
  <c r="E38" i="77"/>
  <c r="O37" i="77"/>
  <c r="H37" i="77"/>
  <c r="E37" i="77"/>
  <c r="O36" i="77"/>
  <c r="H36" i="77"/>
  <c r="O35" i="77"/>
  <c r="H35" i="77"/>
  <c r="E34" i="77"/>
  <c r="H33" i="77"/>
  <c r="E33" i="77"/>
  <c r="H32" i="77"/>
  <c r="E32" i="77"/>
  <c r="O31" i="77"/>
  <c r="E31" i="77"/>
  <c r="E30" i="77"/>
  <c r="O29" i="77"/>
  <c r="E29" i="77"/>
  <c r="O28" i="77"/>
  <c r="O27" i="77"/>
  <c r="H27" i="77"/>
  <c r="O25" i="77"/>
  <c r="O24" i="77"/>
  <c r="E24" i="77"/>
  <c r="O23" i="77"/>
  <c r="H23" i="77"/>
  <c r="E23" i="77"/>
  <c r="O22" i="77"/>
  <c r="H22" i="77"/>
  <c r="O21" i="77"/>
  <c r="H21" i="77"/>
  <c r="O20" i="77"/>
  <c r="O18" i="77"/>
  <c r="H18" i="77"/>
  <c r="E18" i="77"/>
  <c r="O17" i="77"/>
  <c r="O16" i="77"/>
  <c r="H16" i="77"/>
  <c r="E16" i="77"/>
  <c r="O15" i="77"/>
  <c r="E15" i="77"/>
  <c r="E14" i="77"/>
  <c r="O13" i="77"/>
  <c r="H13" i="77"/>
  <c r="E13" i="77"/>
  <c r="O12" i="77"/>
  <c r="E12" i="77"/>
  <c r="O11" i="77"/>
  <c r="E11" i="77"/>
  <c r="Q9" i="77"/>
  <c r="P9" i="77"/>
  <c r="O9" i="77" s="1"/>
  <c r="N9" i="77"/>
  <c r="M9" i="77"/>
  <c r="L9" i="77"/>
  <c r="K9" i="77"/>
  <c r="I9" i="77"/>
  <c r="G9" i="77"/>
  <c r="F9" i="77"/>
  <c r="D148" i="76"/>
  <c r="D147" i="76"/>
  <c r="D146" i="76"/>
  <c r="E145" i="76"/>
  <c r="E144" i="76"/>
  <c r="D144" i="76" s="1"/>
  <c r="E143" i="76"/>
  <c r="E142" i="76"/>
  <c r="D142" i="76" s="1"/>
  <c r="E141" i="76"/>
  <c r="H139" i="76"/>
  <c r="E139" i="76"/>
  <c r="H138" i="76"/>
  <c r="E138" i="76"/>
  <c r="H137" i="76"/>
  <c r="E137" i="76"/>
  <c r="E136" i="76"/>
  <c r="H135" i="76"/>
  <c r="E135" i="76"/>
  <c r="E133" i="76"/>
  <c r="H132" i="76"/>
  <c r="E132" i="76"/>
  <c r="H130" i="76"/>
  <c r="E130" i="76"/>
  <c r="H129" i="76"/>
  <c r="H128" i="76"/>
  <c r="E128" i="76"/>
  <c r="H127" i="76"/>
  <c r="E127" i="76"/>
  <c r="H126" i="76"/>
  <c r="E125" i="76"/>
  <c r="E124" i="76"/>
  <c r="E123" i="76"/>
  <c r="E120" i="76"/>
  <c r="E119" i="76"/>
  <c r="E118" i="76"/>
  <c r="D118" i="76" s="1"/>
  <c r="E117" i="76"/>
  <c r="H115" i="76"/>
  <c r="E115" i="76"/>
  <c r="E114" i="76"/>
  <c r="E113" i="76"/>
  <c r="E112" i="76"/>
  <c r="D112" i="76" s="1"/>
  <c r="E110" i="76"/>
  <c r="H109" i="76"/>
  <c r="H108" i="76"/>
  <c r="E108" i="76"/>
  <c r="E107" i="76"/>
  <c r="H106" i="76"/>
  <c r="H105" i="76"/>
  <c r="E105" i="76"/>
  <c r="E104" i="76"/>
  <c r="E102" i="76"/>
  <c r="H100" i="76"/>
  <c r="H99" i="76"/>
  <c r="E99" i="76"/>
  <c r="H98" i="76"/>
  <c r="E97" i="76"/>
  <c r="H96" i="76"/>
  <c r="E96" i="76"/>
  <c r="E95" i="76"/>
  <c r="H94" i="76"/>
  <c r="E94" i="76"/>
  <c r="E93" i="76"/>
  <c r="H92" i="76"/>
  <c r="E92" i="76"/>
  <c r="H90" i="76"/>
  <c r="E90" i="76"/>
  <c r="H89" i="76"/>
  <c r="E89" i="76"/>
  <c r="H88" i="76"/>
  <c r="E88" i="76"/>
  <c r="E87" i="76"/>
  <c r="H86" i="76"/>
  <c r="H85" i="76"/>
  <c r="E85" i="76"/>
  <c r="H84" i="76"/>
  <c r="H82" i="76"/>
  <c r="E82" i="76"/>
  <c r="E81" i="76"/>
  <c r="H80" i="76"/>
  <c r="E80" i="76"/>
  <c r="H79" i="76"/>
  <c r="E79" i="76"/>
  <c r="E78" i="76"/>
  <c r="H77" i="76"/>
  <c r="E77" i="76"/>
  <c r="H76" i="76"/>
  <c r="E76" i="76"/>
  <c r="E75" i="76"/>
  <c r="E74" i="76"/>
  <c r="H73" i="76"/>
  <c r="E73" i="76"/>
  <c r="E72" i="76"/>
  <c r="H71" i="76"/>
  <c r="E71" i="76"/>
  <c r="H70" i="76"/>
  <c r="E70" i="76"/>
  <c r="H68" i="76"/>
  <c r="E68" i="76"/>
  <c r="E66" i="76"/>
  <c r="E65" i="76"/>
  <c r="H64" i="76"/>
  <c r="E64" i="76"/>
  <c r="E63" i="76"/>
  <c r="E62" i="76"/>
  <c r="H61" i="76"/>
  <c r="H60" i="76"/>
  <c r="E60" i="76"/>
  <c r="H59" i="76"/>
  <c r="H58" i="76"/>
  <c r="E58" i="76"/>
  <c r="E57" i="76"/>
  <c r="E55" i="76"/>
  <c r="H54" i="76"/>
  <c r="E54" i="76"/>
  <c r="H53" i="76"/>
  <c r="E53" i="76"/>
  <c r="E52" i="76"/>
  <c r="H51" i="76"/>
  <c r="E51" i="76"/>
  <c r="H50" i="76"/>
  <c r="E50" i="76"/>
  <c r="H49" i="76"/>
  <c r="E49" i="76"/>
  <c r="H48" i="76"/>
  <c r="E48" i="76"/>
  <c r="H47" i="76"/>
  <c r="H46" i="76"/>
  <c r="E46" i="76"/>
  <c r="H44" i="76"/>
  <c r="E44" i="76"/>
  <c r="E43" i="76"/>
  <c r="H42" i="76"/>
  <c r="H41" i="76"/>
  <c r="E41" i="76"/>
  <c r="H40" i="76"/>
  <c r="E40" i="76"/>
  <c r="H39" i="76"/>
  <c r="E39" i="76"/>
  <c r="H38" i="76"/>
  <c r="E38" i="76"/>
  <c r="H37" i="76"/>
  <c r="E37" i="76"/>
  <c r="H36" i="76"/>
  <c r="E36" i="76"/>
  <c r="H35" i="76"/>
  <c r="E35" i="76"/>
  <c r="H34" i="76"/>
  <c r="E34" i="76"/>
  <c r="E33" i="76"/>
  <c r="E32" i="76"/>
  <c r="H31" i="76"/>
  <c r="H29" i="76"/>
  <c r="E29" i="76"/>
  <c r="H28" i="76"/>
  <c r="H27" i="76"/>
  <c r="E27" i="76"/>
  <c r="H26" i="76"/>
  <c r="E26" i="76"/>
  <c r="H25" i="76"/>
  <c r="E24" i="76"/>
  <c r="E23" i="76"/>
  <c r="E22" i="76"/>
  <c r="E21" i="76"/>
  <c r="H20" i="76"/>
  <c r="H19" i="76"/>
  <c r="E19" i="76"/>
  <c r="E18" i="76"/>
  <c r="H17" i="76"/>
  <c r="E17" i="76"/>
  <c r="H16" i="76"/>
  <c r="E16" i="76"/>
  <c r="H15" i="76"/>
  <c r="E15" i="76"/>
  <c r="E14" i="76"/>
  <c r="H13" i="76"/>
  <c r="E13" i="76"/>
  <c r="H12" i="76"/>
  <c r="E12" i="76"/>
  <c r="H11" i="76"/>
  <c r="E11" i="76"/>
  <c r="K9" i="76"/>
  <c r="K7" i="76" s="1"/>
  <c r="D146" i="75"/>
  <c r="D145" i="75"/>
  <c r="D144" i="75"/>
  <c r="D143" i="75"/>
  <c r="D140" i="75"/>
  <c r="D137" i="75"/>
  <c r="D134" i="75"/>
  <c r="D131" i="75"/>
  <c r="D130" i="75"/>
  <c r="D129" i="75"/>
  <c r="D128" i="75"/>
  <c r="D127" i="75"/>
  <c r="D126" i="75"/>
  <c r="D125" i="75"/>
  <c r="D123" i="75"/>
  <c r="D122" i="75"/>
  <c r="D119" i="75"/>
  <c r="D116" i="75"/>
  <c r="D113" i="75"/>
  <c r="D112" i="75"/>
  <c r="D111" i="75"/>
  <c r="D110" i="75"/>
  <c r="D109" i="75"/>
  <c r="D108" i="75"/>
  <c r="D107" i="75"/>
  <c r="D104" i="75"/>
  <c r="D101" i="75"/>
  <c r="D98" i="75"/>
  <c r="D95" i="75"/>
  <c r="D94" i="75"/>
  <c r="D93" i="75"/>
  <c r="D92" i="75"/>
  <c r="D91" i="75"/>
  <c r="D90" i="75"/>
  <c r="D89" i="75"/>
  <c r="D86" i="75"/>
  <c r="D83" i="75"/>
  <c r="D80" i="75"/>
  <c r="D77" i="75"/>
  <c r="D76" i="75"/>
  <c r="D75" i="75"/>
  <c r="D74" i="75"/>
  <c r="D73" i="75"/>
  <c r="D72" i="75"/>
  <c r="D71" i="75"/>
  <c r="D68" i="75"/>
  <c r="D65" i="75"/>
  <c r="D62" i="75"/>
  <c r="D59" i="75"/>
  <c r="D58" i="75"/>
  <c r="D57" i="75"/>
  <c r="D56" i="75"/>
  <c r="D55" i="75"/>
  <c r="D54" i="75"/>
  <c r="D53" i="75"/>
  <c r="D50" i="75"/>
  <c r="D47" i="75"/>
  <c r="D44" i="75"/>
  <c r="D43" i="75"/>
  <c r="D41" i="75"/>
  <c r="D40" i="75"/>
  <c r="D39" i="75"/>
  <c r="D38" i="75"/>
  <c r="D37" i="75"/>
  <c r="D36" i="75"/>
  <c r="D35" i="75"/>
  <c r="D32" i="75"/>
  <c r="D29" i="75"/>
  <c r="D26" i="75"/>
  <c r="D25" i="75"/>
  <c r="D23" i="75"/>
  <c r="D22" i="75"/>
  <c r="D21" i="75"/>
  <c r="D20" i="75"/>
  <c r="D19" i="75"/>
  <c r="D17" i="75"/>
  <c r="D14" i="75"/>
  <c r="F9" i="75"/>
  <c r="D11" i="75"/>
  <c r="G9" i="75"/>
  <c r="G7" i="75" s="1"/>
  <c r="D8" i="75"/>
  <c r="E9" i="77" l="1"/>
  <c r="D34" i="76"/>
  <c r="D53" i="76"/>
  <c r="K9" i="79"/>
  <c r="D70" i="76"/>
  <c r="P10" i="79"/>
  <c r="D50" i="76"/>
  <c r="D77" i="76"/>
  <c r="D36" i="76"/>
  <c r="D139" i="76"/>
  <c r="D132" i="76"/>
  <c r="D80" i="76"/>
  <c r="D39" i="76"/>
  <c r="D54" i="76"/>
  <c r="D94" i="77"/>
  <c r="D118" i="77"/>
  <c r="D149" i="77"/>
  <c r="I73" i="79"/>
  <c r="D73" i="79" s="1"/>
  <c r="J9" i="79"/>
  <c r="D20" i="79"/>
  <c r="S31" i="79"/>
  <c r="I38" i="79"/>
  <c r="E39" i="79"/>
  <c r="M41" i="79"/>
  <c r="I41" i="79" s="1"/>
  <c r="S47" i="79"/>
  <c r="I50" i="79"/>
  <c r="M71" i="79"/>
  <c r="I71" i="79" s="1"/>
  <c r="E85" i="79"/>
  <c r="D93" i="79"/>
  <c r="I106" i="79"/>
  <c r="I110" i="79"/>
  <c r="S114" i="79"/>
  <c r="P129" i="79"/>
  <c r="S132" i="79"/>
  <c r="S136" i="79"/>
  <c r="S140" i="79"/>
  <c r="I145" i="79"/>
  <c r="D145" i="79" s="1"/>
  <c r="I149" i="79"/>
  <c r="D149" i="79" s="1"/>
  <c r="I150" i="79"/>
  <c r="L11" i="79"/>
  <c r="L9" i="79" s="1"/>
  <c r="M33" i="79"/>
  <c r="I33" i="79" s="1"/>
  <c r="M37" i="79"/>
  <c r="I37" i="79" s="1"/>
  <c r="D37" i="79" s="1"/>
  <c r="E47" i="79"/>
  <c r="E51" i="79"/>
  <c r="S51" i="79"/>
  <c r="I60" i="79"/>
  <c r="E62" i="79"/>
  <c r="S70" i="79"/>
  <c r="I99" i="79"/>
  <c r="D99" i="79" s="1"/>
  <c r="P115" i="79"/>
  <c r="I124" i="79"/>
  <c r="E125" i="79"/>
  <c r="E129" i="79"/>
  <c r="E132" i="79"/>
  <c r="M134" i="79"/>
  <c r="I134" i="79" s="1"/>
  <c r="D134" i="79" s="1"/>
  <c r="E136" i="79"/>
  <c r="M138" i="79"/>
  <c r="I138" i="79" s="1"/>
  <c r="I139" i="79"/>
  <c r="E140" i="79"/>
  <c r="R11" i="79"/>
  <c r="I16" i="79"/>
  <c r="E17" i="79"/>
  <c r="D17" i="79" s="1"/>
  <c r="E28" i="79"/>
  <c r="D28" i="79" s="1"/>
  <c r="M29" i="79"/>
  <c r="I29" i="79" s="1"/>
  <c r="E36" i="79"/>
  <c r="D36" i="79" s="1"/>
  <c r="E40" i="79"/>
  <c r="S40" i="79"/>
  <c r="E44" i="79"/>
  <c r="D44" i="79" s="1"/>
  <c r="I54" i="79"/>
  <c r="D54" i="79" s="1"/>
  <c r="P59" i="79"/>
  <c r="D59" i="79" s="1"/>
  <c r="E81" i="79"/>
  <c r="S86" i="79"/>
  <c r="E90" i="79"/>
  <c r="D90" i="79" s="1"/>
  <c r="S104" i="79"/>
  <c r="S108" i="79"/>
  <c r="S111" i="79"/>
  <c r="P119" i="79"/>
  <c r="S122" i="79"/>
  <c r="M142" i="79"/>
  <c r="I142" i="79" s="1"/>
  <c r="S144" i="79"/>
  <c r="S148" i="79"/>
  <c r="M10" i="79"/>
  <c r="S14" i="79"/>
  <c r="M15" i="79"/>
  <c r="I15" i="79" s="1"/>
  <c r="D15" i="79" s="1"/>
  <c r="M19" i="79"/>
  <c r="I19" i="79" s="1"/>
  <c r="S32" i="79"/>
  <c r="D32" i="79" s="1"/>
  <c r="S48" i="79"/>
  <c r="D48" i="79" s="1"/>
  <c r="E55" i="79"/>
  <c r="S55" i="79"/>
  <c r="P56" i="79"/>
  <c r="S63" i="79"/>
  <c r="P64" i="79"/>
  <c r="D64" i="79" s="1"/>
  <c r="E67" i="79"/>
  <c r="P75" i="79"/>
  <c r="E86" i="79"/>
  <c r="D86" i="79" s="1"/>
  <c r="M88" i="79"/>
  <c r="I88" i="79" s="1"/>
  <c r="P91" i="79"/>
  <c r="S112" i="79"/>
  <c r="D112" i="79" s="1"/>
  <c r="I120" i="79"/>
  <c r="D120" i="79" s="1"/>
  <c r="V9" i="79"/>
  <c r="N11" i="79"/>
  <c r="N9" i="79" s="1"/>
  <c r="I24" i="79"/>
  <c r="S41" i="79"/>
  <c r="W11" i="79"/>
  <c r="W9" i="79" s="1"/>
  <c r="P102" i="79"/>
  <c r="M117" i="79"/>
  <c r="I117" i="79" s="1"/>
  <c r="I118" i="79"/>
  <c r="S119" i="79"/>
  <c r="E122" i="79"/>
  <c r="P127" i="79"/>
  <c r="E133" i="79"/>
  <c r="E137" i="79"/>
  <c r="D137" i="79" s="1"/>
  <c r="P138" i="79"/>
  <c r="E141" i="79"/>
  <c r="Q11" i="79"/>
  <c r="Q9" i="79" s="1"/>
  <c r="E14" i="79"/>
  <c r="M27" i="79"/>
  <c r="I27" i="79" s="1"/>
  <c r="D27" i="79" s="1"/>
  <c r="M30" i="79"/>
  <c r="I30" i="79" s="1"/>
  <c r="D30" i="79" s="1"/>
  <c r="S33" i="79"/>
  <c r="E41" i="79"/>
  <c r="P42" i="79"/>
  <c r="M43" i="79"/>
  <c r="I43" i="79" s="1"/>
  <c r="D43" i="79" s="1"/>
  <c r="M46" i="79"/>
  <c r="I46" i="79" s="1"/>
  <c r="D46" i="79" s="1"/>
  <c r="S49" i="79"/>
  <c r="M57" i="79"/>
  <c r="I57" i="79" s="1"/>
  <c r="M61" i="79"/>
  <c r="I61" i="79" s="1"/>
  <c r="S68" i="79"/>
  <c r="D68" i="79" s="1"/>
  <c r="E71" i="79"/>
  <c r="S82" i="79"/>
  <c r="M84" i="79"/>
  <c r="I84" i="79" s="1"/>
  <c r="P88" i="79"/>
  <c r="M121" i="79"/>
  <c r="I121" i="79" s="1"/>
  <c r="S123" i="79"/>
  <c r="P146" i="79"/>
  <c r="P150" i="79"/>
  <c r="H9" i="79"/>
  <c r="G11" i="79"/>
  <c r="G9" i="79" s="1"/>
  <c r="S29" i="79"/>
  <c r="M35" i="79"/>
  <c r="I35" i="79" s="1"/>
  <c r="D35" i="79" s="1"/>
  <c r="M39" i="79"/>
  <c r="I39" i="79" s="1"/>
  <c r="S45" i="79"/>
  <c r="E52" i="79"/>
  <c r="D52" i="79" s="1"/>
  <c r="M66" i="79"/>
  <c r="I66" i="79" s="1"/>
  <c r="E78" i="79"/>
  <c r="E82" i="79"/>
  <c r="D82" i="79" s="1"/>
  <c r="S87" i="79"/>
  <c r="S88" i="79"/>
  <c r="M96" i="79"/>
  <c r="I96" i="79" s="1"/>
  <c r="S98" i="79"/>
  <c r="D98" i="79" s="1"/>
  <c r="P113" i="79"/>
  <c r="D113" i="79" s="1"/>
  <c r="M114" i="79"/>
  <c r="I114" i="79" s="1"/>
  <c r="S116" i="79"/>
  <c r="D116" i="79" s="1"/>
  <c r="M62" i="79"/>
  <c r="I62" i="79" s="1"/>
  <c r="D72" i="79"/>
  <c r="P84" i="79"/>
  <c r="S91" i="79"/>
  <c r="S142" i="79"/>
  <c r="D13" i="79"/>
  <c r="D12" i="79"/>
  <c r="I14" i="79"/>
  <c r="U11" i="79"/>
  <c r="U9" i="79" s="1"/>
  <c r="E26" i="79"/>
  <c r="E42" i="79"/>
  <c r="D53" i="79"/>
  <c r="S65" i="79"/>
  <c r="P69" i="79"/>
  <c r="I81" i="79"/>
  <c r="S84" i="79"/>
  <c r="S92" i="79"/>
  <c r="I97" i="79"/>
  <c r="D97" i="79" s="1"/>
  <c r="M100" i="79"/>
  <c r="I100" i="79" s="1"/>
  <c r="D100" i="79" s="1"/>
  <c r="I104" i="79"/>
  <c r="D104" i="79" s="1"/>
  <c r="S106" i="79"/>
  <c r="P121" i="79"/>
  <c r="M132" i="79"/>
  <c r="I132" i="79" s="1"/>
  <c r="M136" i="79"/>
  <c r="I136" i="79" s="1"/>
  <c r="M140" i="79"/>
  <c r="I140" i="79" s="1"/>
  <c r="P143" i="79"/>
  <c r="S146" i="79"/>
  <c r="E10" i="79"/>
  <c r="T9" i="79"/>
  <c r="E19" i="79"/>
  <c r="S19" i="79"/>
  <c r="E34" i="79"/>
  <c r="D34" i="79" s="1"/>
  <c r="E38" i="79"/>
  <c r="P39" i="79"/>
  <c r="E50" i="79"/>
  <c r="D50" i="79" s="1"/>
  <c r="M55" i="79"/>
  <c r="I55" i="79" s="1"/>
  <c r="S57" i="79"/>
  <c r="E60" i="79"/>
  <c r="S61" i="79"/>
  <c r="E65" i="79"/>
  <c r="P66" i="79"/>
  <c r="E69" i="79"/>
  <c r="E76" i="79"/>
  <c r="S76" i="79"/>
  <c r="E92" i="79"/>
  <c r="E102" i="79"/>
  <c r="E106" i="79"/>
  <c r="P107" i="79"/>
  <c r="E110" i="79"/>
  <c r="S124" i="79"/>
  <c r="S128" i="79"/>
  <c r="S131" i="79"/>
  <c r="S135" i="79"/>
  <c r="E146" i="79"/>
  <c r="E150" i="79"/>
  <c r="S16" i="79"/>
  <c r="M21" i="79"/>
  <c r="I21" i="79" s="1"/>
  <c r="D21" i="79" s="1"/>
  <c r="S23" i="79"/>
  <c r="D23" i="79" s="1"/>
  <c r="P24" i="79"/>
  <c r="M25" i="79"/>
  <c r="I25" i="79" s="1"/>
  <c r="D25" i="79" s="1"/>
  <c r="P31" i="79"/>
  <c r="M63" i="79"/>
  <c r="I63" i="79" s="1"/>
  <c r="S69" i="79"/>
  <c r="M78" i="79"/>
  <c r="I78" i="79" s="1"/>
  <c r="S80" i="79"/>
  <c r="E89" i="79"/>
  <c r="D89" i="79" s="1"/>
  <c r="M94" i="79"/>
  <c r="I94" i="79" s="1"/>
  <c r="S96" i="79"/>
  <c r="M101" i="79"/>
  <c r="I101" i="79" s="1"/>
  <c r="D101" i="79" s="1"/>
  <c r="S103" i="79"/>
  <c r="M108" i="79"/>
  <c r="I108" i="79" s="1"/>
  <c r="P111" i="79"/>
  <c r="P125" i="79"/>
  <c r="D125" i="79" s="1"/>
  <c r="M126" i="79"/>
  <c r="I126" i="79" s="1"/>
  <c r="D126" i="79" s="1"/>
  <c r="M133" i="79"/>
  <c r="I133" i="79" s="1"/>
  <c r="S139" i="79"/>
  <c r="M141" i="79"/>
  <c r="I141" i="79" s="1"/>
  <c r="S143" i="79"/>
  <c r="M144" i="79"/>
  <c r="I144" i="79" s="1"/>
  <c r="M148" i="79"/>
  <c r="I148" i="79" s="1"/>
  <c r="D58" i="79"/>
  <c r="I18" i="79"/>
  <c r="D18" i="79" s="1"/>
  <c r="D22" i="79"/>
  <c r="I65" i="79"/>
  <c r="I42" i="79"/>
  <c r="I45" i="79"/>
  <c r="I49" i="79"/>
  <c r="D49" i="79" s="1"/>
  <c r="D56" i="79"/>
  <c r="I26" i="79"/>
  <c r="D85" i="79"/>
  <c r="D77" i="79"/>
  <c r="S83" i="79"/>
  <c r="I91" i="79"/>
  <c r="D94" i="79"/>
  <c r="D109" i="79"/>
  <c r="I111" i="79"/>
  <c r="D117" i="79"/>
  <c r="I119" i="79"/>
  <c r="I75" i="79"/>
  <c r="D75" i="79" s="1"/>
  <c r="I10" i="79"/>
  <c r="I80" i="79"/>
  <c r="I87" i="79"/>
  <c r="I128" i="79"/>
  <c r="R9" i="79"/>
  <c r="E70" i="79"/>
  <c r="E74" i="79"/>
  <c r="D74" i="79" s="1"/>
  <c r="I103" i="79"/>
  <c r="D103" i="79" s="1"/>
  <c r="O11" i="79"/>
  <c r="O9" i="79" s="1"/>
  <c r="I131" i="79"/>
  <c r="I76" i="79"/>
  <c r="I83" i="79"/>
  <c r="S110" i="79"/>
  <c r="S118" i="79"/>
  <c r="I123" i="79"/>
  <c r="I143" i="79"/>
  <c r="S150" i="79"/>
  <c r="I92" i="79"/>
  <c r="S95" i="79"/>
  <c r="D95" i="79" s="1"/>
  <c r="D141" i="79"/>
  <c r="F11" i="79"/>
  <c r="E11" i="79" s="1"/>
  <c r="D130" i="79"/>
  <c r="S67" i="79"/>
  <c r="I107" i="79"/>
  <c r="I115" i="79"/>
  <c r="D115" i="79" s="1"/>
  <c r="I135" i="79"/>
  <c r="I79" i="79"/>
  <c r="D79" i="79" s="1"/>
  <c r="D105" i="79"/>
  <c r="I127" i="79"/>
  <c r="I147" i="79"/>
  <c r="D147" i="79" s="1"/>
  <c r="S71" i="79"/>
  <c r="F23" i="78"/>
  <c r="D23" i="78" s="1"/>
  <c r="D37" i="78"/>
  <c r="F48" i="78"/>
  <c r="D48" i="78" s="1"/>
  <c r="H75" i="78"/>
  <c r="F75" i="78" s="1"/>
  <c r="D75" i="78" s="1"/>
  <c r="H88" i="78"/>
  <c r="F88" i="78" s="1"/>
  <c r="D88" i="78" s="1"/>
  <c r="H93" i="78"/>
  <c r="F93" i="78" s="1"/>
  <c r="D93" i="78" s="1"/>
  <c r="F99" i="78"/>
  <c r="D99" i="78" s="1"/>
  <c r="F112" i="78"/>
  <c r="D112" i="78" s="1"/>
  <c r="F141" i="78"/>
  <c r="D141" i="78" s="1"/>
  <c r="F26" i="78"/>
  <c r="D26" i="78" s="1"/>
  <c r="D29" i="78"/>
  <c r="H34" i="78"/>
  <c r="F34" i="78" s="1"/>
  <c r="D34" i="78" s="1"/>
  <c r="F51" i="78"/>
  <c r="D51" i="78" s="1"/>
  <c r="H59" i="78"/>
  <c r="F59" i="78" s="1"/>
  <c r="D59" i="78" s="1"/>
  <c r="F62" i="78"/>
  <c r="D62" i="78" s="1"/>
  <c r="H67" i="78"/>
  <c r="F67" i="78" s="1"/>
  <c r="D67" i="78" s="1"/>
  <c r="F70" i="78"/>
  <c r="D70" i="78" s="1"/>
  <c r="D81" i="78"/>
  <c r="F86" i="78"/>
  <c r="D86" i="78" s="1"/>
  <c r="F20" i="78"/>
  <c r="D20" i="78" s="1"/>
  <c r="D78" i="78"/>
  <c r="F54" i="78"/>
  <c r="D54" i="78" s="1"/>
  <c r="F97" i="78"/>
  <c r="D97" i="78" s="1"/>
  <c r="F15" i="78"/>
  <c r="D15" i="78" s="1"/>
  <c r="F32" i="78"/>
  <c r="D32" i="78" s="1"/>
  <c r="F40" i="78"/>
  <c r="D40" i="78" s="1"/>
  <c r="F57" i="78"/>
  <c r="D57" i="78" s="1"/>
  <c r="H73" i="78"/>
  <c r="F76" i="78"/>
  <c r="D76" i="78" s="1"/>
  <c r="D84" i="78"/>
  <c r="F89" i="78"/>
  <c r="D89" i="78" s="1"/>
  <c r="H91" i="78"/>
  <c r="F91" i="78" s="1"/>
  <c r="D91" i="78" s="1"/>
  <c r="H94" i="78"/>
  <c r="F94" i="78" s="1"/>
  <c r="D94" i="78" s="1"/>
  <c r="E12" i="78"/>
  <c r="E10" i="78" s="1"/>
  <c r="H18" i="78"/>
  <c r="F18" i="78" s="1"/>
  <c r="D18" i="78" s="1"/>
  <c r="D24" i="78"/>
  <c r="H43" i="78"/>
  <c r="F43" i="78" s="1"/>
  <c r="D43" i="78" s="1"/>
  <c r="F60" i="78"/>
  <c r="D60" i="78" s="1"/>
  <c r="F68" i="78"/>
  <c r="D68" i="78" s="1"/>
  <c r="F100" i="78"/>
  <c r="D100" i="78" s="1"/>
  <c r="F105" i="78"/>
  <c r="D105" i="78" s="1"/>
  <c r="F130" i="78"/>
  <c r="D130" i="78" s="1"/>
  <c r="F133" i="78"/>
  <c r="D133" i="78" s="1"/>
  <c r="F136" i="78"/>
  <c r="H21" i="78"/>
  <c r="F21" i="78" s="1"/>
  <c r="D21" i="78" s="1"/>
  <c r="D27" i="78"/>
  <c r="H46" i="78"/>
  <c r="F46" i="78" s="1"/>
  <c r="D46" i="78" s="1"/>
  <c r="D52" i="78"/>
  <c r="F63" i="78"/>
  <c r="D63" i="78" s="1"/>
  <c r="F71" i="78"/>
  <c r="D71" i="78" s="1"/>
  <c r="H118" i="78"/>
  <c r="F118" i="78" s="1"/>
  <c r="D118" i="78" s="1"/>
  <c r="F128" i="78"/>
  <c r="D128" i="78" s="1"/>
  <c r="D131" i="78"/>
  <c r="D134" i="78"/>
  <c r="D137" i="78"/>
  <c r="H13" i="78"/>
  <c r="F13" i="78" s="1"/>
  <c r="D13" i="78" s="1"/>
  <c r="H38" i="78"/>
  <c r="F38" i="78" s="1"/>
  <c r="D38" i="78" s="1"/>
  <c r="H49" i="78"/>
  <c r="F49" i="78" s="1"/>
  <c r="D49" i="78" s="1"/>
  <c r="J12" i="78"/>
  <c r="J10" i="78" s="1"/>
  <c r="F77" i="78"/>
  <c r="D77" i="78" s="1"/>
  <c r="H19" i="78"/>
  <c r="F19" i="78" s="1"/>
  <c r="D19" i="78" s="1"/>
  <c r="H30" i="78"/>
  <c r="F30" i="78" s="1"/>
  <c r="D30" i="78" s="1"/>
  <c r="H44" i="78"/>
  <c r="F44" i="78" s="1"/>
  <c r="D44" i="78" s="1"/>
  <c r="H55" i="78"/>
  <c r="F55" i="78" s="1"/>
  <c r="D55" i="78" s="1"/>
  <c r="H82" i="78"/>
  <c r="F82" i="78" s="1"/>
  <c r="D82" i="78" s="1"/>
  <c r="F106" i="78"/>
  <c r="D106" i="78" s="1"/>
  <c r="H108" i="78"/>
  <c r="F108" i="78" s="1"/>
  <c r="D108" i="78" s="1"/>
  <c r="H140" i="78"/>
  <c r="F140" i="78" s="1"/>
  <c r="D140" i="78" s="1"/>
  <c r="F45" i="78"/>
  <c r="D45" i="78" s="1"/>
  <c r="F83" i="78"/>
  <c r="D83" i="78" s="1"/>
  <c r="F14" i="78"/>
  <c r="D14" i="78" s="1"/>
  <c r="F39" i="78"/>
  <c r="D64" i="78"/>
  <c r="F80" i="78"/>
  <c r="D80" i="78" s="1"/>
  <c r="F85" i="78"/>
  <c r="D85" i="78" s="1"/>
  <c r="F17" i="78"/>
  <c r="D17" i="78" s="1"/>
  <c r="H25" i="78"/>
  <c r="F28" i="78"/>
  <c r="D28" i="78" s="1"/>
  <c r="F42" i="78"/>
  <c r="D42" i="78" s="1"/>
  <c r="H50" i="78"/>
  <c r="F50" i="78" s="1"/>
  <c r="D50" i="78" s="1"/>
  <c r="F53" i="78"/>
  <c r="D53" i="78" s="1"/>
  <c r="H61" i="78"/>
  <c r="F61" i="78" s="1"/>
  <c r="D61" i="78" s="1"/>
  <c r="H69" i="78"/>
  <c r="F69" i="78" s="1"/>
  <c r="D69" i="78" s="1"/>
  <c r="H85" i="78"/>
  <c r="F109" i="78"/>
  <c r="D109" i="78" s="1"/>
  <c r="H111" i="78"/>
  <c r="F111" i="78" s="1"/>
  <c r="D111" i="78" s="1"/>
  <c r="D35" i="78"/>
  <c r="F73" i="78"/>
  <c r="D73" i="78" s="1"/>
  <c r="F102" i="78"/>
  <c r="D102" i="78" s="1"/>
  <c r="F16" i="78"/>
  <c r="D16" i="78" s="1"/>
  <c r="F41" i="78"/>
  <c r="D41" i="78" s="1"/>
  <c r="D74" i="78"/>
  <c r="F79" i="78"/>
  <c r="D79" i="78" s="1"/>
  <c r="D87" i="78"/>
  <c r="D33" i="78"/>
  <c r="D58" i="78"/>
  <c r="F22" i="78"/>
  <c r="D22" i="78" s="1"/>
  <c r="D39" i="78"/>
  <c r="F47" i="78"/>
  <c r="D47" i="78" s="1"/>
  <c r="F25" i="78"/>
  <c r="D25" i="78" s="1"/>
  <c r="D72" i="78"/>
  <c r="D136" i="78"/>
  <c r="D139" i="78"/>
  <c r="F31" i="78"/>
  <c r="D31" i="78" s="1"/>
  <c r="F56" i="78"/>
  <c r="D56" i="78" s="1"/>
  <c r="D142" i="78"/>
  <c r="I12" i="78"/>
  <c r="I10" i="78" s="1"/>
  <c r="G12" i="78"/>
  <c r="M10" i="77"/>
  <c r="M8" i="77" s="1"/>
  <c r="E21" i="77"/>
  <c r="D21" i="77" s="1"/>
  <c r="E22" i="77"/>
  <c r="D22" i="77" s="1"/>
  <c r="H25" i="77"/>
  <c r="E51" i="77"/>
  <c r="H58" i="77"/>
  <c r="D58" i="77" s="1"/>
  <c r="O83" i="77"/>
  <c r="D83" i="77" s="1"/>
  <c r="D90" i="77"/>
  <c r="E92" i="77"/>
  <c r="D92" i="77" s="1"/>
  <c r="H101" i="77"/>
  <c r="D101" i="77" s="1"/>
  <c r="D114" i="77"/>
  <c r="E116" i="77"/>
  <c r="E117" i="77"/>
  <c r="H120" i="77"/>
  <c r="H125" i="77"/>
  <c r="D147" i="77"/>
  <c r="D148" i="77"/>
  <c r="D55" i="77"/>
  <c r="O14" i="77"/>
  <c r="E20" i="77"/>
  <c r="H24" i="77"/>
  <c r="D24" i="77" s="1"/>
  <c r="H26" i="77"/>
  <c r="O32" i="77"/>
  <c r="D32" i="77" s="1"/>
  <c r="H54" i="77"/>
  <c r="D54" i="77" s="1"/>
  <c r="H60" i="77"/>
  <c r="N10" i="77"/>
  <c r="N8" i="77" s="1"/>
  <c r="O79" i="77"/>
  <c r="D79" i="77" s="1"/>
  <c r="E88" i="77"/>
  <c r="O106" i="77"/>
  <c r="D106" i="77" s="1"/>
  <c r="H119" i="77"/>
  <c r="D37" i="77"/>
  <c r="D38" i="77"/>
  <c r="D39" i="77"/>
  <c r="D40" i="77"/>
  <c r="D41" i="77"/>
  <c r="D42" i="77"/>
  <c r="D43" i="77"/>
  <c r="D44" i="77"/>
  <c r="D45" i="77"/>
  <c r="D46" i="77"/>
  <c r="H51" i="77"/>
  <c r="H53" i="77"/>
  <c r="D53" i="77" s="1"/>
  <c r="O70" i="77"/>
  <c r="D70" i="77" s="1"/>
  <c r="O75" i="77"/>
  <c r="D75" i="77" s="1"/>
  <c r="E84" i="77"/>
  <c r="H89" i="77"/>
  <c r="D89" i="77" s="1"/>
  <c r="H97" i="77"/>
  <c r="D112" i="77"/>
  <c r="E113" i="77"/>
  <c r="H116" i="77"/>
  <c r="H121" i="77"/>
  <c r="E17" i="77"/>
  <c r="E19" i="77"/>
  <c r="H20" i="77"/>
  <c r="O30" i="77"/>
  <c r="E35" i="77"/>
  <c r="D35" i="77" s="1"/>
  <c r="E36" i="77"/>
  <c r="D36" i="77" s="1"/>
  <c r="H50" i="77"/>
  <c r="D50" i="77" s="1"/>
  <c r="H56" i="77"/>
  <c r="D77" i="77"/>
  <c r="E78" i="77"/>
  <c r="D78" i="77" s="1"/>
  <c r="H85" i="77"/>
  <c r="D85" i="77" s="1"/>
  <c r="H88" i="77"/>
  <c r="H91" i="77"/>
  <c r="H115" i="77"/>
  <c r="O125" i="77"/>
  <c r="O126" i="77"/>
  <c r="O132" i="77"/>
  <c r="O134" i="77"/>
  <c r="O137" i="77"/>
  <c r="E142" i="77"/>
  <c r="E144" i="77"/>
  <c r="H19" i="77"/>
  <c r="H47" i="77"/>
  <c r="D47" i="77" s="1"/>
  <c r="H48" i="77"/>
  <c r="H49" i="77"/>
  <c r="O60" i="77"/>
  <c r="O61" i="77"/>
  <c r="O67" i="77"/>
  <c r="E73" i="77"/>
  <c r="D73" i="77" s="1"/>
  <c r="E74" i="77"/>
  <c r="D74" i="77" s="1"/>
  <c r="E76" i="77"/>
  <c r="D76" i="77" s="1"/>
  <c r="H81" i="77"/>
  <c r="D81" i="77" s="1"/>
  <c r="H84" i="77"/>
  <c r="H87" i="77"/>
  <c r="D87" i="77" s="1"/>
  <c r="H93" i="77"/>
  <c r="D93" i="77" s="1"/>
  <c r="O99" i="77"/>
  <c r="E107" i="77"/>
  <c r="D107" i="77" s="1"/>
  <c r="E108" i="77"/>
  <c r="H117" i="77"/>
  <c r="H144" i="77"/>
  <c r="H145" i="77"/>
  <c r="D145" i="77" s="1"/>
  <c r="H146" i="77"/>
  <c r="D146" i="77" s="1"/>
  <c r="P10" i="77"/>
  <c r="P8" i="77" s="1"/>
  <c r="D13" i="77"/>
  <c r="D65" i="77"/>
  <c r="D66" i="77"/>
  <c r="D69" i="77"/>
  <c r="D72" i="77"/>
  <c r="H108" i="77"/>
  <c r="H110" i="77"/>
  <c r="D110" i="77" s="1"/>
  <c r="H111" i="77"/>
  <c r="E128" i="77"/>
  <c r="D128" i="77" s="1"/>
  <c r="E139" i="77"/>
  <c r="H142" i="77"/>
  <c r="H143" i="77"/>
  <c r="D143" i="77" s="1"/>
  <c r="G10" i="77"/>
  <c r="G8" i="77" s="1"/>
  <c r="H15" i="77"/>
  <c r="D15" i="77" s="1"/>
  <c r="H17" i="77"/>
  <c r="O26" i="77"/>
  <c r="H34" i="77"/>
  <c r="D34" i="77" s="1"/>
  <c r="O57" i="77"/>
  <c r="D57" i="77" s="1"/>
  <c r="E63" i="77"/>
  <c r="E68" i="77"/>
  <c r="O95" i="77"/>
  <c r="E103" i="77"/>
  <c r="E104" i="77"/>
  <c r="H113" i="77"/>
  <c r="O119" i="77"/>
  <c r="E127" i="77"/>
  <c r="E132" i="77"/>
  <c r="E134" i="77"/>
  <c r="E135" i="77"/>
  <c r="D135" i="77" s="1"/>
  <c r="H139" i="77"/>
  <c r="H141" i="77"/>
  <c r="D141" i="77" s="1"/>
  <c r="H11" i="77"/>
  <c r="D11" i="77" s="1"/>
  <c r="H12" i="77"/>
  <c r="D12" i="77" s="1"/>
  <c r="H14" i="77"/>
  <c r="E28" i="77"/>
  <c r="H31" i="77"/>
  <c r="D31" i="77" s="1"/>
  <c r="L10" i="77"/>
  <c r="L8" i="77" s="1"/>
  <c r="E60" i="77"/>
  <c r="H63" i="77"/>
  <c r="H64" i="77"/>
  <c r="D64" i="77" s="1"/>
  <c r="H68" i="77"/>
  <c r="H71" i="77"/>
  <c r="D71" i="77" s="1"/>
  <c r="O91" i="77"/>
  <c r="E99" i="77"/>
  <c r="E100" i="77"/>
  <c r="H104" i="77"/>
  <c r="H109" i="77"/>
  <c r="D109" i="77" s="1"/>
  <c r="O115" i="77"/>
  <c r="E123" i="77"/>
  <c r="D123" i="77" s="1"/>
  <c r="E124" i="77"/>
  <c r="E125" i="77"/>
  <c r="H131" i="77"/>
  <c r="D131" i="77" s="1"/>
  <c r="H137" i="77"/>
  <c r="H138" i="77"/>
  <c r="D138" i="77" s="1"/>
  <c r="H140" i="77"/>
  <c r="D140" i="77" s="1"/>
  <c r="J10" i="77"/>
  <c r="J8" i="77" s="1"/>
  <c r="H29" i="77"/>
  <c r="D29" i="77" s="1"/>
  <c r="E59" i="77"/>
  <c r="K10" i="77"/>
  <c r="K8" i="77" s="1"/>
  <c r="H67" i="77"/>
  <c r="H100" i="77"/>
  <c r="H102" i="77"/>
  <c r="D102" i="77" s="1"/>
  <c r="H103" i="77"/>
  <c r="H126" i="77"/>
  <c r="H127" i="77"/>
  <c r="H133" i="77"/>
  <c r="D133" i="77" s="1"/>
  <c r="H134" i="77"/>
  <c r="H9" i="77"/>
  <c r="O19" i="77"/>
  <c r="E25" i="77"/>
  <c r="D25" i="77" s="1"/>
  <c r="E26" i="77"/>
  <c r="E27" i="77"/>
  <c r="D27" i="77" s="1"/>
  <c r="H28" i="77"/>
  <c r="H30" i="77"/>
  <c r="D30" i="77" s="1"/>
  <c r="O48" i="77"/>
  <c r="O49" i="77"/>
  <c r="E56" i="77"/>
  <c r="D56" i="77" s="1"/>
  <c r="H59" i="77"/>
  <c r="H61" i="77"/>
  <c r="H62" i="77"/>
  <c r="D62" i="77" s="1"/>
  <c r="O84" i="77"/>
  <c r="O86" i="77"/>
  <c r="D86" i="77" s="1"/>
  <c r="R10" i="77"/>
  <c r="R8" i="77" s="1"/>
  <c r="E95" i="77"/>
  <c r="E96" i="77"/>
  <c r="D96" i="77" s="1"/>
  <c r="H105" i="77"/>
  <c r="D105" i="77" s="1"/>
  <c r="O111" i="77"/>
  <c r="E119" i="77"/>
  <c r="E120" i="77"/>
  <c r="E121" i="77"/>
  <c r="H124" i="77"/>
  <c r="H130" i="77"/>
  <c r="D130" i="77" s="1"/>
  <c r="D23" i="77"/>
  <c r="D52" i="77"/>
  <c r="D18" i="77"/>
  <c r="D82" i="77"/>
  <c r="D16" i="77"/>
  <c r="D80" i="77"/>
  <c r="D33" i="77"/>
  <c r="D129" i="77"/>
  <c r="D136" i="77"/>
  <c r="D98" i="77"/>
  <c r="D122" i="77"/>
  <c r="D97" i="77"/>
  <c r="D120" i="77"/>
  <c r="Q10" i="77"/>
  <c r="Q8" i="77" s="1"/>
  <c r="F10" i="77"/>
  <c r="F8" i="77" s="1"/>
  <c r="I10" i="77"/>
  <c r="I8" i="77" s="1"/>
  <c r="D12" i="76"/>
  <c r="D89" i="76"/>
  <c r="D46" i="76"/>
  <c r="D141" i="76"/>
  <c r="D68" i="76"/>
  <c r="D92" i="76"/>
  <c r="E25" i="76"/>
  <c r="D25" i="76" s="1"/>
  <c r="E28" i="76"/>
  <c r="D28" i="76" s="1"/>
  <c r="E42" i="76"/>
  <c r="D42" i="76" s="1"/>
  <c r="E45" i="76"/>
  <c r="H57" i="76"/>
  <c r="E100" i="76"/>
  <c r="D100" i="76" s="1"/>
  <c r="H45" i="76"/>
  <c r="E91" i="76"/>
  <c r="H103" i="76"/>
  <c r="D117" i="76"/>
  <c r="D127" i="76"/>
  <c r="D123" i="76"/>
  <c r="D19" i="76"/>
  <c r="E59" i="76"/>
  <c r="D59" i="76" s="1"/>
  <c r="H65" i="76"/>
  <c r="D65" i="76" s="1"/>
  <c r="H74" i="76"/>
  <c r="H83" i="76"/>
  <c r="H91" i="76"/>
  <c r="H97" i="76"/>
  <c r="D97" i="76" s="1"/>
  <c r="E111" i="76"/>
  <c r="D111" i="76" s="1"/>
  <c r="E131" i="76"/>
  <c r="E134" i="76"/>
  <c r="D138" i="76"/>
  <c r="E140" i="76"/>
  <c r="D17" i="76"/>
  <c r="H22" i="76"/>
  <c r="E30" i="76"/>
  <c r="E56" i="76"/>
  <c r="D56" i="76" s="1"/>
  <c r="D57" i="76"/>
  <c r="D60" i="76"/>
  <c r="D73" i="76"/>
  <c r="D79" i="76"/>
  <c r="D115" i="76"/>
  <c r="E122" i="76"/>
  <c r="D122" i="76" s="1"/>
  <c r="H134" i="76"/>
  <c r="D143" i="76"/>
  <c r="H14" i="76"/>
  <c r="D14" i="76" s="1"/>
  <c r="E47" i="76"/>
  <c r="D47" i="76" s="1"/>
  <c r="E67" i="76"/>
  <c r="H131" i="76"/>
  <c r="H30" i="76"/>
  <c r="H56" i="76"/>
  <c r="E61" i="76"/>
  <c r="D61" i="76" s="1"/>
  <c r="H67" i="76"/>
  <c r="D71" i="76"/>
  <c r="H102" i="76"/>
  <c r="D102" i="76" s="1"/>
  <c r="E116" i="76"/>
  <c r="D116" i="76" s="1"/>
  <c r="H125" i="76"/>
  <c r="D125" i="76" s="1"/>
  <c r="D29" i="76"/>
  <c r="D32" i="76"/>
  <c r="E84" i="76"/>
  <c r="D84" i="76" s="1"/>
  <c r="D145" i="76"/>
  <c r="D51" i="76"/>
  <c r="F9" i="76"/>
  <c r="F7" i="76" s="1"/>
  <c r="H21" i="76"/>
  <c r="D21" i="76" s="1"/>
  <c r="H24" i="76"/>
  <c r="D24" i="76" s="1"/>
  <c r="D33" i="76"/>
  <c r="E101" i="76"/>
  <c r="D114" i="76"/>
  <c r="D11" i="76"/>
  <c r="D15" i="76"/>
  <c r="D63" i="76"/>
  <c r="E69" i="76"/>
  <c r="H87" i="76"/>
  <c r="D87" i="76" s="1"/>
  <c r="E98" i="76"/>
  <c r="D98" i="76" s="1"/>
  <c r="H104" i="76"/>
  <c r="D105" i="76"/>
  <c r="H107" i="76"/>
  <c r="D107" i="76" s="1"/>
  <c r="E121" i="76"/>
  <c r="D121" i="76" s="1"/>
  <c r="D128" i="76"/>
  <c r="H136" i="76"/>
  <c r="H10" i="76"/>
  <c r="H18" i="76"/>
  <c r="D18" i="76" s="1"/>
  <c r="D37" i="76"/>
  <c r="D40" i="76"/>
  <c r="H55" i="76"/>
  <c r="D55" i="76" s="1"/>
  <c r="H72" i="76"/>
  <c r="D72" i="76" s="1"/>
  <c r="H75" i="76"/>
  <c r="D75" i="76" s="1"/>
  <c r="H81" i="76"/>
  <c r="D81" i="76" s="1"/>
  <c r="D82" i="76"/>
  <c r="H101" i="76"/>
  <c r="D135" i="76"/>
  <c r="E20" i="76"/>
  <c r="D20" i="76" s="1"/>
  <c r="H23" i="76"/>
  <c r="D23" i="76" s="1"/>
  <c r="E31" i="76"/>
  <c r="D31" i="76" s="1"/>
  <c r="H43" i="76"/>
  <c r="D43" i="76" s="1"/>
  <c r="H52" i="76"/>
  <c r="D52" i="76" s="1"/>
  <c r="H66" i="76"/>
  <c r="D66" i="76" s="1"/>
  <c r="H69" i="76"/>
  <c r="H78" i="76"/>
  <c r="D78" i="76" s="1"/>
  <c r="E83" i="76"/>
  <c r="E86" i="76"/>
  <c r="D86" i="76" s="1"/>
  <c r="D90" i="76"/>
  <c r="D93" i="76"/>
  <c r="H95" i="76"/>
  <c r="D95" i="76" s="1"/>
  <c r="D96" i="76"/>
  <c r="E103" i="76"/>
  <c r="E106" i="76"/>
  <c r="D106" i="76" s="1"/>
  <c r="E109" i="76"/>
  <c r="D109" i="76" s="1"/>
  <c r="D119" i="76"/>
  <c r="E126" i="76"/>
  <c r="D126" i="76" s="1"/>
  <c r="E129" i="76"/>
  <c r="D129" i="76" s="1"/>
  <c r="H133" i="76"/>
  <c r="D133" i="76" s="1"/>
  <c r="D22" i="76"/>
  <c r="D62" i="76"/>
  <c r="D85" i="76"/>
  <c r="D88" i="76"/>
  <c r="D108" i="76"/>
  <c r="D137" i="76"/>
  <c r="D48" i="76"/>
  <c r="D74" i="76"/>
  <c r="D94" i="76"/>
  <c r="D120" i="76"/>
  <c r="D76" i="76"/>
  <c r="D64" i="76"/>
  <c r="D41" i="76"/>
  <c r="D44" i="76"/>
  <c r="D99" i="76"/>
  <c r="D13" i="76"/>
  <c r="D16" i="76"/>
  <c r="D38" i="76"/>
  <c r="D58" i="76"/>
  <c r="D130" i="76"/>
  <c r="D136" i="76"/>
  <c r="D27" i="76"/>
  <c r="D35" i="76"/>
  <c r="D104" i="76"/>
  <c r="D110" i="76"/>
  <c r="D113" i="76"/>
  <c r="D26" i="76"/>
  <c r="D49" i="76"/>
  <c r="D124" i="76"/>
  <c r="M9" i="76"/>
  <c r="M7" i="76" s="1"/>
  <c r="N9" i="76"/>
  <c r="N7" i="76" s="1"/>
  <c r="E10" i="76"/>
  <c r="D8" i="76"/>
  <c r="G9" i="76"/>
  <c r="G7" i="76" s="1"/>
  <c r="I9" i="76"/>
  <c r="I7" i="76" s="1"/>
  <c r="J9" i="76"/>
  <c r="J7" i="76" s="1"/>
  <c r="D15" i="75"/>
  <c r="D69" i="75"/>
  <c r="D12" i="75"/>
  <c r="D16" i="75"/>
  <c r="D30" i="75"/>
  <c r="D34" i="75"/>
  <c r="D48" i="75"/>
  <c r="D52" i="75"/>
  <c r="D66" i="75"/>
  <c r="D70" i="75"/>
  <c r="D84" i="75"/>
  <c r="D88" i="75"/>
  <c r="D102" i="75"/>
  <c r="D106" i="75"/>
  <c r="D120" i="75"/>
  <c r="D124" i="75"/>
  <c r="D138" i="75"/>
  <c r="D142" i="75"/>
  <c r="D87" i="75"/>
  <c r="D141" i="75"/>
  <c r="F7" i="75"/>
  <c r="D13" i="75"/>
  <c r="D27" i="75"/>
  <c r="D31" i="75"/>
  <c r="D45" i="75"/>
  <c r="D49" i="75"/>
  <c r="D63" i="75"/>
  <c r="D67" i="75"/>
  <c r="D81" i="75"/>
  <c r="D85" i="75"/>
  <c r="D99" i="75"/>
  <c r="D103" i="75"/>
  <c r="D117" i="75"/>
  <c r="D121" i="75"/>
  <c r="D135" i="75"/>
  <c r="D139" i="75"/>
  <c r="D18" i="75"/>
  <c r="D42" i="75"/>
  <c r="D10" i="75"/>
  <c r="D24" i="75"/>
  <c r="D28" i="75"/>
  <c r="D46" i="75"/>
  <c r="D60" i="75"/>
  <c r="D64" i="75"/>
  <c r="D78" i="75"/>
  <c r="D82" i="75"/>
  <c r="D96" i="75"/>
  <c r="D100" i="75"/>
  <c r="D114" i="75"/>
  <c r="D118" i="75"/>
  <c r="D132" i="75"/>
  <c r="D136" i="75"/>
  <c r="D61" i="75"/>
  <c r="D79" i="75"/>
  <c r="D97" i="75"/>
  <c r="D115" i="75"/>
  <c r="D133" i="75"/>
  <c r="D33" i="75"/>
  <c r="D51" i="75"/>
  <c r="D105" i="75"/>
  <c r="E9" i="75"/>
  <c r="E7" i="75" s="1"/>
  <c r="D70" i="79" l="1"/>
  <c r="D144" i="79"/>
  <c r="D10" i="76"/>
  <c r="D102" i="79"/>
  <c r="D138" i="79"/>
  <c r="D103" i="76"/>
  <c r="D83" i="79"/>
  <c r="D92" i="79"/>
  <c r="D121" i="77"/>
  <c r="D107" i="79"/>
  <c r="D67" i="76"/>
  <c r="D143" i="79"/>
  <c r="D17" i="77"/>
  <c r="D91" i="79"/>
  <c r="D148" i="79"/>
  <c r="D123" i="79"/>
  <c r="D26" i="77"/>
  <c r="D45" i="79"/>
  <c r="D119" i="79"/>
  <c r="D136" i="79"/>
  <c r="D30" i="76"/>
  <c r="D95" i="77"/>
  <c r="D67" i="77"/>
  <c r="D99" i="77"/>
  <c r="D63" i="79"/>
  <c r="D146" i="79"/>
  <c r="D128" i="79"/>
  <c r="D31" i="79"/>
  <c r="D45" i="76"/>
  <c r="D111" i="77"/>
  <c r="D111" i="79"/>
  <c r="D61" i="79"/>
  <c r="D38" i="79"/>
  <c r="D101" i="76"/>
  <c r="D96" i="79"/>
  <c r="D121" i="79"/>
  <c r="E10" i="77"/>
  <c r="E8" i="77" s="1"/>
  <c r="D69" i="79"/>
  <c r="D131" i="76"/>
  <c r="D91" i="76"/>
  <c r="D28" i="77"/>
  <c r="D59" i="77"/>
  <c r="D29" i="79"/>
  <c r="D142" i="79"/>
  <c r="D9" i="75"/>
  <c r="D7" i="75" s="1"/>
  <c r="E7" i="76"/>
  <c r="D134" i="76"/>
  <c r="H9" i="76"/>
  <c r="D140" i="76"/>
  <c r="D83" i="76"/>
  <c r="D61" i="77"/>
  <c r="D115" i="77"/>
  <c r="D49" i="77"/>
  <c r="D91" i="77"/>
  <c r="D119" i="77"/>
  <c r="D137" i="77"/>
  <c r="O10" i="77"/>
  <c r="O8" i="77" s="1"/>
  <c r="D126" i="77"/>
  <c r="D125" i="77"/>
  <c r="D14" i="77"/>
  <c r="D60" i="77"/>
  <c r="D48" i="77"/>
  <c r="D88" i="77"/>
  <c r="D127" i="77"/>
  <c r="D144" i="77"/>
  <c r="D142" i="77"/>
  <c r="D139" i="77"/>
  <c r="D63" i="77"/>
  <c r="D19" i="77"/>
  <c r="D20" i="77"/>
  <c r="D113" i="77"/>
  <c r="H12" i="78"/>
  <c r="H10" i="78" s="1"/>
  <c r="D135" i="79"/>
  <c r="S9" i="79"/>
  <c r="D87" i="79"/>
  <c r="D80" i="79"/>
  <c r="D139" i="79"/>
  <c r="D108" i="79"/>
  <c r="D114" i="79"/>
  <c r="D51" i="79"/>
  <c r="D57" i="79"/>
  <c r="D40" i="79"/>
  <c r="D88" i="79"/>
  <c r="D84" i="79"/>
  <c r="P11" i="79"/>
  <c r="P9" i="79" s="1"/>
  <c r="D66" i="79"/>
  <c r="D24" i="79"/>
  <c r="D127" i="79"/>
  <c r="D110" i="79"/>
  <c r="D41" i="79"/>
  <c r="D33" i="79"/>
  <c r="D106" i="79"/>
  <c r="D16" i="79"/>
  <c r="D42" i="79"/>
  <c r="D81" i="79"/>
  <c r="D26" i="79"/>
  <c r="D118" i="79"/>
  <c r="D65" i="79"/>
  <c r="D19" i="79"/>
  <c r="D133" i="79"/>
  <c r="D132" i="79"/>
  <c r="D55" i="79"/>
  <c r="D140" i="79"/>
  <c r="D62" i="79"/>
  <c r="D67" i="79"/>
  <c r="D39" i="79"/>
  <c r="D60" i="79"/>
  <c r="D14" i="79"/>
  <c r="D78" i="79"/>
  <c r="D129" i="79"/>
  <c r="D131" i="79"/>
  <c r="D47" i="79"/>
  <c r="D150" i="79"/>
  <c r="D124" i="79"/>
  <c r="D71" i="79"/>
  <c r="S11" i="79"/>
  <c r="M11" i="79"/>
  <c r="M9" i="79" s="1"/>
  <c r="D76" i="79"/>
  <c r="D122" i="79"/>
  <c r="I11" i="79"/>
  <c r="I9" i="79" s="1"/>
  <c r="F9" i="79"/>
  <c r="D10" i="79"/>
  <c r="G10" i="78"/>
  <c r="D68" i="77"/>
  <c r="D51" i="77"/>
  <c r="D108" i="77"/>
  <c r="D117" i="77"/>
  <c r="H10" i="77"/>
  <c r="H8" i="77" s="1"/>
  <c r="D84" i="77"/>
  <c r="D116" i="77"/>
  <c r="D134" i="77"/>
  <c r="D124" i="77"/>
  <c r="D132" i="77"/>
  <c r="D104" i="77"/>
  <c r="D100" i="77"/>
  <c r="D103" i="77"/>
  <c r="L9" i="76"/>
  <c r="L7" i="76" s="1"/>
  <c r="D69" i="76"/>
  <c r="E9" i="76"/>
  <c r="H7" i="76"/>
  <c r="D146" i="74"/>
  <c r="D145" i="74"/>
  <c r="D144" i="74"/>
  <c r="D143" i="74"/>
  <c r="D142" i="74"/>
  <c r="D141" i="74"/>
  <c r="D140" i="74"/>
  <c r="D139" i="74"/>
  <c r="D138" i="74"/>
  <c r="D137" i="74"/>
  <c r="D136" i="74"/>
  <c r="D135" i="74"/>
  <c r="D134" i="74"/>
  <c r="D133" i="74"/>
  <c r="D132" i="74"/>
  <c r="D131" i="74"/>
  <c r="D130" i="74"/>
  <c r="D129" i="74"/>
  <c r="D128" i="74"/>
  <c r="D127" i="74"/>
  <c r="D126" i="74"/>
  <c r="D125" i="74"/>
  <c r="D124" i="74"/>
  <c r="D123" i="74"/>
  <c r="D122" i="74"/>
  <c r="D121" i="74"/>
  <c r="D120" i="74"/>
  <c r="D119" i="74"/>
  <c r="D118" i="74"/>
  <c r="D117" i="74"/>
  <c r="D116" i="74"/>
  <c r="D115" i="74"/>
  <c r="D114" i="74"/>
  <c r="D113" i="74"/>
  <c r="D112" i="74"/>
  <c r="D111" i="74"/>
  <c r="D110" i="74"/>
  <c r="D109" i="74"/>
  <c r="D108" i="74"/>
  <c r="D107" i="74"/>
  <c r="D106" i="74"/>
  <c r="D105" i="74"/>
  <c r="D104" i="74"/>
  <c r="D103" i="74"/>
  <c r="D102" i="74"/>
  <c r="D101" i="74"/>
  <c r="D100" i="74"/>
  <c r="D99" i="74"/>
  <c r="D98" i="74"/>
  <c r="D97" i="74"/>
  <c r="D96" i="74"/>
  <c r="D95" i="74"/>
  <c r="D94" i="74"/>
  <c r="D93" i="74"/>
  <c r="D92" i="74"/>
  <c r="D91" i="74"/>
  <c r="D90" i="74"/>
  <c r="D89" i="74"/>
  <c r="D88" i="74"/>
  <c r="D87" i="74"/>
  <c r="D86" i="74"/>
  <c r="D85" i="74"/>
  <c r="D84" i="74"/>
  <c r="D83" i="74"/>
  <c r="D82" i="74"/>
  <c r="D81" i="74"/>
  <c r="D80" i="74"/>
  <c r="D79" i="74"/>
  <c r="D78" i="74"/>
  <c r="D77" i="74"/>
  <c r="D76" i="74"/>
  <c r="D75" i="74"/>
  <c r="D74" i="74"/>
  <c r="D73" i="74"/>
  <c r="D72" i="74"/>
  <c r="D71" i="74"/>
  <c r="D70" i="74"/>
  <c r="D69" i="74"/>
  <c r="D68" i="74"/>
  <c r="D67" i="74"/>
  <c r="D66" i="74"/>
  <c r="D65" i="74"/>
  <c r="D64" i="74"/>
  <c r="D63" i="74"/>
  <c r="D62" i="74"/>
  <c r="D61" i="74"/>
  <c r="D60" i="74"/>
  <c r="D59" i="74"/>
  <c r="D58" i="74"/>
  <c r="D57" i="74"/>
  <c r="D56" i="74"/>
  <c r="D55" i="74"/>
  <c r="D54" i="74"/>
  <c r="D53" i="74"/>
  <c r="D52" i="74"/>
  <c r="D51" i="74"/>
  <c r="D50" i="74"/>
  <c r="D49" i="74"/>
  <c r="D48" i="74"/>
  <c r="D47" i="74"/>
  <c r="D46" i="74"/>
  <c r="D45" i="74"/>
  <c r="D44" i="74"/>
  <c r="D43" i="74"/>
  <c r="D42" i="74"/>
  <c r="D41" i="74"/>
  <c r="D40" i="74"/>
  <c r="D39" i="74"/>
  <c r="D38" i="74"/>
  <c r="D37" i="74"/>
  <c r="D36" i="74"/>
  <c r="D35" i="74"/>
  <c r="D34" i="74"/>
  <c r="D33" i="74"/>
  <c r="D32" i="74"/>
  <c r="D31" i="74"/>
  <c r="D30" i="74"/>
  <c r="D29" i="74"/>
  <c r="D28" i="74"/>
  <c r="D27" i="74"/>
  <c r="D26" i="74"/>
  <c r="D25" i="74"/>
  <c r="D24" i="74"/>
  <c r="D23" i="74"/>
  <c r="D22" i="74"/>
  <c r="D21" i="74"/>
  <c r="D20" i="74"/>
  <c r="D19" i="74"/>
  <c r="D18" i="74"/>
  <c r="D17" i="74"/>
  <c r="D16" i="74"/>
  <c r="D15" i="74"/>
  <c r="D14" i="74"/>
  <c r="D13" i="74"/>
  <c r="D12" i="74"/>
  <c r="D11" i="74"/>
  <c r="D10" i="74"/>
  <c r="D9" i="74"/>
  <c r="D8" i="74"/>
  <c r="G7" i="74"/>
  <c r="F7" i="74"/>
  <c r="E7" i="74"/>
  <c r="F12" i="78" l="1"/>
  <c r="D12" i="78" s="1"/>
  <c r="D8" i="77"/>
  <c r="D9" i="76"/>
  <c r="D7" i="76" s="1"/>
  <c r="D10" i="77"/>
  <c r="E9" i="79"/>
  <c r="D11" i="79"/>
  <c r="D9" i="79" s="1"/>
  <c r="F10" i="78"/>
  <c r="D7" i="74"/>
  <c r="D10" i="78" l="1"/>
  <c r="R79" i="72" l="1"/>
  <c r="Q79" i="72"/>
  <c r="P79" i="72"/>
  <c r="H79" i="72"/>
  <c r="G79" i="72"/>
  <c r="F79" i="72"/>
  <c r="E78" i="72"/>
  <c r="D78" i="72" s="1"/>
  <c r="E77" i="72"/>
  <c r="D77" i="72" s="1"/>
  <c r="E76" i="72"/>
  <c r="D76" i="72" s="1"/>
  <c r="E75" i="72"/>
  <c r="D75" i="72" s="1"/>
  <c r="E74" i="72"/>
  <c r="D74" i="72" s="1"/>
  <c r="E73" i="72"/>
  <c r="D73" i="72" s="1"/>
  <c r="E72" i="72"/>
  <c r="D72" i="72" s="1"/>
  <c r="E71" i="72"/>
  <c r="D71" i="72" s="1"/>
  <c r="E70" i="72"/>
  <c r="D70" i="72" s="1"/>
  <c r="E69" i="72"/>
  <c r="D69" i="72" s="1"/>
  <c r="E68" i="72"/>
  <c r="D68" i="72" s="1"/>
  <c r="E67" i="72"/>
  <c r="D67" i="72" s="1"/>
  <c r="E66" i="72"/>
  <c r="D66" i="72" s="1"/>
  <c r="E65" i="72"/>
  <c r="D65" i="72" s="1"/>
  <c r="E64" i="72"/>
  <c r="D64" i="72" s="1"/>
  <c r="E63" i="72"/>
  <c r="D63" i="72"/>
  <c r="E62" i="72"/>
  <c r="D62" i="72" s="1"/>
  <c r="E61" i="72"/>
  <c r="D61" i="72" s="1"/>
  <c r="E60" i="72"/>
  <c r="D60" i="72" s="1"/>
  <c r="E59" i="72"/>
  <c r="D59" i="72" s="1"/>
  <c r="E58" i="72"/>
  <c r="D58" i="72" s="1"/>
  <c r="E57" i="72"/>
  <c r="D57" i="72" s="1"/>
  <c r="E56" i="72"/>
  <c r="D56" i="72" s="1"/>
  <c r="E55" i="72"/>
  <c r="D55" i="72" s="1"/>
  <c r="E54" i="72"/>
  <c r="D54" i="72" s="1"/>
  <c r="O79" i="72"/>
  <c r="E53" i="72"/>
  <c r="D53" i="72" s="1"/>
  <c r="E52" i="72"/>
  <c r="D52" i="72" s="1"/>
  <c r="E51" i="72"/>
  <c r="D51" i="72" s="1"/>
  <c r="E50" i="72"/>
  <c r="D50" i="72" s="1"/>
  <c r="E49" i="72"/>
  <c r="D49" i="72" s="1"/>
  <c r="E48" i="72"/>
  <c r="D48" i="72" s="1"/>
  <c r="E47" i="72"/>
  <c r="D47" i="72" s="1"/>
  <c r="L79" i="72"/>
  <c r="J79" i="72"/>
  <c r="E46" i="72"/>
  <c r="D46" i="72" s="1"/>
  <c r="E45" i="72"/>
  <c r="D45" i="72" s="1"/>
  <c r="E44" i="72"/>
  <c r="D44" i="72" s="1"/>
  <c r="E43" i="72"/>
  <c r="D43" i="72" s="1"/>
  <c r="E42" i="72"/>
  <c r="D42" i="72" s="1"/>
  <c r="E41" i="72"/>
  <c r="D41" i="72" s="1"/>
  <c r="E40" i="72"/>
  <c r="D40" i="72" s="1"/>
  <c r="E39" i="72"/>
  <c r="D39" i="72" s="1"/>
  <c r="E38" i="72"/>
  <c r="D38" i="72" s="1"/>
  <c r="E37" i="72"/>
  <c r="D37" i="72" s="1"/>
  <c r="E36" i="72"/>
  <c r="D36" i="72" s="1"/>
  <c r="E35" i="72"/>
  <c r="D35" i="72" s="1"/>
  <c r="E34" i="72"/>
  <c r="D34" i="72" s="1"/>
  <c r="E33" i="72"/>
  <c r="D33" i="72" s="1"/>
  <c r="E32" i="72"/>
  <c r="D32" i="72" s="1"/>
  <c r="E31" i="72"/>
  <c r="D31" i="72" s="1"/>
  <c r="E30" i="72"/>
  <c r="D30" i="72" s="1"/>
  <c r="E29" i="72"/>
  <c r="D29" i="72"/>
  <c r="E28" i="72"/>
  <c r="D28" i="72" s="1"/>
  <c r="E27" i="72"/>
  <c r="D27" i="72" s="1"/>
  <c r="E26" i="72"/>
  <c r="D26" i="72" s="1"/>
  <c r="E25" i="72"/>
  <c r="D25" i="72" s="1"/>
  <c r="E24" i="72"/>
  <c r="D24" i="72" s="1"/>
  <c r="N79" i="72"/>
  <c r="K79" i="72"/>
  <c r="E23" i="72"/>
  <c r="D23" i="72" s="1"/>
  <c r="E22" i="72"/>
  <c r="D22" i="72" s="1"/>
  <c r="E21" i="72"/>
  <c r="D21" i="72" s="1"/>
  <c r="E20" i="72"/>
  <c r="D20" i="72" s="1"/>
  <c r="E19" i="72"/>
  <c r="D19" i="72" s="1"/>
  <c r="E18" i="72"/>
  <c r="D18" i="72" s="1"/>
  <c r="E17" i="72"/>
  <c r="D17" i="72" s="1"/>
  <c r="E16" i="72"/>
  <c r="D16" i="72" s="1"/>
  <c r="E15" i="72"/>
  <c r="D15" i="72" s="1"/>
  <c r="E14" i="72"/>
  <c r="D14" i="72" s="1"/>
  <c r="E13" i="72"/>
  <c r="D13" i="72" s="1"/>
  <c r="E12" i="72"/>
  <c r="D12" i="72" s="1"/>
  <c r="E11" i="72"/>
  <c r="D11" i="72" s="1"/>
  <c r="E10" i="72"/>
  <c r="D10" i="72"/>
  <c r="E9" i="72"/>
  <c r="D9" i="72" s="1"/>
  <c r="E8" i="72"/>
  <c r="D8" i="72" s="1"/>
  <c r="I79" i="72"/>
  <c r="E7" i="72"/>
  <c r="D7" i="72" s="1"/>
  <c r="M79" i="72"/>
  <c r="E6" i="72"/>
  <c r="D6" i="72" s="1"/>
  <c r="H7" i="71"/>
  <c r="E79" i="72" l="1"/>
  <c r="D79" i="72"/>
  <c r="F141" i="21"/>
  <c r="F135" i="21"/>
  <c r="F106" i="21"/>
  <c r="F105" i="21"/>
  <c r="F104" i="21"/>
  <c r="F103" i="21"/>
  <c r="F102" i="21"/>
  <c r="F101" i="21"/>
  <c r="F100" i="21"/>
  <c r="G99" i="21"/>
  <c r="D99" i="21"/>
  <c r="F99" i="21" s="1"/>
  <c r="G98" i="21"/>
  <c r="F98" i="21"/>
  <c r="F97" i="21"/>
  <c r="F96" i="21"/>
  <c r="D95" i="21"/>
  <c r="F95" i="21" s="1"/>
  <c r="F59" i="21"/>
  <c r="F58" i="21"/>
  <c r="F57" i="21"/>
  <c r="F56" i="21"/>
  <c r="F55" i="21"/>
  <c r="D54" i="21"/>
  <c r="F54" i="21" s="1"/>
  <c r="F53" i="21"/>
  <c r="F52" i="21"/>
  <c r="F51" i="21"/>
  <c r="F50" i="21"/>
  <c r="F49" i="21"/>
  <c r="F48" i="21"/>
  <c r="F47" i="21"/>
  <c r="F44" i="21"/>
  <c r="F43" i="21"/>
  <c r="F42" i="21"/>
  <c r="F41" i="21"/>
  <c r="F40" i="21"/>
  <c r="F39" i="21"/>
  <c r="F37" i="21"/>
  <c r="F32" i="21"/>
  <c r="F27" i="21"/>
  <c r="F26" i="21"/>
  <c r="F25" i="21"/>
  <c r="G23" i="21"/>
  <c r="D23" i="21"/>
  <c r="F22" i="21"/>
  <c r="F21" i="21"/>
  <c r="F19" i="21"/>
  <c r="F18" i="21"/>
  <c r="F17" i="21"/>
  <c r="F16" i="21"/>
  <c r="F15" i="21"/>
  <c r="F14" i="21"/>
  <c r="F13" i="21"/>
  <c r="F12" i="21"/>
  <c r="F11" i="21"/>
  <c r="F9" i="21"/>
  <c r="F8" i="21"/>
  <c r="K7" i="21"/>
  <c r="J7" i="21"/>
  <c r="I7" i="21"/>
  <c r="H7" i="21"/>
  <c r="E7" i="21"/>
  <c r="I140" i="22"/>
  <c r="I7" i="22" s="1"/>
  <c r="H140" i="22"/>
  <c r="G140" i="22"/>
  <c r="F140" i="22"/>
  <c r="E140" i="22"/>
  <c r="D140" i="22"/>
  <c r="D101" i="22"/>
  <c r="D100" i="22"/>
  <c r="E95" i="22"/>
  <c r="D95" i="22"/>
  <c r="I59" i="22"/>
  <c r="H59" i="22"/>
  <c r="H7" i="22" s="1"/>
  <c r="D59" i="22"/>
  <c r="D57" i="22"/>
  <c r="D51" i="22"/>
  <c r="D47" i="22"/>
  <c r="E35" i="22"/>
  <c r="D28" i="22"/>
  <c r="G27" i="22"/>
  <c r="F27" i="22"/>
  <c r="D27" i="22"/>
  <c r="D24" i="22"/>
  <c r="G17" i="22"/>
  <c r="F17" i="22"/>
  <c r="F7" i="22" s="1"/>
  <c r="E17" i="22"/>
  <c r="E7" i="22" s="1"/>
  <c r="D10" i="22"/>
  <c r="E139" i="23"/>
  <c r="D139" i="23"/>
  <c r="D106" i="23"/>
  <c r="D103" i="23"/>
  <c r="E100" i="23"/>
  <c r="E99" i="23"/>
  <c r="D98" i="23"/>
  <c r="E97" i="23"/>
  <c r="D97" i="23"/>
  <c r="E95" i="23"/>
  <c r="D95" i="23"/>
  <c r="D57" i="23"/>
  <c r="D56" i="23"/>
  <c r="D53" i="23"/>
  <c r="E51" i="23"/>
  <c r="D51" i="23"/>
  <c r="D50" i="23"/>
  <c r="E48" i="23"/>
  <c r="D48" i="23"/>
  <c r="E47" i="23"/>
  <c r="D47" i="23"/>
  <c r="D43" i="23"/>
  <c r="D41" i="23"/>
  <c r="E35" i="23"/>
  <c r="D28" i="23"/>
  <c r="D27" i="23"/>
  <c r="E26" i="23"/>
  <c r="D23" i="23"/>
  <c r="D22" i="23"/>
  <c r="I7" i="23"/>
  <c r="H7" i="23"/>
  <c r="G7" i="23"/>
  <c r="F7" i="23"/>
  <c r="G143" i="24"/>
  <c r="E143" i="24"/>
  <c r="F143" i="24" s="1"/>
  <c r="G136" i="24"/>
  <c r="F135" i="24"/>
  <c r="F134" i="24"/>
  <c r="D133" i="24"/>
  <c r="F133" i="24" s="1"/>
  <c r="F128" i="24"/>
  <c r="F126" i="24"/>
  <c r="F106" i="24"/>
  <c r="F105" i="24"/>
  <c r="F104" i="24"/>
  <c r="G102" i="24"/>
  <c r="F102" i="24"/>
  <c r="F100" i="24"/>
  <c r="D99" i="24"/>
  <c r="F99" i="24" s="1"/>
  <c r="E98" i="24"/>
  <c r="F98" i="24" s="1"/>
  <c r="F97" i="24"/>
  <c r="F85" i="24"/>
  <c r="G84" i="24"/>
  <c r="F84" i="24"/>
  <c r="F83" i="24"/>
  <c r="G82" i="24"/>
  <c r="F82" i="24"/>
  <c r="D81" i="24"/>
  <c r="F81" i="24" s="1"/>
  <c r="F80" i="24"/>
  <c r="F79" i="24"/>
  <c r="F71" i="24"/>
  <c r="F70" i="24"/>
  <c r="E69" i="24"/>
  <c r="F69" i="24" s="1"/>
  <c r="F65" i="24"/>
  <c r="F58" i="24"/>
  <c r="F57" i="24"/>
  <c r="D56" i="24"/>
  <c r="F56" i="24" s="1"/>
  <c r="F55" i="24"/>
  <c r="E54" i="24"/>
  <c r="F54" i="24" s="1"/>
  <c r="F53" i="24"/>
  <c r="F52" i="24"/>
  <c r="F50" i="24"/>
  <c r="E48" i="24"/>
  <c r="D48" i="24"/>
  <c r="F48" i="24" s="1"/>
  <c r="D47" i="24"/>
  <c r="F47" i="24" s="1"/>
  <c r="G46" i="24"/>
  <c r="F46" i="24"/>
  <c r="F42" i="24"/>
  <c r="G41" i="24"/>
  <c r="F40" i="24"/>
  <c r="F38" i="24"/>
  <c r="F37" i="24"/>
  <c r="G36" i="24"/>
  <c r="F36" i="24"/>
  <c r="G35" i="24"/>
  <c r="F35" i="24"/>
  <c r="G33" i="24"/>
  <c r="F33" i="24"/>
  <c r="F32" i="24"/>
  <c r="G28" i="24"/>
  <c r="F28" i="24"/>
  <c r="E27" i="24"/>
  <c r="F27" i="24" s="1"/>
  <c r="F26" i="24"/>
  <c r="F25" i="24"/>
  <c r="G24" i="24"/>
  <c r="F24" i="24"/>
  <c r="F23" i="24"/>
  <c r="D19" i="24"/>
  <c r="G18" i="24"/>
  <c r="F16" i="24"/>
  <c r="F14" i="24"/>
  <c r="F13" i="24"/>
  <c r="F11" i="24"/>
  <c r="F10" i="24"/>
  <c r="F9" i="24"/>
  <c r="G129" i="25"/>
  <c r="G7" i="25" s="1"/>
  <c r="F129" i="25"/>
  <c r="F7" i="25" s="1"/>
  <c r="D98" i="25"/>
  <c r="D95" i="25"/>
  <c r="D55" i="25"/>
  <c r="D51" i="25"/>
  <c r="D43" i="25"/>
  <c r="D40" i="25"/>
  <c r="D21" i="25"/>
  <c r="I7" i="25"/>
  <c r="H7" i="25"/>
  <c r="E7" i="25"/>
  <c r="G7" i="21" l="1"/>
  <c r="D7" i="25"/>
  <c r="G7" i="24"/>
  <c r="D7" i="24"/>
  <c r="D7" i="21"/>
  <c r="D7" i="23"/>
  <c r="G7" i="22"/>
  <c r="D7" i="22"/>
  <c r="E7" i="23"/>
  <c r="F23" i="21"/>
  <c r="F7" i="21" s="1"/>
  <c r="F19" i="24"/>
  <c r="F7" i="24" s="1"/>
  <c r="E7" i="24"/>
  <c r="G7" i="71"/>
  <c r="F7" i="71"/>
  <c r="K7" i="71" l="1"/>
  <c r="J7" i="71"/>
  <c r="I7" i="71"/>
  <c r="I51" i="46"/>
  <c r="G44" i="46"/>
  <c r="I23" i="46"/>
  <c r="K22" i="46"/>
  <c r="J47" i="46"/>
  <c r="I47" i="46"/>
  <c r="L47" i="46"/>
  <c r="K47" i="46"/>
  <c r="F47" i="46"/>
  <c r="E47" i="46"/>
  <c r="G47" i="46"/>
  <c r="M47" i="46"/>
  <c r="J35" i="46"/>
  <c r="I35" i="46"/>
  <c r="L35" i="46"/>
  <c r="K35" i="46"/>
  <c r="E35" i="46"/>
  <c r="G35" i="46"/>
  <c r="I32" i="46"/>
  <c r="L32" i="46"/>
  <c r="K32" i="46"/>
  <c r="F32" i="46"/>
  <c r="E32" i="46"/>
  <c r="J30" i="46"/>
  <c r="I30" i="46"/>
  <c r="L30" i="46"/>
  <c r="F30" i="46"/>
  <c r="J27" i="46"/>
  <c r="I27" i="46"/>
  <c r="L27" i="46"/>
  <c r="K27" i="46"/>
  <c r="F27" i="46"/>
  <c r="G27" i="46"/>
  <c r="J46" i="46"/>
  <c r="I46" i="46"/>
  <c r="L46" i="46"/>
  <c r="K46" i="46"/>
  <c r="E46" i="46"/>
  <c r="H46" i="46"/>
  <c r="G46" i="46"/>
  <c r="K45" i="46"/>
  <c r="M45" i="46"/>
  <c r="N138" i="27" l="1"/>
  <c r="E138" i="27" s="1"/>
  <c r="D138" i="27" s="1"/>
  <c r="N137" i="27"/>
  <c r="E137" i="27" s="1"/>
  <c r="D137" i="27" s="1"/>
  <c r="I129" i="27"/>
  <c r="G129" i="27" s="1"/>
  <c r="E129" i="27"/>
  <c r="N109" i="27"/>
  <c r="E109" i="27" s="1"/>
  <c r="G109" i="27"/>
  <c r="N108" i="27"/>
  <c r="E108" i="27"/>
  <c r="D108" i="27" s="1"/>
  <c r="O107" i="27"/>
  <c r="G107" i="27" s="1"/>
  <c r="N107" i="27"/>
  <c r="E107" i="27" s="1"/>
  <c r="D107" i="27" s="1"/>
  <c r="N106" i="27"/>
  <c r="E106" i="27" s="1"/>
  <c r="M106" i="27"/>
  <c r="G106" i="27" s="1"/>
  <c r="N105" i="27"/>
  <c r="E105" i="27" s="1"/>
  <c r="D105" i="27" s="1"/>
  <c r="O104" i="27"/>
  <c r="G104" i="27" s="1"/>
  <c r="N104" i="27"/>
  <c r="E104" i="27" s="1"/>
  <c r="N103" i="27"/>
  <c r="E103" i="27" s="1"/>
  <c r="D103" i="27" s="1"/>
  <c r="N102" i="27"/>
  <c r="E102" i="27" s="1"/>
  <c r="G102" i="27"/>
  <c r="N101" i="27"/>
  <c r="E101" i="27" s="1"/>
  <c r="D101" i="27" s="1"/>
  <c r="N100" i="27"/>
  <c r="E100" i="27" s="1"/>
  <c r="D100" i="27" s="1"/>
  <c r="N99" i="27"/>
  <c r="E99" i="27" s="1"/>
  <c r="G99" i="27"/>
  <c r="N98" i="27"/>
  <c r="E98" i="27" s="1"/>
  <c r="D98" i="27" s="1"/>
  <c r="N97" i="27"/>
  <c r="E97" i="27" s="1"/>
  <c r="D97" i="27" s="1"/>
  <c r="N96" i="27"/>
  <c r="E96" i="27" s="1"/>
  <c r="D96" i="27" s="1"/>
  <c r="G92" i="27"/>
  <c r="E92" i="27"/>
  <c r="E91" i="27" s="1"/>
  <c r="I91" i="27"/>
  <c r="N88" i="27"/>
  <c r="E88" i="27" s="1"/>
  <c r="D88" i="27" s="1"/>
  <c r="G87" i="27"/>
  <c r="D87" i="27" s="1"/>
  <c r="N86" i="27"/>
  <c r="E86" i="27" s="1"/>
  <c r="D86" i="27" s="1"/>
  <c r="N85" i="27"/>
  <c r="E85" i="27" s="1"/>
  <c r="D85" i="27" s="1"/>
  <c r="N84" i="27"/>
  <c r="E84" i="27" s="1"/>
  <c r="D84" i="27" s="1"/>
  <c r="N83" i="27"/>
  <c r="E83" i="27" s="1"/>
  <c r="D83" i="27" s="1"/>
  <c r="N82" i="27"/>
  <c r="G82" i="27"/>
  <c r="E82" i="27"/>
  <c r="N74" i="27"/>
  <c r="E74" i="27" s="1"/>
  <c r="D74" i="27" s="1"/>
  <c r="N73" i="27"/>
  <c r="E73" i="27" s="1"/>
  <c r="D73" i="27" s="1"/>
  <c r="N72" i="27"/>
  <c r="E72" i="27" s="1"/>
  <c r="D72" i="27" s="1"/>
  <c r="G69" i="27"/>
  <c r="D69" i="27" s="1"/>
  <c r="O68" i="27"/>
  <c r="M68" i="27"/>
  <c r="K68" i="27"/>
  <c r="K10" i="27" s="1"/>
  <c r="K8" i="27" s="1"/>
  <c r="G67" i="27"/>
  <c r="D67" i="27" s="1"/>
  <c r="G66" i="27"/>
  <c r="D66" i="27" s="1"/>
  <c r="O65" i="27"/>
  <c r="G65" i="27" s="1"/>
  <c r="D65" i="27" s="1"/>
  <c r="N62" i="27"/>
  <c r="E62" i="27" s="1"/>
  <c r="G62" i="27"/>
  <c r="O61" i="27"/>
  <c r="N61" i="27"/>
  <c r="E61" i="27" s="1"/>
  <c r="G61" i="27"/>
  <c r="O60" i="27"/>
  <c r="G60" i="27" s="1"/>
  <c r="N60" i="27"/>
  <c r="E60" i="27" s="1"/>
  <c r="O59" i="27"/>
  <c r="N59" i="27"/>
  <c r="E59" i="27" s="1"/>
  <c r="M59" i="27"/>
  <c r="K59" i="27"/>
  <c r="I59" i="27"/>
  <c r="O58" i="27"/>
  <c r="G58" i="27" s="1"/>
  <c r="N58" i="27"/>
  <c r="E58" i="27" s="1"/>
  <c r="N57" i="27"/>
  <c r="E57" i="27" s="1"/>
  <c r="D57" i="27" s="1"/>
  <c r="N56" i="27"/>
  <c r="E56" i="27" s="1"/>
  <c r="G56" i="27"/>
  <c r="N55" i="27"/>
  <c r="E55" i="27" s="1"/>
  <c r="D55" i="27" s="1"/>
  <c r="G55" i="27"/>
  <c r="O54" i="27"/>
  <c r="G54" i="27" s="1"/>
  <c r="N54" i="27"/>
  <c r="E54" i="27" s="1"/>
  <c r="E53" i="27"/>
  <c r="D53" i="27" s="1"/>
  <c r="O52" i="27"/>
  <c r="G52" i="27" s="1"/>
  <c r="N52" i="27"/>
  <c r="E52" i="27" s="1"/>
  <c r="O51" i="27"/>
  <c r="G51" i="27" s="1"/>
  <c r="N51" i="27"/>
  <c r="E51" i="27" s="1"/>
  <c r="O50" i="27"/>
  <c r="G50" i="27" s="1"/>
  <c r="N50" i="27"/>
  <c r="E50" i="27" s="1"/>
  <c r="O49" i="27"/>
  <c r="N49" i="27"/>
  <c r="E49" i="27" s="1"/>
  <c r="M49" i="27"/>
  <c r="I49" i="27"/>
  <c r="N48" i="27"/>
  <c r="E48" i="27" s="1"/>
  <c r="D48" i="27" s="1"/>
  <c r="N47" i="27"/>
  <c r="E47" i="27" s="1"/>
  <c r="D47" i="27" s="1"/>
  <c r="N46" i="27"/>
  <c r="E46" i="27" s="1"/>
  <c r="D46" i="27" s="1"/>
  <c r="O45" i="27"/>
  <c r="N45" i="27"/>
  <c r="E45" i="27" s="1"/>
  <c r="M45" i="27"/>
  <c r="O44" i="27"/>
  <c r="G44" i="27" s="1"/>
  <c r="N44" i="27"/>
  <c r="E44" i="27" s="1"/>
  <c r="O43" i="27"/>
  <c r="N43" i="27"/>
  <c r="E43" i="27" s="1"/>
  <c r="M43" i="27"/>
  <c r="G43" i="27"/>
  <c r="O42" i="27"/>
  <c r="G42" i="27" s="1"/>
  <c r="N42" i="27"/>
  <c r="E42" i="27" s="1"/>
  <c r="N41" i="27"/>
  <c r="E41" i="27" s="1"/>
  <c r="G41" i="27"/>
  <c r="N40" i="27"/>
  <c r="E40" i="27" s="1"/>
  <c r="G40" i="27"/>
  <c r="O39" i="27"/>
  <c r="G39" i="27" s="1"/>
  <c r="N39" i="27"/>
  <c r="E39" i="27" s="1"/>
  <c r="O38" i="27"/>
  <c r="N38" i="27"/>
  <c r="M38" i="27"/>
  <c r="E38" i="27"/>
  <c r="O36" i="27"/>
  <c r="G36" i="27"/>
  <c r="D36" i="27" s="1"/>
  <c r="N35" i="27"/>
  <c r="E35" i="27" s="1"/>
  <c r="G35" i="27"/>
  <c r="N32" i="27"/>
  <c r="E32" i="27" s="1"/>
  <c r="D32" i="27" s="1"/>
  <c r="N31" i="27"/>
  <c r="E31" i="27" s="1"/>
  <c r="G31" i="27"/>
  <c r="O30" i="27"/>
  <c r="G30" i="27" s="1"/>
  <c r="N30" i="27"/>
  <c r="E30" i="27" s="1"/>
  <c r="O29" i="27"/>
  <c r="G29" i="27" s="1"/>
  <c r="N29" i="27"/>
  <c r="E29" i="27" s="1"/>
  <c r="N28" i="27"/>
  <c r="E28" i="27" s="1"/>
  <c r="D28" i="27" s="1"/>
  <c r="O27" i="27"/>
  <c r="N27" i="27"/>
  <c r="E27" i="27" s="1"/>
  <c r="M27" i="27"/>
  <c r="G27" i="27" s="1"/>
  <c r="N26" i="27"/>
  <c r="E26" i="27" s="1"/>
  <c r="G26" i="27"/>
  <c r="N25" i="27"/>
  <c r="E25" i="27" s="1"/>
  <c r="D25" i="27" s="1"/>
  <c r="G25" i="27"/>
  <c r="O24" i="27"/>
  <c r="G24" i="27" s="1"/>
  <c r="N24" i="27"/>
  <c r="E24" i="27" s="1"/>
  <c r="N22" i="27"/>
  <c r="G22" i="27"/>
  <c r="E22" i="27"/>
  <c r="N21" i="27"/>
  <c r="E21" i="27" s="1"/>
  <c r="D21" i="27" s="1"/>
  <c r="N20" i="27"/>
  <c r="E20" i="27" s="1"/>
  <c r="D20" i="27" s="1"/>
  <c r="N19" i="27"/>
  <c r="E19" i="27" s="1"/>
  <c r="D19" i="27" s="1"/>
  <c r="O18" i="27"/>
  <c r="G18" i="27" s="1"/>
  <c r="N18" i="27"/>
  <c r="E18" i="27" s="1"/>
  <c r="N17" i="27"/>
  <c r="E17" i="27" s="1"/>
  <c r="G17" i="27"/>
  <c r="N16" i="27"/>
  <c r="E16" i="27" s="1"/>
  <c r="G16" i="27"/>
  <c r="O15" i="27"/>
  <c r="G15" i="27" s="1"/>
  <c r="N15" i="27"/>
  <c r="E15" i="27" s="1"/>
  <c r="O14" i="27"/>
  <c r="N14" i="27"/>
  <c r="E14" i="27" s="1"/>
  <c r="M14" i="27"/>
  <c r="O13" i="27"/>
  <c r="N13" i="27"/>
  <c r="E13" i="27" s="1"/>
  <c r="M13" i="27"/>
  <c r="N12" i="27"/>
  <c r="E12" i="27" s="1"/>
  <c r="D12" i="27" s="1"/>
  <c r="G12" i="27"/>
  <c r="N11" i="27"/>
  <c r="E11" i="27" s="1"/>
  <c r="D11" i="27" s="1"/>
  <c r="L10" i="27"/>
  <c r="L8" i="27" s="1"/>
  <c r="J10" i="27"/>
  <c r="J8" i="27" s="1"/>
  <c r="H10" i="27"/>
  <c r="H8" i="27" s="1"/>
  <c r="F10" i="27"/>
  <c r="F8" i="27" s="1"/>
  <c r="D31" i="27" l="1"/>
  <c r="G13" i="27"/>
  <c r="D102" i="27"/>
  <c r="D43" i="27"/>
  <c r="D16" i="27"/>
  <c r="D13" i="27"/>
  <c r="D60" i="27"/>
  <c r="D29" i="27"/>
  <c r="G45" i="27"/>
  <c r="D61" i="27"/>
  <c r="D109" i="27"/>
  <c r="D15" i="27"/>
  <c r="D56" i="27"/>
  <c r="G59" i="27"/>
  <c r="D59" i="27" s="1"/>
  <c r="D45" i="27"/>
  <c r="D22" i="27"/>
  <c r="D35" i="27"/>
  <c r="D39" i="27"/>
  <c r="D92" i="27"/>
  <c r="D91" i="27" s="1"/>
  <c r="D40" i="27"/>
  <c r="G38" i="27"/>
  <c r="D38" i="27" s="1"/>
  <c r="D82" i="27"/>
  <c r="D18" i="27"/>
  <c r="D50" i="27"/>
  <c r="D129" i="27"/>
  <c r="D42" i="27"/>
  <c r="G91" i="27"/>
  <c r="D99" i="27"/>
  <c r="D26" i="27"/>
  <c r="D52" i="27"/>
  <c r="D58" i="27"/>
  <c r="D106" i="27"/>
  <c r="D44" i="27"/>
  <c r="D24" i="27"/>
  <c r="D51" i="27"/>
  <c r="D54" i="27"/>
  <c r="I10" i="27"/>
  <c r="I8" i="27" s="1"/>
  <c r="O10" i="27"/>
  <c r="O8" i="27" s="1"/>
  <c r="D17" i="27"/>
  <c r="D30" i="27"/>
  <c r="D62" i="27"/>
  <c r="G68" i="27"/>
  <c r="D68" i="27" s="1"/>
  <c r="D27" i="27"/>
  <c r="D41" i="27"/>
  <c r="M10" i="27"/>
  <c r="M8" i="27" s="1"/>
  <c r="G14" i="27"/>
  <c r="D14" i="27" s="1"/>
  <c r="G49" i="27"/>
  <c r="D49" i="27" s="1"/>
  <c r="D104" i="27"/>
  <c r="E10" i="27"/>
  <c r="E8" i="27" s="1"/>
  <c r="N10" i="27"/>
  <c r="N8" i="27" s="1"/>
  <c r="Z130" i="3"/>
  <c r="D10" i="27" l="1"/>
  <c r="D8" i="27" s="1"/>
  <c r="G10" i="27"/>
  <c r="G8" i="27" s="1"/>
  <c r="G22" i="3"/>
  <c r="G34" i="3"/>
  <c r="G46" i="3"/>
  <c r="G58" i="3"/>
  <c r="G70" i="3"/>
  <c r="G82" i="3"/>
  <c r="G94" i="3"/>
  <c r="G106" i="3"/>
  <c r="G118" i="3"/>
  <c r="G130" i="3"/>
  <c r="G132" i="3"/>
  <c r="G133" i="3"/>
  <c r="G140" i="3"/>
  <c r="G142" i="3"/>
  <c r="G143" i="3"/>
  <c r="G144" i="3"/>
  <c r="G21" i="3"/>
  <c r="G98" i="3"/>
  <c r="G110" i="3"/>
  <c r="G117" i="3"/>
  <c r="G122" i="3"/>
  <c r="G123" i="3"/>
  <c r="G124" i="3"/>
  <c r="G129" i="3"/>
  <c r="G134" i="3"/>
  <c r="G135" i="3"/>
  <c r="G136" i="3"/>
  <c r="G141" i="3"/>
  <c r="G11" i="3"/>
  <c r="G12" i="3"/>
  <c r="G13" i="3"/>
  <c r="G14" i="3"/>
  <c r="G15" i="3"/>
  <c r="G16" i="3"/>
  <c r="G17" i="3"/>
  <c r="G18" i="3"/>
  <c r="G19" i="3"/>
  <c r="G20" i="3"/>
  <c r="G23" i="3"/>
  <c r="G24" i="3"/>
  <c r="G25" i="3"/>
  <c r="G26" i="3"/>
  <c r="G27" i="3"/>
  <c r="G28" i="3"/>
  <c r="G29" i="3"/>
  <c r="G30" i="3"/>
  <c r="G31" i="3"/>
  <c r="G32" i="3"/>
  <c r="G33" i="3"/>
  <c r="G35" i="3"/>
  <c r="G36" i="3"/>
  <c r="G37" i="3"/>
  <c r="G38" i="3"/>
  <c r="G39" i="3"/>
  <c r="G40" i="3"/>
  <c r="G41" i="3"/>
  <c r="G42" i="3"/>
  <c r="G43" i="3"/>
  <c r="G44" i="3"/>
  <c r="G45" i="3"/>
  <c r="G47" i="3"/>
  <c r="G48" i="3"/>
  <c r="G49" i="3"/>
  <c r="G50" i="3"/>
  <c r="G51" i="3"/>
  <c r="G52" i="3"/>
  <c r="G53" i="3"/>
  <c r="G54" i="3"/>
  <c r="G55" i="3"/>
  <c r="G56" i="3"/>
  <c r="G57" i="3"/>
  <c r="G59" i="3"/>
  <c r="G60" i="3"/>
  <c r="G61" i="3"/>
  <c r="G62" i="3"/>
  <c r="G63" i="3"/>
  <c r="G64" i="3"/>
  <c r="G65" i="3"/>
  <c r="G66" i="3"/>
  <c r="G67" i="3"/>
  <c r="G68" i="3"/>
  <c r="G69" i="3"/>
  <c r="G71" i="3"/>
  <c r="G72" i="3"/>
  <c r="G73" i="3"/>
  <c r="G74" i="3"/>
  <c r="G75" i="3"/>
  <c r="G76" i="3"/>
  <c r="G77" i="3"/>
  <c r="G78" i="3"/>
  <c r="G79" i="3"/>
  <c r="G80" i="3"/>
  <c r="G81" i="3"/>
  <c r="G83" i="3"/>
  <c r="G84" i="3"/>
  <c r="G85" i="3"/>
  <c r="G86" i="3"/>
  <c r="G87" i="3"/>
  <c r="G88" i="3"/>
  <c r="G89" i="3"/>
  <c r="G90" i="3"/>
  <c r="G91" i="3"/>
  <c r="G92" i="3"/>
  <c r="G93" i="3"/>
  <c r="G95" i="3"/>
  <c r="G96" i="3"/>
  <c r="G97" i="3"/>
  <c r="G99" i="3"/>
  <c r="G100" i="3"/>
  <c r="G101" i="3"/>
  <c r="G102" i="3"/>
  <c r="G103" i="3"/>
  <c r="G104" i="3"/>
  <c r="G105" i="3"/>
  <c r="G107" i="3"/>
  <c r="G108" i="3"/>
  <c r="G109" i="3"/>
  <c r="G111" i="3"/>
  <c r="G112" i="3"/>
  <c r="G113" i="3"/>
  <c r="G114" i="3"/>
  <c r="G115" i="3"/>
  <c r="G116" i="3"/>
  <c r="G119" i="3"/>
  <c r="G120" i="3"/>
  <c r="G121" i="3"/>
  <c r="G125" i="3"/>
  <c r="G126" i="3"/>
  <c r="G127" i="3"/>
  <c r="G128" i="3"/>
  <c r="G131" i="3"/>
  <c r="G137" i="3"/>
  <c r="G138" i="3"/>
  <c r="G139" i="3"/>
  <c r="H10" i="2" l="1"/>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9" i="2"/>
  <c r="H142" i="7" l="1"/>
  <c r="H144" i="7" s="1"/>
  <c r="G142" i="7"/>
  <c r="G144" i="7" s="1"/>
  <c r="F10" i="33" l="1"/>
  <c r="K10" i="19" l="1"/>
  <c r="K8" i="19" s="1"/>
  <c r="F10" i="19"/>
  <c r="F8" i="19" s="1"/>
  <c r="G10" i="19"/>
  <c r="G8" i="19" s="1"/>
  <c r="H10" i="19"/>
  <c r="H8" i="19" s="1"/>
  <c r="I10" i="19"/>
  <c r="I8" i="19" s="1"/>
  <c r="J10" i="19"/>
  <c r="J8" i="19" s="1"/>
  <c r="E12" i="19"/>
  <c r="E13" i="19"/>
  <c r="E14" i="19"/>
  <c r="E15" i="19"/>
  <c r="E16" i="19"/>
  <c r="E17" i="19"/>
  <c r="E18" i="19"/>
  <c r="E19" i="19"/>
  <c r="E11" i="19"/>
  <c r="E10" i="19" l="1"/>
  <c r="E8" i="19" s="1"/>
  <c r="K144" i="67" l="1"/>
  <c r="K146" i="67" s="1"/>
  <c r="H144" i="67"/>
  <c r="H146" i="67" s="1"/>
  <c r="D143" i="67"/>
  <c r="D142" i="67"/>
  <c r="D141" i="67"/>
  <c r="D135" i="67"/>
  <c r="D133" i="67"/>
  <c r="D132" i="67"/>
  <c r="D131" i="67"/>
  <c r="D130" i="67"/>
  <c r="D129" i="67"/>
  <c r="D128" i="67"/>
  <c r="D127" i="67"/>
  <c r="D126" i="67"/>
  <c r="D125" i="67"/>
  <c r="D124" i="67"/>
  <c r="D123" i="67"/>
  <c r="D122" i="67"/>
  <c r="D121" i="67"/>
  <c r="D119" i="67"/>
  <c r="D116" i="67"/>
  <c r="D115" i="67"/>
  <c r="D114" i="67"/>
  <c r="D112" i="67"/>
  <c r="D110" i="67"/>
  <c r="D108" i="67"/>
  <c r="D107" i="67"/>
  <c r="D106" i="67"/>
  <c r="D105" i="67"/>
  <c r="J144" i="67"/>
  <c r="J146" i="67" s="1"/>
  <c r="D104" i="67"/>
  <c r="D103" i="67"/>
  <c r="D102" i="67"/>
  <c r="D101" i="67"/>
  <c r="D100" i="67"/>
  <c r="D99" i="67"/>
  <c r="D98" i="67"/>
  <c r="D97" i="67"/>
  <c r="D96" i="67"/>
  <c r="D95" i="67"/>
  <c r="D94" i="67"/>
  <c r="D93" i="67"/>
  <c r="D92" i="67"/>
  <c r="D91" i="67"/>
  <c r="D90" i="67"/>
  <c r="D85" i="67"/>
  <c r="D83" i="67"/>
  <c r="D82" i="67"/>
  <c r="D81" i="67"/>
  <c r="D80" i="67"/>
  <c r="D79" i="67"/>
  <c r="D78" i="67"/>
  <c r="D77" i="67"/>
  <c r="D76" i="67"/>
  <c r="D68" i="67"/>
  <c r="D67" i="67"/>
  <c r="D66" i="67"/>
  <c r="D63" i="67"/>
  <c r="D62" i="67"/>
  <c r="D61" i="67"/>
  <c r="D60" i="67"/>
  <c r="D59" i="67"/>
  <c r="D58" i="67"/>
  <c r="D56" i="67"/>
  <c r="D55" i="67"/>
  <c r="D54" i="67"/>
  <c r="D53" i="67"/>
  <c r="D52" i="67"/>
  <c r="D51" i="67"/>
  <c r="D50" i="67"/>
  <c r="D49" i="67"/>
  <c r="D48" i="67"/>
  <c r="D47" i="67"/>
  <c r="D46" i="67"/>
  <c r="D45" i="67"/>
  <c r="D44" i="67"/>
  <c r="D43" i="67"/>
  <c r="D42" i="67"/>
  <c r="D41" i="67"/>
  <c r="D40" i="67"/>
  <c r="D39" i="67"/>
  <c r="D38" i="67"/>
  <c r="D37" i="67"/>
  <c r="D36" i="67"/>
  <c r="D35" i="67"/>
  <c r="D34" i="67"/>
  <c r="D33" i="67"/>
  <c r="D32" i="67"/>
  <c r="D30" i="67"/>
  <c r="D29" i="67"/>
  <c r="D28" i="67"/>
  <c r="D26" i="67"/>
  <c r="D25" i="67"/>
  <c r="D24" i="67"/>
  <c r="D23" i="67"/>
  <c r="D22" i="67"/>
  <c r="D21" i="67"/>
  <c r="D20" i="67"/>
  <c r="D19" i="67"/>
  <c r="D18" i="67"/>
  <c r="D16" i="67"/>
  <c r="D15" i="67"/>
  <c r="D14" i="67"/>
  <c r="D13" i="67"/>
  <c r="D12" i="67"/>
  <c r="D11" i="67"/>
  <c r="D10" i="67"/>
  <c r="D9" i="67"/>
  <c r="D8" i="67"/>
  <c r="D7" i="67"/>
  <c r="D6" i="67"/>
  <c r="D5" i="67"/>
  <c r="F144" i="67" l="1"/>
  <c r="F146" i="67" s="1"/>
  <c r="G144" i="67"/>
  <c r="G146" i="67" s="1"/>
  <c r="L144" i="67"/>
  <c r="L146" i="67" s="1"/>
  <c r="I144" i="67"/>
  <c r="I146" i="67" s="1"/>
  <c r="D144" i="67"/>
  <c r="D146" i="67" s="1"/>
  <c r="E144" i="67"/>
  <c r="E146" i="67" s="1"/>
  <c r="L9" i="46" l="1"/>
  <c r="H51" i="46"/>
  <c r="F51" i="46"/>
  <c r="E51" i="46"/>
  <c r="D5" i="26" l="1"/>
  <c r="H7" i="2" l="1"/>
  <c r="H5" i="1" l="1"/>
  <c r="Q11" i="3" l="1"/>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0" i="3"/>
  <c r="O9" i="3"/>
  <c r="O7" i="3" s="1"/>
  <c r="P9" i="3"/>
  <c r="P7" i="3" s="1"/>
  <c r="K134" i="3"/>
  <c r="G10" i="3"/>
  <c r="H31" i="1"/>
  <c r="D7" i="26" l="1"/>
  <c r="D4" i="26" s="1"/>
  <c r="E23" i="46" l="1"/>
  <c r="K23" i="46"/>
  <c r="E11" i="5" l="1"/>
  <c r="E9" i="5" s="1"/>
  <c r="F11" i="5"/>
  <c r="F9" i="5" s="1"/>
  <c r="D11" i="5"/>
  <c r="D9" i="5" l="1"/>
  <c r="H8" i="1"/>
  <c r="H9" i="1"/>
  <c r="H10" i="1"/>
  <c r="H11" i="1"/>
  <c r="H12" i="1"/>
  <c r="H13" i="1"/>
  <c r="H14" i="1"/>
  <c r="H15" i="1"/>
  <c r="H16" i="1"/>
  <c r="H17" i="1"/>
  <c r="H18" i="1"/>
  <c r="H19" i="1"/>
  <c r="H20" i="1"/>
  <c r="H21" i="1"/>
  <c r="H22" i="1"/>
  <c r="H23" i="1"/>
  <c r="H24" i="1"/>
  <c r="H25" i="1"/>
  <c r="H26" i="1"/>
  <c r="H27" i="1"/>
  <c r="H28" i="1"/>
  <c r="H29" i="1"/>
  <c r="H30"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7" i="1"/>
  <c r="J24" i="46" l="1"/>
  <c r="E24" i="46"/>
  <c r="T55" i="46"/>
  <c r="S55" i="46"/>
  <c r="R55" i="46"/>
  <c r="Q55" i="46"/>
  <c r="P55" i="46"/>
  <c r="O55" i="46"/>
  <c r="N55" i="46"/>
  <c r="M55" i="46"/>
  <c r="L55" i="46"/>
  <c r="K55" i="46"/>
  <c r="J55" i="46"/>
  <c r="I55" i="46"/>
  <c r="H55" i="46"/>
  <c r="G55" i="46"/>
  <c r="F55" i="46"/>
  <c r="T54" i="46"/>
  <c r="S54" i="46"/>
  <c r="R54" i="46"/>
  <c r="Q54" i="46"/>
  <c r="P54" i="46"/>
  <c r="O54" i="46"/>
  <c r="N54" i="46"/>
  <c r="M54" i="46"/>
  <c r="L54" i="46"/>
  <c r="J54" i="46"/>
  <c r="I54" i="46"/>
  <c r="H54" i="46"/>
  <c r="G54" i="46"/>
  <c r="F54" i="46"/>
  <c r="E54" i="46"/>
  <c r="D52" i="46"/>
  <c r="D51" i="46"/>
  <c r="D50" i="46"/>
  <c r="D49" i="46"/>
  <c r="D48" i="46"/>
  <c r="D47" i="46"/>
  <c r="D46" i="46"/>
  <c r="D45" i="46"/>
  <c r="D44" i="46"/>
  <c r="D43" i="46"/>
  <c r="D42" i="46"/>
  <c r="D41" i="46"/>
  <c r="D40" i="46"/>
  <c r="D39" i="46"/>
  <c r="D38" i="46"/>
  <c r="D37" i="46"/>
  <c r="D36" i="46"/>
  <c r="D35" i="46"/>
  <c r="D34" i="46"/>
  <c r="D33" i="46"/>
  <c r="D32" i="46"/>
  <c r="D31" i="46"/>
  <c r="D30" i="46"/>
  <c r="D29" i="46"/>
  <c r="D28" i="46"/>
  <c r="D27" i="46"/>
  <c r="D26" i="46"/>
  <c r="D25" i="46"/>
  <c r="D24" i="46"/>
  <c r="D23" i="46"/>
  <c r="K54" i="46"/>
  <c r="T21" i="46"/>
  <c r="S21" i="46"/>
  <c r="R21" i="46"/>
  <c r="Q21" i="46"/>
  <c r="P21" i="46"/>
  <c r="O21" i="46"/>
  <c r="N21" i="46"/>
  <c r="M21" i="46"/>
  <c r="L21" i="46"/>
  <c r="J21" i="46"/>
  <c r="I21" i="46"/>
  <c r="H21" i="46"/>
  <c r="G21" i="46"/>
  <c r="F21" i="46"/>
  <c r="E21" i="46"/>
  <c r="D20" i="46"/>
  <c r="D19" i="46"/>
  <c r="T18" i="46"/>
  <c r="S18" i="46"/>
  <c r="R18" i="46"/>
  <c r="Q18" i="46"/>
  <c r="P18" i="46"/>
  <c r="O18" i="46"/>
  <c r="N18" i="46"/>
  <c r="M18" i="46"/>
  <c r="L18" i="46"/>
  <c r="K18" i="46"/>
  <c r="J18" i="46"/>
  <c r="I18" i="46"/>
  <c r="H18" i="46"/>
  <c r="G18" i="46"/>
  <c r="F18" i="46"/>
  <c r="E18" i="46"/>
  <c r="D17" i="46"/>
  <c r="D16" i="46"/>
  <c r="D15" i="46"/>
  <c r="D14" i="46"/>
  <c r="D13" i="46"/>
  <c r="D12" i="46"/>
  <c r="T11" i="46"/>
  <c r="S11" i="46"/>
  <c r="R11" i="46"/>
  <c r="Q11" i="46"/>
  <c r="P11" i="46"/>
  <c r="O11" i="46"/>
  <c r="N11" i="46"/>
  <c r="M11" i="46"/>
  <c r="L11" i="46"/>
  <c r="K11" i="46"/>
  <c r="J11" i="46"/>
  <c r="I11" i="46"/>
  <c r="H11" i="46"/>
  <c r="G11" i="46"/>
  <c r="F11" i="46"/>
  <c r="E11" i="46"/>
  <c r="E10" i="46"/>
  <c r="E55" i="46" s="1"/>
  <c r="D9" i="46"/>
  <c r="T8" i="46"/>
  <c r="S8" i="46"/>
  <c r="R8" i="46"/>
  <c r="Q8" i="46"/>
  <c r="P8" i="46"/>
  <c r="O8" i="46"/>
  <c r="N8" i="46"/>
  <c r="M8" i="46"/>
  <c r="L8" i="46"/>
  <c r="K8" i="46"/>
  <c r="J8" i="46"/>
  <c r="I8" i="46"/>
  <c r="H8" i="46"/>
  <c r="G8" i="46"/>
  <c r="F8" i="46"/>
  <c r="I53" i="46" l="1"/>
  <c r="J53" i="46"/>
  <c r="R53" i="46"/>
  <c r="D11" i="46"/>
  <c r="P53" i="46"/>
  <c r="L53" i="46"/>
  <c r="T53" i="46"/>
  <c r="G53" i="46"/>
  <c r="O53" i="46"/>
  <c r="H53" i="46"/>
  <c r="D10" i="46"/>
  <c r="D55" i="46" s="1"/>
  <c r="Q53" i="46"/>
  <c r="S53" i="46"/>
  <c r="E8" i="46"/>
  <c r="E53" i="46" s="1"/>
  <c r="N53" i="46"/>
  <c r="D18" i="46"/>
  <c r="K21" i="46"/>
  <c r="M53" i="46"/>
  <c r="F53" i="46"/>
  <c r="D22" i="46"/>
  <c r="D54" i="46" s="1"/>
  <c r="D8" i="46" l="1"/>
  <c r="D21" i="46"/>
  <c r="K53" i="46"/>
  <c r="D53" i="46" l="1"/>
  <c r="O6" i="1" l="1"/>
  <c r="O4" i="1" s="1"/>
  <c r="P6" i="1"/>
  <c r="P4" i="1" s="1"/>
  <c r="T142" i="7" l="1"/>
  <c r="S142" i="7"/>
  <c r="R142" i="7"/>
  <c r="Q142" i="7"/>
  <c r="P142" i="7"/>
  <c r="O142" i="7"/>
  <c r="N142" i="7"/>
  <c r="M142" i="7"/>
  <c r="L142" i="7"/>
  <c r="K142" i="7"/>
  <c r="J142" i="7"/>
  <c r="I142" i="7"/>
  <c r="F142" i="7"/>
  <c r="E142" i="7"/>
  <c r="U66" i="7"/>
  <c r="U65" i="7"/>
  <c r="U64" i="7"/>
  <c r="U63" i="7"/>
  <c r="AE113" i="8" l="1"/>
  <c r="AG113" i="8" s="1"/>
  <c r="AE112" i="8"/>
  <c r="AG112" i="8" s="1"/>
  <c r="AF111" i="8"/>
  <c r="AA111" i="8"/>
  <c r="Y111" i="8"/>
  <c r="X111" i="8"/>
  <c r="M111" i="8"/>
  <c r="H111" i="8"/>
  <c r="AE110" i="8"/>
  <c r="AG110" i="8" s="1"/>
  <c r="AG109" i="8" s="1"/>
  <c r="AF109" i="8"/>
  <c r="AA109" i="8"/>
  <c r="Y109" i="8"/>
  <c r="X109" i="8"/>
  <c r="M109" i="8"/>
  <c r="H109" i="8"/>
  <c r="AE108" i="8"/>
  <c r="AG108" i="8" s="1"/>
  <c r="AE107" i="8"/>
  <c r="AG107" i="8" s="1"/>
  <c r="AE106" i="8"/>
  <c r="AG106" i="8" s="1"/>
  <c r="AE105" i="8"/>
  <c r="AG105" i="8" s="1"/>
  <c r="AF104" i="8"/>
  <c r="AA104" i="8"/>
  <c r="Y104" i="8"/>
  <c r="X104" i="8"/>
  <c r="M104" i="8"/>
  <c r="H104" i="8"/>
  <c r="AE103" i="8"/>
  <c r="AG103" i="8" s="1"/>
  <c r="AE102" i="8"/>
  <c r="AG102" i="8" s="1"/>
  <c r="AE101" i="8"/>
  <c r="AF100" i="8"/>
  <c r="AA100" i="8"/>
  <c r="Y100" i="8"/>
  <c r="X100" i="8"/>
  <c r="M100" i="8"/>
  <c r="H100" i="8"/>
  <c r="AE99" i="8"/>
  <c r="AG99" i="8" s="1"/>
  <c r="AE98" i="8"/>
  <c r="AG98" i="8" s="1"/>
  <c r="AE97" i="8"/>
  <c r="AG97" i="8" s="1"/>
  <c r="AE96" i="8"/>
  <c r="AG96" i="8" s="1"/>
  <c r="AE95" i="8"/>
  <c r="AG95" i="8" s="1"/>
  <c r="AE94" i="8"/>
  <c r="AG94" i="8" s="1"/>
  <c r="AE92" i="8"/>
  <c r="AG92" i="8" s="1"/>
  <c r="AF90" i="8"/>
  <c r="AA90" i="8"/>
  <c r="Y90" i="8"/>
  <c r="X90" i="8"/>
  <c r="M90" i="8"/>
  <c r="H90" i="8"/>
  <c r="AE89" i="8"/>
  <c r="AG89" i="8" s="1"/>
  <c r="AE88" i="8"/>
  <c r="AG88" i="8" s="1"/>
  <c r="AF87" i="8"/>
  <c r="AA87" i="8"/>
  <c r="Y87" i="8"/>
  <c r="X87" i="8"/>
  <c r="M87" i="8"/>
  <c r="H87" i="8"/>
  <c r="AE86" i="8"/>
  <c r="AG86" i="8" s="1"/>
  <c r="AE85" i="8"/>
  <c r="AG85" i="8" s="1"/>
  <c r="AE84" i="8"/>
  <c r="AG84" i="8" s="1"/>
  <c r="AE83" i="8"/>
  <c r="AG83" i="8" s="1"/>
  <c r="AE82" i="8"/>
  <c r="AG82" i="8" s="1"/>
  <c r="AE81" i="8"/>
  <c r="AG81" i="8" s="1"/>
  <c r="AE80" i="8"/>
  <c r="AG80" i="8" s="1"/>
  <c r="AE79" i="8"/>
  <c r="AG79" i="8" s="1"/>
  <c r="AE78" i="8"/>
  <c r="AG78" i="8" s="1"/>
  <c r="AE77" i="8"/>
  <c r="AG77" i="8" s="1"/>
  <c r="AE75" i="8"/>
  <c r="AG75" i="8" s="1"/>
  <c r="AE74" i="8"/>
  <c r="AG74" i="8" s="1"/>
  <c r="AE73" i="8"/>
  <c r="AG73" i="8" s="1"/>
  <c r="AE72" i="8"/>
  <c r="AG72" i="8" s="1"/>
  <c r="AE71" i="8"/>
  <c r="AG71" i="8" s="1"/>
  <c r="AE70" i="8"/>
  <c r="AG70" i="8" s="1"/>
  <c r="AE69" i="8"/>
  <c r="AG69" i="8" s="1"/>
  <c r="AE68" i="8"/>
  <c r="AG68" i="8" s="1"/>
  <c r="AE67" i="8"/>
  <c r="AG67" i="8" s="1"/>
  <c r="AE66" i="8"/>
  <c r="AG66" i="8" s="1"/>
  <c r="AE65" i="8"/>
  <c r="AG65" i="8" s="1"/>
  <c r="AE64" i="8"/>
  <c r="AG64" i="8" s="1"/>
  <c r="AF62" i="8"/>
  <c r="AA62" i="8"/>
  <c r="Y62" i="8"/>
  <c r="X62" i="8"/>
  <c r="M62" i="8"/>
  <c r="H62" i="8"/>
  <c r="AE61" i="8"/>
  <c r="AE60" i="8" s="1"/>
  <c r="AF60" i="8"/>
  <c r="AA60" i="8"/>
  <c r="Y60" i="8"/>
  <c r="X60" i="8"/>
  <c r="M60" i="8"/>
  <c r="H60" i="8"/>
  <c r="AE59" i="8"/>
  <c r="AG59" i="8" s="1"/>
  <c r="AE58" i="8"/>
  <c r="AG58" i="8" s="1"/>
  <c r="AE57" i="8"/>
  <c r="AG57" i="8" s="1"/>
  <c r="AE56" i="8"/>
  <c r="AE55" i="8"/>
  <c r="AG55" i="8" s="1"/>
  <c r="AE54" i="8"/>
  <c r="AG54" i="8" s="1"/>
  <c r="AE53" i="8"/>
  <c r="AG53" i="8" s="1"/>
  <c r="AE52" i="8"/>
  <c r="AG52" i="8" s="1"/>
  <c r="AF51" i="8"/>
  <c r="AA51" i="8"/>
  <c r="Y51" i="8"/>
  <c r="X51" i="8"/>
  <c r="M51" i="8"/>
  <c r="H51" i="8"/>
  <c r="AE50" i="8"/>
  <c r="AG50" i="8" s="1"/>
  <c r="AE49" i="8"/>
  <c r="AG49" i="8" s="1"/>
  <c r="AE48" i="8"/>
  <c r="AG48" i="8" s="1"/>
  <c r="AE47" i="8"/>
  <c r="AG47" i="8" s="1"/>
  <c r="AF46" i="8"/>
  <c r="AA46" i="8"/>
  <c r="Y46" i="8"/>
  <c r="X46" i="8"/>
  <c r="M46" i="8"/>
  <c r="H46" i="8"/>
  <c r="AE45" i="8"/>
  <c r="AG45" i="8" s="1"/>
  <c r="AE44" i="8"/>
  <c r="AG44" i="8" s="1"/>
  <c r="AE43" i="8"/>
  <c r="AF42" i="8"/>
  <c r="AA42" i="8"/>
  <c r="Y42" i="8"/>
  <c r="X42" i="8"/>
  <c r="M42" i="8"/>
  <c r="H42" i="8"/>
  <c r="AE41" i="8"/>
  <c r="AG41" i="8" s="1"/>
  <c r="AE40" i="8"/>
  <c r="AG40" i="8" s="1"/>
  <c r="AE39" i="8"/>
  <c r="AE38" i="8"/>
  <c r="AG38" i="8" s="1"/>
  <c r="AE37" i="8"/>
  <c r="AG37" i="8" s="1"/>
  <c r="AE36" i="8"/>
  <c r="AG36" i="8" s="1"/>
  <c r="AE35" i="8"/>
  <c r="AG35" i="8" s="1"/>
  <c r="AF34" i="8"/>
  <c r="AA34" i="8"/>
  <c r="Y34" i="8"/>
  <c r="X34" i="8"/>
  <c r="M34" i="8"/>
  <c r="H34" i="8"/>
  <c r="AE33" i="8"/>
  <c r="AG33" i="8" s="1"/>
  <c r="AE32" i="8"/>
  <c r="AF31" i="8"/>
  <c r="AA31" i="8"/>
  <c r="Y31" i="8"/>
  <c r="X31" i="8"/>
  <c r="M31" i="8"/>
  <c r="H31" i="8"/>
  <c r="AE30" i="8"/>
  <c r="AG30" i="8" s="1"/>
  <c r="AE29" i="8"/>
  <c r="AG29" i="8" s="1"/>
  <c r="AE28" i="8"/>
  <c r="AG28" i="8" s="1"/>
  <c r="AE27" i="8"/>
  <c r="AG27" i="8" s="1"/>
  <c r="AE26" i="8"/>
  <c r="AE25" i="8"/>
  <c r="AG25" i="8" s="1"/>
  <c r="AE24" i="8"/>
  <c r="AG24" i="8" s="1"/>
  <c r="AF23" i="8"/>
  <c r="AA23" i="8"/>
  <c r="Y23" i="8"/>
  <c r="X23" i="8"/>
  <c r="M23" i="8"/>
  <c r="H23" i="8"/>
  <c r="AE22" i="8"/>
  <c r="AG22" i="8" s="1"/>
  <c r="AE21" i="8"/>
  <c r="AF20" i="8"/>
  <c r="AA20" i="8"/>
  <c r="Y20" i="8"/>
  <c r="X20" i="8"/>
  <c r="M20" i="8"/>
  <c r="H20" i="8"/>
  <c r="AE19" i="8"/>
  <c r="AG19" i="8" s="1"/>
  <c r="AG18" i="8" s="1"/>
  <c r="AF18" i="8"/>
  <c r="AA18" i="8"/>
  <c r="Y18" i="8"/>
  <c r="X18" i="8"/>
  <c r="M18" i="8"/>
  <c r="H18" i="8"/>
  <c r="AE17" i="8"/>
  <c r="AG17" i="8" s="1"/>
  <c r="AG16" i="8" s="1"/>
  <c r="AF16" i="8"/>
  <c r="AA16" i="8"/>
  <c r="Y16" i="8"/>
  <c r="X16" i="8"/>
  <c r="M16" i="8"/>
  <c r="H16" i="8"/>
  <c r="AE15" i="8"/>
  <c r="AG15" i="8" s="1"/>
  <c r="AE14" i="8"/>
  <c r="AG14" i="8" s="1"/>
  <c r="AF13" i="8"/>
  <c r="AA13" i="8"/>
  <c r="Y13" i="8"/>
  <c r="X13" i="8"/>
  <c r="M13" i="8"/>
  <c r="H13" i="8"/>
  <c r="AE12" i="8"/>
  <c r="AG12" i="8" s="1"/>
  <c r="AG11" i="8" s="1"/>
  <c r="AF11" i="8"/>
  <c r="AA11" i="8"/>
  <c r="Y11" i="8"/>
  <c r="X11" i="8"/>
  <c r="M11" i="8"/>
  <c r="H11" i="8"/>
  <c r="AE10" i="8"/>
  <c r="AG10" i="8" s="1"/>
  <c r="AE9" i="8"/>
  <c r="AG9" i="8" s="1"/>
  <c r="AE8" i="8"/>
  <c r="AG8" i="8" s="1"/>
  <c r="AF6" i="8"/>
  <c r="AA6" i="8"/>
  <c r="Y6" i="8"/>
  <c r="X6" i="8"/>
  <c r="M6" i="8"/>
  <c r="H6" i="8"/>
  <c r="AE76" i="8" l="1"/>
  <c r="AG76" i="8" s="1"/>
  <c r="AE20" i="8"/>
  <c r="AG61" i="8"/>
  <c r="AG60" i="8" s="1"/>
  <c r="N114" i="8"/>
  <c r="AD114" i="8"/>
  <c r="V114" i="8"/>
  <c r="AE11" i="8"/>
  <c r="AE16" i="8"/>
  <c r="AE18" i="8"/>
  <c r="AE111" i="8"/>
  <c r="AG13" i="8"/>
  <c r="AC114" i="8"/>
  <c r="AG111" i="8"/>
  <c r="AG87" i="8"/>
  <c r="K114" i="8"/>
  <c r="C114" i="8"/>
  <c r="L114" i="8"/>
  <c r="T114" i="8"/>
  <c r="AB114" i="8"/>
  <c r="AG21" i="8"/>
  <c r="AG20" i="8" s="1"/>
  <c r="AE109" i="8"/>
  <c r="S114" i="8"/>
  <c r="AE63" i="8"/>
  <c r="AG63" i="8" s="1"/>
  <c r="D114" i="8"/>
  <c r="M114" i="8"/>
  <c r="U114" i="8"/>
  <c r="R114" i="8"/>
  <c r="Z114" i="8"/>
  <c r="AA114" i="8"/>
  <c r="F114" i="8"/>
  <c r="AE34" i="8"/>
  <c r="G114" i="8"/>
  <c r="O114" i="8"/>
  <c r="W114" i="8"/>
  <c r="AF114" i="8"/>
  <c r="AE42" i="8"/>
  <c r="I114" i="8"/>
  <c r="H114" i="8"/>
  <c r="P114" i="8"/>
  <c r="X114" i="8"/>
  <c r="AE7" i="8"/>
  <c r="AE6" i="8" s="1"/>
  <c r="AE51" i="8"/>
  <c r="AE23" i="8"/>
  <c r="Q114" i="8"/>
  <c r="Y114" i="8"/>
  <c r="E114" i="8"/>
  <c r="AE13" i="8"/>
  <c r="AE104" i="8"/>
  <c r="AG104" i="8"/>
  <c r="AG32" i="8"/>
  <c r="AG31" i="8" s="1"/>
  <c r="AE31" i="8"/>
  <c r="AE100" i="8"/>
  <c r="AG101" i="8"/>
  <c r="AG100" i="8" s="1"/>
  <c r="AG46" i="8"/>
  <c r="AG26" i="8"/>
  <c r="AG23" i="8" s="1"/>
  <c r="AG39" i="8"/>
  <c r="AG34" i="8" s="1"/>
  <c r="AG43" i="8"/>
  <c r="AG42" i="8" s="1"/>
  <c r="AG56" i="8"/>
  <c r="AG51" i="8" s="1"/>
  <c r="AE93" i="8"/>
  <c r="AG93" i="8" s="1"/>
  <c r="AE91" i="8"/>
  <c r="AE46" i="8"/>
  <c r="AE87" i="8"/>
  <c r="AG62" i="8" l="1"/>
  <c r="J114" i="8"/>
  <c r="AG7" i="8"/>
  <c r="AG6" i="8" s="1"/>
  <c r="AE62" i="8"/>
  <c r="AE90" i="8"/>
  <c r="AG91" i="8"/>
  <c r="AG90" i="8" s="1"/>
  <c r="AG114" i="8" l="1"/>
  <c r="AE114" i="8"/>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I9" i="33"/>
  <c r="I7" i="33" s="1"/>
  <c r="H9" i="33"/>
  <c r="H7" i="33" s="1"/>
  <c r="G9" i="33"/>
  <c r="G7" i="33" s="1"/>
  <c r="E9" i="33"/>
  <c r="E7" i="33" s="1"/>
  <c r="D51" i="33" l="1"/>
  <c r="D111" i="33"/>
  <c r="D28" i="33"/>
  <c r="D100" i="33"/>
  <c r="D41" i="33"/>
  <c r="D53" i="33"/>
  <c r="D65" i="33"/>
  <c r="D77" i="33"/>
  <c r="D89" i="33"/>
  <c r="D101" i="33"/>
  <c r="D113" i="33"/>
  <c r="D125" i="33"/>
  <c r="D137" i="33"/>
  <c r="D63" i="33"/>
  <c r="D40" i="33"/>
  <c r="D76" i="33"/>
  <c r="D17" i="33"/>
  <c r="D30" i="33"/>
  <c r="D42" i="33"/>
  <c r="D54" i="33"/>
  <c r="D66" i="33"/>
  <c r="D78" i="33"/>
  <c r="D90" i="33"/>
  <c r="D102" i="33"/>
  <c r="D114" i="33"/>
  <c r="D126" i="33"/>
  <c r="D138" i="33"/>
  <c r="D27" i="33"/>
  <c r="D16" i="33"/>
  <c r="D112" i="33"/>
  <c r="D67" i="33"/>
  <c r="D91" i="33"/>
  <c r="D103" i="33"/>
  <c r="D115" i="33"/>
  <c r="D127" i="33"/>
  <c r="D139" i="33"/>
  <c r="D99" i="33"/>
  <c r="D56" i="33"/>
  <c r="D68" i="33"/>
  <c r="D80" i="33"/>
  <c r="D92" i="33"/>
  <c r="D104" i="33"/>
  <c r="D116" i="33"/>
  <c r="D128" i="33"/>
  <c r="D140" i="33"/>
  <c r="D15" i="33"/>
  <c r="D124" i="33"/>
  <c r="D55" i="33"/>
  <c r="D45" i="33"/>
  <c r="D105" i="33"/>
  <c r="D117" i="33"/>
  <c r="D129" i="33"/>
  <c r="D141" i="33"/>
  <c r="D75" i="33"/>
  <c r="D64" i="33"/>
  <c r="D33" i="33"/>
  <c r="D10" i="33"/>
  <c r="D34" i="33"/>
  <c r="D46" i="33"/>
  <c r="D58" i="33"/>
  <c r="D70" i="33"/>
  <c r="D82" i="33"/>
  <c r="D94" i="33"/>
  <c r="D106" i="33"/>
  <c r="D118" i="33"/>
  <c r="D130" i="33"/>
  <c r="D142" i="33"/>
  <c r="D135" i="33"/>
  <c r="D52" i="33"/>
  <c r="D88" i="33"/>
  <c r="D29" i="33"/>
  <c r="D18" i="33"/>
  <c r="D19" i="33"/>
  <c r="D32" i="33"/>
  <c r="D69" i="33"/>
  <c r="D35" i="33"/>
  <c r="D47" i="33"/>
  <c r="D59" i="33"/>
  <c r="D71" i="33"/>
  <c r="D83" i="33"/>
  <c r="D95" i="33"/>
  <c r="D107" i="33"/>
  <c r="D119" i="33"/>
  <c r="D131" i="33"/>
  <c r="D143" i="33"/>
  <c r="D123" i="33"/>
  <c r="D31" i="33"/>
  <c r="D44" i="33"/>
  <c r="D21" i="33"/>
  <c r="D81" i="33"/>
  <c r="D11" i="33"/>
  <c r="D24" i="33"/>
  <c r="D60" i="33"/>
  <c r="D72" i="33"/>
  <c r="D84" i="33"/>
  <c r="D96" i="33"/>
  <c r="D108" i="33"/>
  <c r="D120" i="33"/>
  <c r="D132" i="33"/>
  <c r="D144" i="33"/>
  <c r="D39" i="33"/>
  <c r="D136" i="33"/>
  <c r="D43" i="33"/>
  <c r="D20" i="33"/>
  <c r="D57" i="33"/>
  <c r="D22" i="33"/>
  <c r="D48" i="33"/>
  <c r="D13" i="33"/>
  <c r="D25" i="33"/>
  <c r="D37" i="33"/>
  <c r="D49" i="33"/>
  <c r="D61" i="33"/>
  <c r="D73" i="33"/>
  <c r="D85" i="33"/>
  <c r="D97" i="33"/>
  <c r="D109" i="33"/>
  <c r="D121" i="33"/>
  <c r="D133" i="33"/>
  <c r="D87" i="33"/>
  <c r="D79" i="33"/>
  <c r="D93" i="33"/>
  <c r="D23" i="33"/>
  <c r="D12" i="33"/>
  <c r="D36" i="33"/>
  <c r="D14" i="33"/>
  <c r="D26" i="33"/>
  <c r="D38" i="33"/>
  <c r="D50" i="33"/>
  <c r="D62" i="33"/>
  <c r="D74" i="33"/>
  <c r="D86" i="33"/>
  <c r="D98" i="33"/>
  <c r="D110" i="33"/>
  <c r="D122" i="33"/>
  <c r="D134" i="33"/>
  <c r="F9" i="33"/>
  <c r="F7" i="33" s="1"/>
  <c r="D7" i="33" s="1"/>
  <c r="D9" i="33" l="1"/>
  <c r="B8" i="29" l="1"/>
  <c r="C8" i="29"/>
  <c r="E8" i="26" l="1"/>
  <c r="L143" i="7" l="1"/>
  <c r="S143" i="7" l="1"/>
  <c r="U143" i="7" s="1"/>
  <c r="R143" i="7"/>
  <c r="Q143" i="7"/>
  <c r="P143" i="7"/>
  <c r="O143" i="7"/>
  <c r="N143" i="7"/>
  <c r="U141" i="7"/>
  <c r="U140" i="7"/>
  <c r="U139" i="7"/>
  <c r="U137" i="7"/>
  <c r="U136" i="7"/>
  <c r="U135" i="7"/>
  <c r="U132" i="7"/>
  <c r="U128" i="7"/>
  <c r="U126" i="7"/>
  <c r="U113" i="7"/>
  <c r="U108" i="7"/>
  <c r="U98" i="7"/>
  <c r="U90" i="7"/>
  <c r="U89" i="7"/>
  <c r="U87" i="7"/>
  <c r="U86" i="7"/>
  <c r="U81" i="7"/>
  <c r="U78" i="7"/>
  <c r="U62" i="7"/>
  <c r="U61" i="7"/>
  <c r="U60" i="7"/>
  <c r="U59" i="7"/>
  <c r="U58" i="7"/>
  <c r="U57" i="7"/>
  <c r="U56" i="7"/>
  <c r="U55" i="7"/>
  <c r="U54" i="7"/>
  <c r="U53" i="7"/>
  <c r="U51" i="7"/>
  <c r="U50" i="7"/>
  <c r="U49" i="7"/>
  <c r="U48" i="7"/>
  <c r="U47" i="7"/>
  <c r="U45" i="7"/>
  <c r="U43" i="7"/>
  <c r="U42" i="7"/>
  <c r="U41" i="7"/>
  <c r="U40" i="7"/>
  <c r="U39" i="7"/>
  <c r="U38" i="7"/>
  <c r="U37" i="7"/>
  <c r="U35" i="7"/>
  <c r="U34" i="7"/>
  <c r="U33" i="7"/>
  <c r="U32" i="7"/>
  <c r="U27" i="7"/>
  <c r="U26" i="7"/>
  <c r="U25" i="7"/>
  <c r="U24" i="7"/>
  <c r="U23" i="7"/>
  <c r="U22" i="7"/>
  <c r="U19" i="7"/>
  <c r="U18" i="7"/>
  <c r="U17" i="7"/>
  <c r="U16" i="7"/>
  <c r="U15" i="7"/>
  <c r="U14" i="7"/>
  <c r="U13" i="7"/>
  <c r="U11" i="7"/>
  <c r="U10" i="7"/>
  <c r="U9" i="7"/>
  <c r="P144" i="7" l="1"/>
  <c r="U138" i="7"/>
  <c r="U99" i="7"/>
  <c r="U101" i="7"/>
  <c r="U122" i="7"/>
  <c r="U36" i="7"/>
  <c r="R144" i="7"/>
  <c r="U75" i="7"/>
  <c r="U84" i="7"/>
  <c r="U88" i="7"/>
  <c r="U12" i="7"/>
  <c r="I144" i="7"/>
  <c r="K144" i="7"/>
  <c r="U68" i="7"/>
  <c r="U74" i="7"/>
  <c r="U83" i="7"/>
  <c r="U111" i="7"/>
  <c r="U29" i="7"/>
  <c r="U52" i="7"/>
  <c r="U92" i="7"/>
  <c r="U28" i="7"/>
  <c r="U30" i="7"/>
  <c r="M144" i="7"/>
  <c r="J144" i="7"/>
  <c r="U85" i="7"/>
  <c r="U104" i="7"/>
  <c r="U20" i="7"/>
  <c r="U21" i="7"/>
  <c r="U31" i="7"/>
  <c r="N144" i="7"/>
  <c r="U129" i="7"/>
  <c r="U131" i="7"/>
  <c r="Q144" i="7"/>
  <c r="U44" i="7"/>
  <c r="U46" i="7"/>
  <c r="O144" i="7"/>
  <c r="U80" i="7"/>
  <c r="T144" i="7"/>
  <c r="U110" i="7"/>
  <c r="U123" i="7"/>
  <c r="U134" i="7"/>
  <c r="U114" i="7"/>
  <c r="U102" i="7"/>
  <c r="U117" i="7"/>
  <c r="U69" i="7"/>
  <c r="U93" i="7"/>
  <c r="U120" i="7"/>
  <c r="U72" i="7"/>
  <c r="U96" i="7"/>
  <c r="E144" i="7"/>
  <c r="U105" i="7"/>
  <c r="U130" i="7" l="1"/>
  <c r="U79" i="7"/>
  <c r="U127" i="7"/>
  <c r="U97" i="7"/>
  <c r="U112" i="7"/>
  <c r="U133" i="7"/>
  <c r="U82" i="7"/>
  <c r="U109" i="7"/>
  <c r="U73" i="7"/>
  <c r="U67" i="7"/>
  <c r="U100" i="7"/>
  <c r="U91" i="7"/>
  <c r="U95" i="7"/>
  <c r="U116" i="7"/>
  <c r="U103" i="7"/>
  <c r="U121" i="7"/>
  <c r="U77" i="7"/>
  <c r="U71" i="7"/>
  <c r="F144" i="7"/>
  <c r="U107" i="7"/>
  <c r="U125" i="7"/>
  <c r="U119" i="7"/>
  <c r="U70" i="7" l="1"/>
  <c r="U76" i="7"/>
  <c r="U115" i="7"/>
  <c r="U118" i="7"/>
  <c r="U124" i="7"/>
  <c r="U106" i="7"/>
  <c r="U94" i="7"/>
  <c r="U142" i="7"/>
  <c r="L144" i="7"/>
  <c r="S144" i="7"/>
  <c r="Z144" i="3"/>
  <c r="Z143" i="3"/>
  <c r="Z142" i="3"/>
  <c r="Z141" i="3"/>
  <c r="Z140" i="3"/>
  <c r="Z139" i="3"/>
  <c r="Z138" i="3"/>
  <c r="Z137" i="3"/>
  <c r="Z136" i="3"/>
  <c r="Z135" i="3"/>
  <c r="Z134" i="3"/>
  <c r="Z133" i="3"/>
  <c r="Z132" i="3"/>
  <c r="Z131" i="3"/>
  <c r="Z129" i="3"/>
  <c r="Z128" i="3"/>
  <c r="Z127" i="3"/>
  <c r="Z126" i="3"/>
  <c r="Z125" i="3"/>
  <c r="Z124" i="3"/>
  <c r="Z123" i="3"/>
  <c r="Z122" i="3"/>
  <c r="Z121" i="3"/>
  <c r="Z120" i="3"/>
  <c r="Z119" i="3"/>
  <c r="Z118" i="3"/>
  <c r="Z117" i="3"/>
  <c r="Z116" i="3"/>
  <c r="Z115" i="3"/>
  <c r="Z114" i="3"/>
  <c r="Z113" i="3"/>
  <c r="Z112" i="3"/>
  <c r="Z111" i="3"/>
  <c r="Z110" i="3"/>
  <c r="Z109" i="3"/>
  <c r="Z108" i="3"/>
  <c r="Z107" i="3"/>
  <c r="Z106" i="3"/>
  <c r="Z105" i="3"/>
  <c r="Z104" i="3"/>
  <c r="Z103" i="3"/>
  <c r="Z102" i="3"/>
  <c r="Z101" i="3"/>
  <c r="Z100" i="3"/>
  <c r="Z99" i="3"/>
  <c r="Z98" i="3"/>
  <c r="Z97" i="3"/>
  <c r="Z96" i="3"/>
  <c r="Z95" i="3"/>
  <c r="Z94" i="3"/>
  <c r="Z93" i="3"/>
  <c r="Z92" i="3"/>
  <c r="Z91" i="3"/>
  <c r="Z90" i="3"/>
  <c r="Z89" i="3"/>
  <c r="Z88" i="3"/>
  <c r="Z87" i="3"/>
  <c r="Z86" i="3"/>
  <c r="Z85" i="3"/>
  <c r="Z84" i="3"/>
  <c r="Z83" i="3"/>
  <c r="Z82" i="3"/>
  <c r="Z81" i="3"/>
  <c r="Z80" i="3"/>
  <c r="Z79" i="3"/>
  <c r="Z78" i="3"/>
  <c r="Z77" i="3"/>
  <c r="Z76" i="3"/>
  <c r="Z75" i="3"/>
  <c r="Z74" i="3"/>
  <c r="Z73" i="3"/>
  <c r="Z72" i="3"/>
  <c r="Z71" i="3"/>
  <c r="Z70" i="3"/>
  <c r="Z69" i="3"/>
  <c r="Z68" i="3"/>
  <c r="Z67" i="3"/>
  <c r="Z66" i="3"/>
  <c r="Z65" i="3"/>
  <c r="Z64" i="3"/>
  <c r="Z63" i="3"/>
  <c r="Z62" i="3"/>
  <c r="Z61" i="3"/>
  <c r="Z60" i="3"/>
  <c r="Z59" i="3"/>
  <c r="Z58" i="3"/>
  <c r="Z57" i="3"/>
  <c r="Z56" i="3"/>
  <c r="Z55" i="3"/>
  <c r="Z54" i="3"/>
  <c r="Z53" i="3"/>
  <c r="Z52" i="3"/>
  <c r="Z51" i="3"/>
  <c r="Z50" i="3"/>
  <c r="Z49" i="3"/>
  <c r="Z48" i="3"/>
  <c r="Z47" i="3"/>
  <c r="Z46" i="3"/>
  <c r="Z45" i="3"/>
  <c r="Z44" i="3"/>
  <c r="Z43" i="3"/>
  <c r="Z42" i="3"/>
  <c r="Z41" i="3"/>
  <c r="Z40" i="3"/>
  <c r="Z39" i="3"/>
  <c r="Z38" i="3"/>
  <c r="Z37" i="3"/>
  <c r="Z36" i="3"/>
  <c r="Z35" i="3"/>
  <c r="Z34" i="3"/>
  <c r="Z33" i="3"/>
  <c r="Z32" i="3"/>
  <c r="Z31" i="3"/>
  <c r="Z30" i="3"/>
  <c r="Z29" i="3"/>
  <c r="Z28" i="3"/>
  <c r="Z27" i="3"/>
  <c r="Z26" i="3"/>
  <c r="Z25" i="3"/>
  <c r="Z24" i="3"/>
  <c r="Z23" i="3"/>
  <c r="Z22" i="3"/>
  <c r="Z21" i="3"/>
  <c r="Z20" i="3"/>
  <c r="Z19" i="3"/>
  <c r="Z18" i="3"/>
  <c r="Z17" i="3"/>
  <c r="Z16" i="3"/>
  <c r="Z15" i="3"/>
  <c r="Z14" i="3"/>
  <c r="Z13" i="3"/>
  <c r="Z12" i="3"/>
  <c r="Z11" i="3"/>
  <c r="Z10" i="3"/>
  <c r="Y9" i="3"/>
  <c r="Y7" i="3" s="1"/>
  <c r="X9" i="3"/>
  <c r="X7" i="3" s="1"/>
  <c r="W9" i="3"/>
  <c r="W7" i="3" s="1"/>
  <c r="V9" i="3"/>
  <c r="V7" i="3" s="1"/>
  <c r="U9" i="3"/>
  <c r="U7" i="3" s="1"/>
  <c r="T9" i="3"/>
  <c r="T7" i="3" s="1"/>
  <c r="S9" i="3"/>
  <c r="S7" i="3" s="1"/>
  <c r="R9" i="3"/>
  <c r="R7" i="3" s="1"/>
  <c r="N9" i="3"/>
  <c r="N7" i="3" s="1"/>
  <c r="M9" i="3"/>
  <c r="M7" i="3" s="1"/>
  <c r="L9" i="3"/>
  <c r="L7" i="3" s="1"/>
  <c r="J9" i="3"/>
  <c r="J7" i="3" s="1"/>
  <c r="I9" i="3"/>
  <c r="I7" i="3" s="1"/>
  <c r="H9" i="3"/>
  <c r="H7" i="3" s="1"/>
  <c r="F9" i="3"/>
  <c r="F7" i="3" s="1"/>
  <c r="E9" i="3"/>
  <c r="E7" i="3" s="1"/>
  <c r="D9" i="3"/>
  <c r="D7" i="3" s="1"/>
  <c r="Z8" i="3"/>
  <c r="Q8" i="3"/>
  <c r="G8" i="3"/>
  <c r="U144" i="7" l="1"/>
  <c r="K23" i="3"/>
  <c r="K50" i="3"/>
  <c r="K58" i="3"/>
  <c r="K86" i="3"/>
  <c r="K106" i="3"/>
  <c r="K114" i="3"/>
  <c r="K122" i="3"/>
  <c r="K130" i="3"/>
  <c r="K138" i="3"/>
  <c r="K31" i="3"/>
  <c r="K62" i="3"/>
  <c r="K98" i="3"/>
  <c r="K110" i="3"/>
  <c r="K118" i="3"/>
  <c r="K126" i="3"/>
  <c r="K142" i="3"/>
  <c r="K11" i="3"/>
  <c r="K82" i="3"/>
  <c r="K16" i="3"/>
  <c r="K32" i="3"/>
  <c r="K43" i="3"/>
  <c r="K59" i="3"/>
  <c r="K71" i="3"/>
  <c r="K83" i="3"/>
  <c r="K87" i="3"/>
  <c r="K99" i="3"/>
  <c r="K103" i="3"/>
  <c r="K115" i="3"/>
  <c r="K119" i="3"/>
  <c r="K123" i="3"/>
  <c r="K127" i="3"/>
  <c r="K139" i="3"/>
  <c r="K143" i="3"/>
  <c r="K42" i="3"/>
  <c r="K78" i="3"/>
  <c r="K24" i="3"/>
  <c r="K39" i="3"/>
  <c r="K51" i="3"/>
  <c r="K63" i="3"/>
  <c r="K75" i="3"/>
  <c r="K91" i="3"/>
  <c r="K107" i="3"/>
  <c r="K131" i="3"/>
  <c r="K46" i="3"/>
  <c r="K70" i="3"/>
  <c r="K28" i="3"/>
  <c r="K36" i="3"/>
  <c r="K47" i="3"/>
  <c r="K55" i="3"/>
  <c r="K67" i="3"/>
  <c r="K79" i="3"/>
  <c r="K95" i="3"/>
  <c r="K111" i="3"/>
  <c r="K135" i="3"/>
  <c r="K19" i="3"/>
  <c r="K66" i="3"/>
  <c r="K20" i="3"/>
  <c r="K25" i="3"/>
  <c r="K40" i="3"/>
  <c r="K52" i="3"/>
  <c r="K68" i="3"/>
  <c r="K76" i="3"/>
  <c r="K84" i="3"/>
  <c r="K88" i="3"/>
  <c r="K92" i="3"/>
  <c r="K96" i="3"/>
  <c r="K108" i="3"/>
  <c r="K112" i="3"/>
  <c r="K116" i="3"/>
  <c r="K120" i="3"/>
  <c r="K124" i="3"/>
  <c r="K128" i="3"/>
  <c r="K132" i="3"/>
  <c r="K136" i="3"/>
  <c r="K140" i="3"/>
  <c r="K144" i="3"/>
  <c r="K27" i="3"/>
  <c r="K90" i="3"/>
  <c r="K29" i="3"/>
  <c r="K60" i="3"/>
  <c r="K100" i="3"/>
  <c r="K38" i="3"/>
  <c r="K33" i="3"/>
  <c r="K56" i="3"/>
  <c r="K104" i="3"/>
  <c r="K15" i="3"/>
  <c r="K102" i="3"/>
  <c r="K21" i="3"/>
  <c r="K48" i="3"/>
  <c r="K72" i="3"/>
  <c r="K22" i="3"/>
  <c r="K34" i="3"/>
  <c r="K45" i="3"/>
  <c r="K61" i="3"/>
  <c r="K73" i="3"/>
  <c r="K81" i="3"/>
  <c r="K89" i="3"/>
  <c r="K93" i="3"/>
  <c r="K97" i="3"/>
  <c r="K101" i="3"/>
  <c r="K105" i="3"/>
  <c r="K109" i="3"/>
  <c r="K121" i="3"/>
  <c r="K125" i="3"/>
  <c r="K129" i="3"/>
  <c r="K133" i="3"/>
  <c r="K137" i="3"/>
  <c r="K141" i="3"/>
  <c r="K54" i="3"/>
  <c r="K74" i="3"/>
  <c r="K12" i="3"/>
  <c r="K13" i="3"/>
  <c r="K64" i="3"/>
  <c r="K14" i="3"/>
  <c r="K26" i="3"/>
  <c r="K37" i="3"/>
  <c r="K49" i="3"/>
  <c r="K53" i="3"/>
  <c r="K65" i="3"/>
  <c r="K77" i="3"/>
  <c r="K117" i="3"/>
  <c r="K35" i="3"/>
  <c r="K94" i="3"/>
  <c r="K17" i="3"/>
  <c r="K44" i="3"/>
  <c r="K80" i="3"/>
  <c r="K18" i="3"/>
  <c r="K30" i="3"/>
  <c r="K41" i="3"/>
  <c r="K57" i="3"/>
  <c r="K69" i="3"/>
  <c r="K85" i="3"/>
  <c r="K113" i="3"/>
  <c r="K10" i="3"/>
  <c r="Q9" i="3"/>
  <c r="Q7" i="3" s="1"/>
  <c r="Z9" i="3"/>
  <c r="Z7" i="3" s="1"/>
  <c r="G9" i="3"/>
  <c r="G7" i="3" s="1"/>
  <c r="K8" i="3"/>
  <c r="K9" i="3" l="1"/>
  <c r="K7" i="3" s="1"/>
  <c r="G8" i="2" l="1"/>
  <c r="G6" i="2" s="1"/>
  <c r="F8" i="2"/>
  <c r="F6" i="2" s="1"/>
  <c r="E8" i="2"/>
  <c r="E6" i="2" s="1"/>
  <c r="D8" i="2"/>
  <c r="D6" i="2" s="1"/>
  <c r="H8" i="2" l="1"/>
  <c r="H6" i="2" s="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N6" i="1"/>
  <c r="N4" i="1" s="1"/>
  <c r="M6" i="1"/>
  <c r="M4" i="1" s="1"/>
  <c r="K6" i="1"/>
  <c r="K4" i="1" s="1"/>
  <c r="J6" i="1"/>
  <c r="J4" i="1" s="1"/>
  <c r="I6" i="1"/>
  <c r="I4" i="1" s="1"/>
  <c r="G6" i="1"/>
  <c r="G4" i="1" s="1"/>
  <c r="F6" i="1"/>
  <c r="F4" i="1" s="1"/>
  <c r="E6" i="1"/>
  <c r="E4" i="1" s="1"/>
  <c r="D6" i="1"/>
  <c r="D4" i="1" s="1"/>
  <c r="L5" i="1"/>
  <c r="H6" i="1" l="1"/>
  <c r="H4" i="1" s="1"/>
  <c r="L6" i="1"/>
  <c r="L4" i="1" s="1"/>
</calcChain>
</file>

<file path=xl/sharedStrings.xml><?xml version="1.0" encoding="utf-8"?>
<sst xmlns="http://schemas.openxmlformats.org/spreadsheetml/2006/main" count="6764" uniqueCount="785">
  <si>
    <t xml:space="preserve">Объемы отдельных диагностических исследований, оказываемых в амбулаторно-поликлинических условиях, на 2025 год        </t>
  </si>
  <si>
    <t>№ п/п</t>
  </si>
  <si>
    <t>Реестровый номер</t>
  </si>
  <si>
    <t>Наименование медицинской организации</t>
  </si>
  <si>
    <t>Компьютерная томография</t>
  </si>
  <si>
    <t>Магнитно-резонансная томография</t>
  </si>
  <si>
    <t>КТ/ПЭТ</t>
  </si>
  <si>
    <t>ОФЭКТ/КТ</t>
  </si>
  <si>
    <t>без К для АЦКТ</t>
  </si>
  <si>
    <t>без К</t>
  </si>
  <si>
    <t>с К</t>
  </si>
  <si>
    <t>с К  и исп. АИ</t>
  </si>
  <si>
    <t>ВСЕГО</t>
  </si>
  <si>
    <t>Медицинская помощь за пределами РБ</t>
  </si>
  <si>
    <t>Итого по МО</t>
  </si>
  <si>
    <t>025004</t>
  </si>
  <si>
    <t>ГБУЗ РБ Аскинская ЦРБ</t>
  </si>
  <si>
    <t>022103</t>
  </si>
  <si>
    <t>ГБУЗ РБ Балтачевская ЦРБ</t>
  </si>
  <si>
    <t>025001</t>
  </si>
  <si>
    <t>ГБУЗ РБ Бирская ЦРБ</t>
  </si>
  <si>
    <t>025005</t>
  </si>
  <si>
    <t>ГБУЗ РБ Бураевская ЦРБ</t>
  </si>
  <si>
    <t>022102</t>
  </si>
  <si>
    <t>ГБУЗ РБ Верхне-Татышлинская ЦРБ</t>
  </si>
  <si>
    <t>021201</t>
  </si>
  <si>
    <t>ГБУЗ РБ ГБ г.Нефтекамск</t>
  </si>
  <si>
    <t>027001</t>
  </si>
  <si>
    <t>ГБУЗ РБ Дюртюлинская ЦРБ</t>
  </si>
  <si>
    <t>021206</t>
  </si>
  <si>
    <t>ГБУЗ РБ Калтасинская ЦРБ</t>
  </si>
  <si>
    <t>025003</t>
  </si>
  <si>
    <t>ГБУЗ РБ Караидельская ЦРБ</t>
  </si>
  <si>
    <t>021205</t>
  </si>
  <si>
    <t>ГБУЗ РБ Краснокамская ЦРБ</t>
  </si>
  <si>
    <t>025002</t>
  </si>
  <si>
    <t>ГБУЗ РБ Мишкинская ЦРБ</t>
  </si>
  <si>
    <t>022104</t>
  </si>
  <si>
    <t>ГБУЗ РБ Янаульская ЦРБ</t>
  </si>
  <si>
    <t>020163</t>
  </si>
  <si>
    <t>ООО "АВИЦЕННА" г.Нефтекамск</t>
  </si>
  <si>
    <t>021501</t>
  </si>
  <si>
    <t>ГБУЗ РБ Акъярская ЦРБ</t>
  </si>
  <si>
    <t>024001</t>
  </si>
  <si>
    <t>ГБУЗ РБ Аскаровская ЦРБ</t>
  </si>
  <si>
    <t>022001</t>
  </si>
  <si>
    <t>ГБУЗ РБ Баймакская ЦРБ</t>
  </si>
  <si>
    <t>024005</t>
  </si>
  <si>
    <t>ГБУЗ РБ Белорецкая ЦРКБ</t>
  </si>
  <si>
    <t>024002</t>
  </si>
  <si>
    <t>ГБУЗ РБ Бурзянская ЦРБ</t>
  </si>
  <si>
    <t>022012</t>
  </si>
  <si>
    <t>ГБУЗ РБ Зилаирская ЦРБ</t>
  </si>
  <si>
    <t>021901</t>
  </si>
  <si>
    <t>ГБУЗ РБ Учалинская ЦРБ</t>
  </si>
  <si>
    <t>021502</t>
  </si>
  <si>
    <t>ГБУЗ РБ ЦГБ г.Сибай</t>
  </si>
  <si>
    <t>024006</t>
  </si>
  <si>
    <t>ФГБУЗ МСЧ №142 ФМБА России</t>
  </si>
  <si>
    <t>021536</t>
  </si>
  <si>
    <t>ООО "МедТех"</t>
  </si>
  <si>
    <t>021621</t>
  </si>
  <si>
    <t>ГАУЗ РБ  "Санаторий для детей Нур г.Стерлитамак"</t>
  </si>
  <si>
    <t>021601</t>
  </si>
  <si>
    <t>ГБУЗ РБ ГКБ №1 г.Стерлитамак</t>
  </si>
  <si>
    <t>021616</t>
  </si>
  <si>
    <t>ГБУЗ РБ ДБ г.Стерлитамак</t>
  </si>
  <si>
    <t>021636</t>
  </si>
  <si>
    <t>ГБУЗ РБ СП г.Стерлитамак</t>
  </si>
  <si>
    <t>021111</t>
  </si>
  <si>
    <t>ГБУЗ РБ ГБ г.Кумертау</t>
  </si>
  <si>
    <t>021424</t>
  </si>
  <si>
    <t>ГБУЗ РБ ГБ г.Салават</t>
  </si>
  <si>
    <t>021105</t>
  </si>
  <si>
    <t>ГБУЗ РБ Исянгуловская ЦРБ</t>
  </si>
  <si>
    <t>029001</t>
  </si>
  <si>
    <t>ГБУЗ РБ Ишимбайская ЦРБ</t>
  </si>
  <si>
    <t>021605</t>
  </si>
  <si>
    <t>ГБУЗ РБ Красноусольская ЦРБ</t>
  </si>
  <si>
    <t>021104</t>
  </si>
  <si>
    <t>ГБУЗ РБ Мелеузовская ЦРБ</t>
  </si>
  <si>
    <t>021102</t>
  </si>
  <si>
    <t>ГБУЗ РБ Мраковская ЦРБ</t>
  </si>
  <si>
    <t>021606</t>
  </si>
  <si>
    <t>ГБУЗ РБ Стерлибашевская ЦРБ</t>
  </si>
  <si>
    <t>021607</t>
  </si>
  <si>
    <t>ГБУЗ РБ Толбазинская ЦРБ</t>
  </si>
  <si>
    <t>021405</t>
  </si>
  <si>
    <t>ГБУЗ РБ Федоровская ЦРБ</t>
  </si>
  <si>
    <t>021401</t>
  </si>
  <si>
    <t>ООО "Медсервис" г.Салават</t>
  </si>
  <si>
    <t>021303</t>
  </si>
  <si>
    <t>ГБУЗ РБ ГБ №1 г.Октябрьский</t>
  </si>
  <si>
    <t>028004</t>
  </si>
  <si>
    <t>ГБУЗ РБ Бакалинская ЦРБ</t>
  </si>
  <si>
    <t>023002</t>
  </si>
  <si>
    <t>ГБУЗ РБ Белебеевская ЦРБ</t>
  </si>
  <si>
    <t>023005</t>
  </si>
  <si>
    <t>ГБУЗ РБ Бижбулякская ЦРБ</t>
  </si>
  <si>
    <t>028002</t>
  </si>
  <si>
    <t>ГБУЗ РБ Верхнеяркеевская ЦРБ</t>
  </si>
  <si>
    <t>021002</t>
  </si>
  <si>
    <t>ГБУЗ РБ Давлекановская ЦРБ</t>
  </si>
  <si>
    <t>023006</t>
  </si>
  <si>
    <t>ГБУЗ РБ Ермекеевская ЦРБ</t>
  </si>
  <si>
    <t>021001</t>
  </si>
  <si>
    <t>ГБУЗ РБ Миякинская ЦРБ</t>
  </si>
  <si>
    <t>021003</t>
  </si>
  <si>
    <t>ГБУЗ РБ Раевская ЦРБ</t>
  </si>
  <si>
    <t>021701</t>
  </si>
  <si>
    <t>ГБУЗ РБ Туймазинская ЦРБ</t>
  </si>
  <si>
    <t>021706</t>
  </si>
  <si>
    <t>ГБУЗ РБ Шаранская ЦРБ</t>
  </si>
  <si>
    <t>021322</t>
  </si>
  <si>
    <t>ООО "ОСЦ"</t>
  </si>
  <si>
    <t>029179</t>
  </si>
  <si>
    <t>ГАУЗ РБ Санаторий "Дуслык" г.Уфа</t>
  </si>
  <si>
    <t>021110</t>
  </si>
  <si>
    <t>ГБУЗ РБ Детская поликлиника №2 г.Уфа</t>
  </si>
  <si>
    <t>021100</t>
  </si>
  <si>
    <t>ГБУЗ РБ Детская поликлиника №3 г.Уфа</t>
  </si>
  <si>
    <t>027000</t>
  </si>
  <si>
    <t>ГБУЗ РБ Детская поликлиника  №4 г.Уфа</t>
  </si>
  <si>
    <t>021120</t>
  </si>
  <si>
    <t>ГБУЗ РБ Детская поликлиника №5 г.Уфа</t>
  </si>
  <si>
    <t>021130</t>
  </si>
  <si>
    <t>ГБУЗ РБ Детская поликлиника №6 г.Уфа</t>
  </si>
  <si>
    <t>021140</t>
  </si>
  <si>
    <t>ГАУЗ РБ Детская стоматологическая поликлиника №3 г.Уфа</t>
  </si>
  <si>
    <t>021150</t>
  </si>
  <si>
    <t>ГБУЗ РБ Детская стоматологическая поликлиника  №7 г.Уфа</t>
  </si>
  <si>
    <t>029100</t>
  </si>
  <si>
    <t>ГБУЗ РБ Поликлиника №43 г.Уфа</t>
  </si>
  <si>
    <t>029300</t>
  </si>
  <si>
    <t>ГБУЗ РБ Поликлиника №46 г.Уфа</t>
  </si>
  <si>
    <t>029700</t>
  </si>
  <si>
    <t>ГБУЗ РБ Поликлиника №50 г.Уфа</t>
  </si>
  <si>
    <t>021040</t>
  </si>
  <si>
    <t>ГБУЗ РБ Стоматологическая поликлиника №1 г.Уфа</t>
  </si>
  <si>
    <t>021050</t>
  </si>
  <si>
    <t>ГБУЗ РБ Стоматологическая поликлиника №2 г.Уфа</t>
  </si>
  <si>
    <t>021060</t>
  </si>
  <si>
    <t>ГБУЗ РБ Стоматологическая поликлиника №4 г.Уфа</t>
  </si>
  <si>
    <t>021070</t>
  </si>
  <si>
    <t>ГБУЗ РБ Стоматологическая поликлиника №5 г.Уфа</t>
  </si>
  <si>
    <t>021080</t>
  </si>
  <si>
    <t>ГБУЗ РБ Стоматологическая поликлиника №6 г.Уфа</t>
  </si>
  <si>
    <t>021160</t>
  </si>
  <si>
    <t>ГАУЗ РБ Стоматологическая поликлиника №8 г.Уфа</t>
  </si>
  <si>
    <t>021310</t>
  </si>
  <si>
    <t>ГАУЗ РБ Стоматологическая поликлиника №9 г.Уфа</t>
  </si>
  <si>
    <t>029400</t>
  </si>
  <si>
    <t>ГБУЗ РБ ГКБ Демского района г.Уфы</t>
  </si>
  <si>
    <t>023500</t>
  </si>
  <si>
    <t>ГБУЗ РБ ГКБ №5 г.Уфа</t>
  </si>
  <si>
    <t>021800</t>
  </si>
  <si>
    <t>ГБУЗ РБ ГКБ №8 г.Уфа</t>
  </si>
  <si>
    <t>024200</t>
  </si>
  <si>
    <t>022300</t>
  </si>
  <si>
    <t>ГБУЗ РБ ГКБ №13 г.Уфа</t>
  </si>
  <si>
    <t>021200</t>
  </si>
  <si>
    <t>ГБУЗ РБ ГДКБ №17 г.Уфа</t>
  </si>
  <si>
    <t>028000</t>
  </si>
  <si>
    <t>ГБУЗ РБ ГКБ №18 г.Уфы</t>
  </si>
  <si>
    <t>023200</t>
  </si>
  <si>
    <t>ГБУЗ РБ ГКПЦ г.Уфы</t>
  </si>
  <si>
    <t>020159</t>
  </si>
  <si>
    <t>ГБУЗ РБ ЦСМП и МК</t>
  </si>
  <si>
    <t>022800</t>
  </si>
  <si>
    <t xml:space="preserve">ФГБОУ ВО БГМУ Минздрава России </t>
  </si>
  <si>
    <t>025000</t>
  </si>
  <si>
    <t>ФКУЗ "МСЧ МВД России по Республике Башкортостан"</t>
  </si>
  <si>
    <t>020171</t>
  </si>
  <si>
    <t>УФИЦ РАН</t>
  </si>
  <si>
    <t>022117</t>
  </si>
  <si>
    <t>ЧУЗ "КБ "РЖД-Медицина"г.Уфа</t>
  </si>
  <si>
    <t>022204</t>
  </si>
  <si>
    <t>ГБУЗ РБ Архангельская ЦРБ</t>
  </si>
  <si>
    <t>026005</t>
  </si>
  <si>
    <t>ГБУЗ РБ Белокатайская ЦРБ</t>
  </si>
  <si>
    <t>022202</t>
  </si>
  <si>
    <t>ГБУЗ РБ Благовещенская ЦРБ</t>
  </si>
  <si>
    <t>026002</t>
  </si>
  <si>
    <t>ГБУЗ РБ Большеустьикинская ЦРБ</t>
  </si>
  <si>
    <t>022002</t>
  </si>
  <si>
    <t>ГБУЗ РБ Буздякская ЦРБ</t>
  </si>
  <si>
    <t>022201</t>
  </si>
  <si>
    <t>ГБУЗ РБ Иглинская ЦРБ</t>
  </si>
  <si>
    <t>022205</t>
  </si>
  <si>
    <t>ГБУЗ РБ Кармаскалинская ЦРБ</t>
  </si>
  <si>
    <t>026004</t>
  </si>
  <si>
    <t>ГБУЗ РБ Кигинская ЦРБ</t>
  </si>
  <si>
    <t>022208</t>
  </si>
  <si>
    <t>ГБУЗ РБ Кушнаренковская ЦРБ</t>
  </si>
  <si>
    <t>026003</t>
  </si>
  <si>
    <t>ГБУЗ РБ Малоязовская ЦРБ</t>
  </si>
  <si>
    <t>026001</t>
  </si>
  <si>
    <t>ГБУЗ РБ Месягутовская ЦРБ</t>
  </si>
  <si>
    <t>022203</t>
  </si>
  <si>
    <t>ГБУЗ РБ Нуримановская ЦРБ</t>
  </si>
  <si>
    <t>027002</t>
  </si>
  <si>
    <t>ГБУЗ РБ Чекмагушевская ЦРБ</t>
  </si>
  <si>
    <t>022000</t>
  </si>
  <si>
    <t>ГБУЗ РБ Чишминская ЦРБ</t>
  </si>
  <si>
    <t>022003</t>
  </si>
  <si>
    <t>ГБУЗ РБ Языковская ЦРБ</t>
  </si>
  <si>
    <t>020251</t>
  </si>
  <si>
    <t>ООО  "МЦ "Агидель"</t>
  </si>
  <si>
    <t>020169</t>
  </si>
  <si>
    <t>ООО "АНЭКО"</t>
  </si>
  <si>
    <t>020235</t>
  </si>
  <si>
    <t>ООО "Евромед-Уфа"</t>
  </si>
  <si>
    <t>020232</t>
  </si>
  <si>
    <t>ООО "Клиника глазных болезней"</t>
  </si>
  <si>
    <t>020241</t>
  </si>
  <si>
    <t>ООО "Клиника современной флебологии"</t>
  </si>
  <si>
    <t>020181</t>
  </si>
  <si>
    <t>ООО "Клиника Эксперт Уфа"</t>
  </si>
  <si>
    <t>029140</t>
  </si>
  <si>
    <t>ООО "Лаборатория гемодиализа"</t>
  </si>
  <si>
    <t>029150</t>
  </si>
  <si>
    <t>ООО "ЛДЦ МИБС-Уфа"</t>
  </si>
  <si>
    <t>020188</t>
  </si>
  <si>
    <t>ООО"МД Проект 2010"</t>
  </si>
  <si>
    <t>020157</t>
  </si>
  <si>
    <t>ООО "Медицинский центр Семья"</t>
  </si>
  <si>
    <t>020265</t>
  </si>
  <si>
    <t>ООО "ММЦ Медикал Он Груп-Уфа"</t>
  </si>
  <si>
    <t>020199</t>
  </si>
  <si>
    <t>ООО "Медси-Уфа"</t>
  </si>
  <si>
    <t>020172</t>
  </si>
  <si>
    <t>ООО "МЦ МЕГИ"</t>
  </si>
  <si>
    <t>020066</t>
  </si>
  <si>
    <t xml:space="preserve">АО "Санаторий "Зеленая роща" </t>
  </si>
  <si>
    <t>020233</t>
  </si>
  <si>
    <t>ООО санаторий "Юматово"</t>
  </si>
  <si>
    <t>020170</t>
  </si>
  <si>
    <t>ООО "Клиника Фомина Уфа"</t>
  </si>
  <si>
    <t>020161</t>
  </si>
  <si>
    <t>ООО "Экома"</t>
  </si>
  <si>
    <t>020248</t>
  </si>
  <si>
    <t>ООО "Клиника эстетической медицины "Юхелф"</t>
  </si>
  <si>
    <t>022120</t>
  </si>
  <si>
    <t>ГБУЗ РКБ им. Г.Г.Куватова</t>
  </si>
  <si>
    <t>022100</t>
  </si>
  <si>
    <t>ГАУЗ РКОД Минздрава РБ</t>
  </si>
  <si>
    <t>022130</t>
  </si>
  <si>
    <t>ГБУЗ РКЦ</t>
  </si>
  <si>
    <t>022113</t>
  </si>
  <si>
    <t>ГБУЗ РДКБ</t>
  </si>
  <si>
    <t xml:space="preserve">022112 </t>
  </si>
  <si>
    <t xml:space="preserve">ГБУЗ РКВД </t>
  </si>
  <si>
    <t>026000</t>
  </si>
  <si>
    <t>ГБУЗ РКПЦ МЗ РБ</t>
  </si>
  <si>
    <t>022132</t>
  </si>
  <si>
    <t>ГБУЗ РМГЦ</t>
  </si>
  <si>
    <t>022124</t>
  </si>
  <si>
    <t>ГБУЗ РВФД</t>
  </si>
  <si>
    <t>022220</t>
  </si>
  <si>
    <t>ГБУЗ РКГВВ</t>
  </si>
  <si>
    <t>022400</t>
  </si>
  <si>
    <t>ГБУЗ РБ КБСМП г.Уфа</t>
  </si>
  <si>
    <t>022720</t>
  </si>
  <si>
    <t>ГБУЗ РБ ГКБ №21 г.Уфа</t>
  </si>
  <si>
    <t>022710</t>
  </si>
  <si>
    <t>ГБУЗ РКИБ</t>
  </si>
  <si>
    <t>022121</t>
  </si>
  <si>
    <t>АУЗ РСП</t>
  </si>
  <si>
    <t>022134</t>
  </si>
  <si>
    <t>ООО "Центр ПЭТ-Технолоджи"</t>
  </si>
  <si>
    <t>020005</t>
  </si>
  <si>
    <t>ГБУЗ РКНД Минздрава РБ</t>
  </si>
  <si>
    <t>020006</t>
  </si>
  <si>
    <t>ГБУЗ РКПЦ Минздрава РБ</t>
  </si>
  <si>
    <t>020007</t>
  </si>
  <si>
    <t>020164</t>
  </si>
  <si>
    <t>ГАУЗ РПНС Акбузат</t>
  </si>
  <si>
    <t>020051</t>
  </si>
  <si>
    <t>АНМО "Уфимский хоспис"</t>
  </si>
  <si>
    <t>020052</t>
  </si>
  <si>
    <t>ГБУЗ РЦПБ СО СПИДОМ И ИЗ</t>
  </si>
  <si>
    <t>020058</t>
  </si>
  <si>
    <t>ООО "ДОКТОР ВЕН"</t>
  </si>
  <si>
    <t xml:space="preserve"> УЗИ сердечно-сосудистой системы</t>
  </si>
  <si>
    <t>Эхо-кардиография</t>
  </si>
  <si>
    <t>УЗДС брахио-цефальных артерий</t>
  </si>
  <si>
    <t>УЗДС магистральных артерий и вен нижних конечностей</t>
  </si>
  <si>
    <t>Эхо-кардиография с физической нагрузкой</t>
  </si>
  <si>
    <t>Эндоскопические диагностические исследования</t>
  </si>
  <si>
    <t>Патологоанатомические исследования биопсийного (операционного) материала с целью диагностики онкологических заболеваний и подбора противоопухолевой лекарственной терапии</t>
  </si>
  <si>
    <t>Молекулярно-биологические исследования с целью диагностики онкологических заболеваний</t>
  </si>
  <si>
    <t>Гастро-скопия</t>
  </si>
  <si>
    <t>Бронхо-скопия</t>
  </si>
  <si>
    <t>в том числе</t>
  </si>
  <si>
    <t>2 категория</t>
  </si>
  <si>
    <t>3 категория</t>
  </si>
  <si>
    <t>4 категория</t>
  </si>
  <si>
    <t>Молекулярно-генетические исследования мутаций в гене EGFR в биопсийном (операционном) материале</t>
  </si>
  <si>
    <t>Молекулярно-генетические исследования мутаций в гене BRAF в биопсийном (операционном) материале</t>
  </si>
  <si>
    <t>Молекулярно-генетические исследования мутаций в гене KRAS в биопсийном (операционном) материале</t>
  </si>
  <si>
    <t>Молекулярно-генетические исследования мутаций в гене NRAS в биопсийном (операционном) материале</t>
  </si>
  <si>
    <t>Молекулярно-генетические исследования мутаций в гене BRCA1/2 в биопсийном (операционном) материале</t>
  </si>
  <si>
    <t>Исследования с применением молекулярно-генетических методов in situ гибридизации FISH</t>
  </si>
  <si>
    <t>Иные**
( молекулярно-генетические исследования мутаций в гене MSI, IDH 1/ 2, TP53, MGMT (метил-е), MLH1 (метил-е), стандартные кариотипирование  костного мозга)</t>
  </si>
  <si>
    <t>Секвени-рование NGS</t>
  </si>
  <si>
    <t>Колоноскопия</t>
  </si>
  <si>
    <t>Колоно-скопия</t>
  </si>
  <si>
    <t>Колоно-скопия с наркозом</t>
  </si>
  <si>
    <t>Колоно-скопия с полип-эктомией</t>
  </si>
  <si>
    <t>ГБУЗ РБ ГКБ №9 г.Уфа</t>
  </si>
  <si>
    <t>взрослые с сахарным диабетом 1 типа</t>
  </si>
  <si>
    <t>взрослые с сахарным диабетом 2 типа</t>
  </si>
  <si>
    <t>дети и подростки с сахарным диабетом</t>
  </si>
  <si>
    <t xml:space="preserve">Объемы </t>
  </si>
  <si>
    <t>в том числе на травматологические пункты:</t>
  </si>
  <si>
    <t>по профилю                         "травматология и ортопедия"</t>
  </si>
  <si>
    <t>по профилю             "офтальмология"</t>
  </si>
  <si>
    <t>ГБУЗ РБ Баймакская ЦГБ</t>
  </si>
  <si>
    <t>ГБУЗ РБ Учалинская ЦГБ</t>
  </si>
  <si>
    <t>ГБУЗ РБ Городская детская поликлиника №6 г.Уфа</t>
  </si>
  <si>
    <t>ФГБОУ ВО БГМУ Минздрава России всего, в том числе:</t>
  </si>
  <si>
    <t>ФГБОУ ВО БГМУ Минздрава России (без стоматологии, офтальмологии для отдельных структурных подразделений)</t>
  </si>
  <si>
    <t>ФГБОУ ВО БГМУ Минздрава России (стоматология)</t>
  </si>
  <si>
    <t>ФГБОУ ВО БГМУ Минздрава России (офтальмология для отдельных структурных подразделений)</t>
  </si>
  <si>
    <t>029110</t>
  </si>
  <si>
    <t>ООО "ЦМТ"</t>
  </si>
  <si>
    <t>020050</t>
  </si>
  <si>
    <t>БФ "Уфимский хоспис"</t>
  </si>
  <si>
    <t>Плановые объемы скорой медицинской помощи в рамках базовой Программы ОМС на 2025 год</t>
  </si>
  <si>
    <t xml:space="preserve">Уровень </t>
  </si>
  <si>
    <t xml:space="preserve">Скорая медицинская помощь </t>
  </si>
  <si>
    <t>Всего вызовов</t>
  </si>
  <si>
    <t>в том числе:</t>
  </si>
  <si>
    <t>Фельдшерские</t>
  </si>
  <si>
    <t>из них фельдшерские с применением тромболи-тических препаратов</t>
  </si>
  <si>
    <t>Врачебные</t>
  </si>
  <si>
    <t>из них врачебные с применением тромболи-тических препаратов</t>
  </si>
  <si>
    <t xml:space="preserve">Специализ.  вызовы </t>
  </si>
  <si>
    <t>(ГБУЗ РБ ЦСМП и МК</t>
  </si>
  <si>
    <t>Объемы оказания медицинской помощи в условиях круглосуточного стационара, на 2025 год.</t>
  </si>
  <si>
    <t>№ пп</t>
  </si>
  <si>
    <t>Реестровый номер МО</t>
  </si>
  <si>
    <t>Наименование медицинской организации, код (подразделения, отделения)</t>
  </si>
  <si>
    <t>Уровень МО</t>
  </si>
  <si>
    <t>В рамках базовой программы ОМС (КСГ) , без МР</t>
  </si>
  <si>
    <t>ВМП 2025</t>
  </si>
  <si>
    <t>Всего в рамках базовой программы ОМС (КСГ+ВМП)</t>
  </si>
  <si>
    <t>профиль "Медицинская реабилитация"</t>
  </si>
  <si>
    <t>ИТОГО</t>
  </si>
  <si>
    <t>КСГ с онкологическими заболеваниями</t>
  </si>
  <si>
    <t xml:space="preserve">КСГ по COVID-19 </t>
  </si>
  <si>
    <t>профиль "Онкология"</t>
  </si>
  <si>
    <t>1 А</t>
  </si>
  <si>
    <t xml:space="preserve">ГБУЗ РБ ДБ г. Стерлитамак </t>
  </si>
  <si>
    <t>2 А</t>
  </si>
  <si>
    <t>2 Б</t>
  </si>
  <si>
    <t xml:space="preserve">ЧУЗ "КБ "РЖД-Медицина" г. Уфа" </t>
  </si>
  <si>
    <t xml:space="preserve">ООО "Октябрьский сосудистый центр" </t>
  </si>
  <si>
    <t>3А</t>
  </si>
  <si>
    <t xml:space="preserve">ГБУЗ РБ ГКБ N 5 г. Уфа </t>
  </si>
  <si>
    <t>2В</t>
  </si>
  <si>
    <t>отделения уровня</t>
  </si>
  <si>
    <t>1А</t>
  </si>
  <si>
    <t>3 А</t>
  </si>
  <si>
    <t xml:space="preserve">ООО "Медсервис" (г. Салават) </t>
  </si>
  <si>
    <t xml:space="preserve">ГБУЗ РБ ГБ г. Кумертау </t>
  </si>
  <si>
    <t xml:space="preserve">3 А </t>
  </si>
  <si>
    <t xml:space="preserve">ГБУЗ РБ ГБ N 1 г. Октябрьский </t>
  </si>
  <si>
    <t>ГБУЗ РБ ГБ г. Нефтекамск</t>
  </si>
  <si>
    <t xml:space="preserve">ГБУЗ РБ ГБ г. Салават </t>
  </si>
  <si>
    <t>ГБУЗ РБ ГКБ № 1 г. Стерлитамак</t>
  </si>
  <si>
    <t>ГБУЗ РБ ГКБ № 13 г. Уфа</t>
  </si>
  <si>
    <t xml:space="preserve">ГБУЗ РБ ГКБ N 8 г. Уфа </t>
  </si>
  <si>
    <t xml:space="preserve">ГБУЗ РБ ЦГБг. Сибай </t>
  </si>
  <si>
    <t xml:space="preserve">ГАУЗ РКОД МЗ РБ </t>
  </si>
  <si>
    <t>3 Б</t>
  </si>
  <si>
    <t xml:space="preserve">ГБУЗ РКЦ </t>
  </si>
  <si>
    <t>3Б</t>
  </si>
  <si>
    <t xml:space="preserve">ГБУЗ РКПЦ МЗ РБ </t>
  </si>
  <si>
    <t xml:space="preserve">ГБУЗ РБ КБСМП г. Уфа </t>
  </si>
  <si>
    <t xml:space="preserve">ГБУЗ РБ ГДКБ N 17 г. Уфа </t>
  </si>
  <si>
    <t>ГБУЗ РБ ГКБ № 18 г. Уфы</t>
  </si>
  <si>
    <t>ГБУЗ РБ ГКБ N 21 г. Уфа</t>
  </si>
  <si>
    <t>3 В</t>
  </si>
  <si>
    <t xml:space="preserve">ООО "МД Проект 2010" </t>
  </si>
  <si>
    <t>3 Г</t>
  </si>
  <si>
    <t>Объемы медицинской помощи за пределами РБ</t>
  </si>
  <si>
    <t>Итого</t>
  </si>
  <si>
    <t>Всего</t>
  </si>
  <si>
    <t xml:space="preserve">Эндокринология </t>
  </si>
  <si>
    <t xml:space="preserve">Челюстно-лицевая хирургия </t>
  </si>
  <si>
    <t>Хирургия</t>
  </si>
  <si>
    <t xml:space="preserve">Урология </t>
  </si>
  <si>
    <t xml:space="preserve">Травматология и ортопедия </t>
  </si>
  <si>
    <t xml:space="preserve">Торакальная хирургия </t>
  </si>
  <si>
    <t xml:space="preserve">Сердечно-сосудистая хирургия </t>
  </si>
  <si>
    <t>Ревматология</t>
  </si>
  <si>
    <t xml:space="preserve">Педиатрия </t>
  </si>
  <si>
    <t xml:space="preserve">Офтальмология </t>
  </si>
  <si>
    <t xml:space="preserve">Оториноларингология </t>
  </si>
  <si>
    <t xml:space="preserve">Онкология </t>
  </si>
  <si>
    <t xml:space="preserve">Неонатология </t>
  </si>
  <si>
    <t xml:space="preserve">Нейрохирургия </t>
  </si>
  <si>
    <t xml:space="preserve">Комбустиология </t>
  </si>
  <si>
    <t xml:space="preserve">Дерматовенерология </t>
  </si>
  <si>
    <t xml:space="preserve">Детская хирургия в период новорожденности </t>
  </si>
  <si>
    <t xml:space="preserve">Гематология </t>
  </si>
  <si>
    <t xml:space="preserve">Гастроэнтерология </t>
  </si>
  <si>
    <t xml:space="preserve">Акушерство и гинекология </t>
  </si>
  <si>
    <t xml:space="preserve">Количество случаев  госпитализации </t>
  </si>
  <si>
    <t>ИТОГО с МТР</t>
  </si>
  <si>
    <t>МТР</t>
  </si>
  <si>
    <t>ИТОГО по МО</t>
  </si>
  <si>
    <t>ООО "МД-Проект 2010"</t>
  </si>
  <si>
    <t>ГБУЗ РБ ГБ  Белорецкая ЦРКБ</t>
  </si>
  <si>
    <t>ГБУЗ РБ ГКБ № 21 г. Уфа</t>
  </si>
  <si>
    <t>ГБУЗ РБ ГКБ № 18 г. Уфа</t>
  </si>
  <si>
    <t>ГБУЗ РБ ГДКБ № 17 г. Уфа</t>
  </si>
  <si>
    <t xml:space="preserve">ГБУЗ РДКБ </t>
  </si>
  <si>
    <t>ГАУЗ РКОД МЗ РБ</t>
  </si>
  <si>
    <t>№ группы ВМП</t>
  </si>
  <si>
    <t>Объем, перечень видов ВМП, финансовое обеспечение которых осуществляется за счет средств ОМС, установленные Комиссией на 2025 год</t>
  </si>
  <si>
    <t xml:space="preserve">Плановые объемы амбулаторно-поликлинической помощи в части посещений с профилактическими и иными целями  в рамках базовой программы ОМС на 2025 год </t>
  </si>
  <si>
    <t>Наименование МО</t>
  </si>
  <si>
    <t>Посещения с профилактическими и иными целями</t>
  </si>
  <si>
    <t>Итого посещений</t>
  </si>
  <si>
    <t>в  том числе</t>
  </si>
  <si>
    <t>1.Комплексные посещения в рамках проведения профилактических медицинских осмотров</t>
  </si>
  <si>
    <t>2.Комплексные посещения в рамках проведения диспансеризации (1 этап)</t>
  </si>
  <si>
    <t>3.Комплексные посещения по диспансеризация для оценки репродуктивного здоровья женщин и мужчин (1 этап)</t>
  </si>
  <si>
    <t>4.Посещения с иными целями</t>
  </si>
  <si>
    <t>Углубленная диспансеризация</t>
  </si>
  <si>
    <t xml:space="preserve"> Диспансеризация детей</t>
  </si>
  <si>
    <t xml:space="preserve">Профилактический медосмотр несовершеннолетних </t>
  </si>
  <si>
    <t>всего</t>
  </si>
  <si>
    <t xml:space="preserve">Посещения для проведения диспансерного наблюдения (взрослое население  по диагнозам, не вошедшим в приказы Минздрава России от 15.03.2022 № 168н, от 04.06.2020 №548н, посещения для исполнения целевого показателя по БСК, а также диспансерного наблюдения по заболеваниям, мониторируемым по инциденту 9)
</t>
  </si>
  <si>
    <t xml:space="preserve"> Разовые посещения в связи с заболеванием</t>
  </si>
  <si>
    <t xml:space="preserve"> Посещения медицинских работников, имеющих среднее медицинское образование, ведущих самостоятельный прием</t>
  </si>
  <si>
    <t xml:space="preserve"> Посещения с другими целями (патронаж, выдача справок и иных медицинских документов и др.)</t>
  </si>
  <si>
    <t xml:space="preserve"> диспансеризация пребывающих в стационарных учреждениях детей-сирот и детей, находящихся в трудной жизненной ситуации</t>
  </si>
  <si>
    <t>диспансеризация детей сирот и детей, оставшихся без попечения родителей, в том числе усыновленных (удочеренных), принятых под опеку (попечительство), в приемную или патронатную семью</t>
  </si>
  <si>
    <t>женщины</t>
  </si>
  <si>
    <t>мужчины</t>
  </si>
  <si>
    <t>020072</t>
  </si>
  <si>
    <t>АО "МОСКОВСКОЕ ПРОП" ФИЛИАЛ "УФИМСКИЙ"</t>
  </si>
  <si>
    <t xml:space="preserve">Плановые объемы амбулаторно-поликлинической помощи в части профилактических посещений для проведения диспансерного наблюдения на 2025 год </t>
  </si>
  <si>
    <t xml:space="preserve">Посещения с иными целями для проведения диспансерного наблюдения </t>
  </si>
  <si>
    <t>взрослое население  
(по диагнозам, не вошедшим в приказы Минздрава России от 15.03.2022 № 168н, от 04.06.2020 №548н, посещения для исполнения целевого показателя по БСК, 
а также диспансерного наблюдения по заболеваниям, мониторируемым по инциденту 9)</t>
  </si>
  <si>
    <t>Посещения МО, не имеющих прикрепленного населения</t>
  </si>
  <si>
    <t>Посещения МО,  имеющих прикрепленное население</t>
  </si>
  <si>
    <t>по подушевому нормативу финансирования на прикрепившихся лиц</t>
  </si>
  <si>
    <t xml:space="preserve">по профилю "стоматология" </t>
  </si>
  <si>
    <t>по другим профилям</t>
  </si>
  <si>
    <t>Всего, в том числе</t>
  </si>
  <si>
    <r>
      <t>Г</t>
    </r>
    <r>
      <rPr>
        <sz val="9"/>
        <color indexed="8"/>
        <rFont val="Times New Roman"/>
        <family val="1"/>
        <charset val="204"/>
      </rPr>
      <t>БУЗ РБ Детская поликлиника №3 г.Уфа</t>
    </r>
  </si>
  <si>
    <r>
      <t>Г</t>
    </r>
    <r>
      <rPr>
        <sz val="9"/>
        <color indexed="8"/>
        <rFont val="Times New Roman"/>
        <family val="1"/>
        <charset val="204"/>
      </rPr>
      <t>БУЗ РБ Детская поликлиника №5 г.Уфа</t>
    </r>
  </si>
  <si>
    <r>
      <t>Г</t>
    </r>
    <r>
      <rPr>
        <sz val="9"/>
        <color indexed="8"/>
        <rFont val="Times New Roman"/>
        <family val="1"/>
        <charset val="204"/>
      </rPr>
      <t>АУЗ РБ Детская стоматологическая поликлиника №3 г.Уфа</t>
    </r>
  </si>
  <si>
    <r>
      <t>Г</t>
    </r>
    <r>
      <rPr>
        <sz val="9"/>
        <color indexed="8"/>
        <rFont val="Times New Roman"/>
        <family val="1"/>
        <charset val="204"/>
      </rPr>
      <t>БУЗ РБ Детская стоматологическая поликлиника  №7 г.Уфа</t>
    </r>
  </si>
  <si>
    <r>
      <t>Г</t>
    </r>
    <r>
      <rPr>
        <sz val="9"/>
        <color indexed="8"/>
        <rFont val="Times New Roman"/>
        <family val="1"/>
        <charset val="204"/>
      </rPr>
      <t>БУЗ РБ Поликлиника №43 г.Уфа</t>
    </r>
  </si>
  <si>
    <r>
      <t>Г</t>
    </r>
    <r>
      <rPr>
        <sz val="9"/>
        <color indexed="8"/>
        <rFont val="Times New Roman"/>
        <family val="1"/>
        <charset val="204"/>
      </rPr>
      <t>БУЗ РБ Поликлиника №50 г.Уфа</t>
    </r>
  </si>
  <si>
    <r>
      <t>Г</t>
    </r>
    <r>
      <rPr>
        <sz val="9"/>
        <color indexed="8"/>
        <rFont val="Times New Roman"/>
        <family val="1"/>
        <charset val="204"/>
      </rPr>
      <t>БУЗ РБ Стоматологическая поликлиника №1 г.Уфа</t>
    </r>
  </si>
  <si>
    <r>
      <t>Г</t>
    </r>
    <r>
      <rPr>
        <sz val="9"/>
        <color indexed="8"/>
        <rFont val="Times New Roman"/>
        <family val="1"/>
        <charset val="204"/>
      </rPr>
      <t>БУЗ РБ Стоматологическая поликлиника №2 г.Уфа</t>
    </r>
  </si>
  <si>
    <r>
      <t>Г</t>
    </r>
    <r>
      <rPr>
        <sz val="9"/>
        <color indexed="8"/>
        <rFont val="Times New Roman"/>
        <family val="1"/>
        <charset val="204"/>
      </rPr>
      <t>БУЗ РБ Стоматологическая поликлиника №4 г.Уфа</t>
    </r>
  </si>
  <si>
    <r>
      <t>Г</t>
    </r>
    <r>
      <rPr>
        <sz val="9"/>
        <color indexed="8"/>
        <rFont val="Times New Roman"/>
        <family val="1"/>
        <charset val="204"/>
      </rPr>
      <t>БУЗ РБ Стоматологическая поликлиника №5 г.Уфа</t>
    </r>
  </si>
  <si>
    <r>
      <t>Г</t>
    </r>
    <r>
      <rPr>
        <sz val="9"/>
        <color indexed="8"/>
        <rFont val="Times New Roman"/>
        <family val="1"/>
        <charset val="204"/>
      </rPr>
      <t>БУЗ РБ Стоматологическая поликлиника №6 г.Уфа</t>
    </r>
  </si>
  <si>
    <r>
      <t>Г</t>
    </r>
    <r>
      <rPr>
        <sz val="9"/>
        <color indexed="8"/>
        <rFont val="Times New Roman"/>
        <family val="1"/>
        <charset val="204"/>
      </rPr>
      <t>АУЗ РБ Стоматологическая поликлиника №8 г.Уфа</t>
    </r>
  </si>
  <si>
    <r>
      <t>Г</t>
    </r>
    <r>
      <rPr>
        <sz val="9"/>
        <color indexed="8"/>
        <rFont val="Times New Roman"/>
        <family val="1"/>
        <charset val="204"/>
      </rPr>
      <t>АУЗ РБ Стоматологическая поликлиника №9 г.Уфа</t>
    </r>
  </si>
  <si>
    <r>
      <t>Г</t>
    </r>
    <r>
      <rPr>
        <sz val="9"/>
        <color indexed="8"/>
        <rFont val="Times New Roman"/>
        <family val="1"/>
        <charset val="204"/>
      </rPr>
      <t>БУЗ РБ ГКБ №5 г.Уфа</t>
    </r>
  </si>
  <si>
    <r>
      <t>ГБ</t>
    </r>
    <r>
      <rPr>
        <sz val="9"/>
        <color indexed="8"/>
        <rFont val="Times New Roman"/>
        <family val="1"/>
        <charset val="204"/>
      </rPr>
      <t>УЗ РБ ГКБ №18 г.Уфы</t>
    </r>
  </si>
  <si>
    <r>
      <rPr>
        <sz val="9"/>
        <color indexed="8"/>
        <rFont val="Times New Roman"/>
        <family val="1"/>
        <charset val="204"/>
      </rPr>
      <t>ООО "МЦ МЕГИ</t>
    </r>
    <r>
      <rPr>
        <sz val="9"/>
        <color theme="1"/>
        <rFont val="Times New Roman"/>
        <family val="1"/>
        <charset val="204"/>
      </rPr>
      <t>"</t>
    </r>
  </si>
  <si>
    <t xml:space="preserve">Разовые посещения в связи с заболеванием
</t>
  </si>
  <si>
    <t>Гериатрия</t>
  </si>
  <si>
    <t>Консультативные посещения</t>
  </si>
  <si>
    <t xml:space="preserve">финансируемые по реестрам </t>
  </si>
  <si>
    <t>первичный прием</t>
  </si>
  <si>
    <t>повторная консультация</t>
  </si>
  <si>
    <t>стоматология детская - ортодонтия</t>
  </si>
  <si>
    <t>в том числе  посещение для диспансерного наблюдения пациентов после трансплантации сердца</t>
  </si>
  <si>
    <t>по профилю "стоматология"</t>
  </si>
  <si>
    <t xml:space="preserve">Профилактические посещения  с другими целями (патронаж, выдача справок и иных медицинских документов и др.) </t>
  </si>
  <si>
    <t>Посещения  медицинских работников, имеющих среднее медицинское образование,ведущих самостоятельный прием</t>
  </si>
  <si>
    <t>финансируемые по реестрам  по профилю "акушерство и гинекология"</t>
  </si>
  <si>
    <t>по профилю "акушерство и гинекология"</t>
  </si>
  <si>
    <t>Плановые  объемы диспансеризации для оценки репродуктивного здоровья женщин и мужчин на 2025 год</t>
  </si>
  <si>
    <t>1 этап - комплексные посещения</t>
  </si>
  <si>
    <t>2 этап - обращени в связи с заболеванием и исследования</t>
  </si>
  <si>
    <t xml:space="preserve">возраст
 18-29 </t>
  </si>
  <si>
    <t xml:space="preserve">возраст 
30-49 </t>
  </si>
  <si>
    <t xml:space="preserve">всего, прием (осмотр) врачом акушером-гинекологом </t>
  </si>
  <si>
    <t xml:space="preserve">возраст 
18-29 </t>
  </si>
  <si>
    <t xml:space="preserve">УЗИ органов малого таза </t>
  </si>
  <si>
    <t xml:space="preserve">УЗИ молочных желез </t>
  </si>
  <si>
    <t>исследование мазков методом ПЦР для женщин в возрасте 30-49 лет</t>
  </si>
  <si>
    <t>прием (осмотр) врачом-урологом (при его отсутствии врачом-хирургом)</t>
  </si>
  <si>
    <t xml:space="preserve">УЗИ предстательной железы и органов мошонки </t>
  </si>
  <si>
    <t xml:space="preserve">микроскопическое исследование микрофлоры или проведение лабораторных исследований методом ПЦР </t>
  </si>
  <si>
    <t xml:space="preserve">спермограмма
</t>
  </si>
  <si>
    <t>ГБУЗ РБ МИЯКИНСКАЯ ЦРБ</t>
  </si>
  <si>
    <t>ГБУЗ РБ ДАВЛЕКАНОВСКАЯ ЦРБ</t>
  </si>
  <si>
    <t>ГБУЗ РБ РАЕВСКАЯ ЦРБ</t>
  </si>
  <si>
    <t>ГБУЗ РБ МРАКОВСКАЯ ЦРБ</t>
  </si>
  <si>
    <t>ГБУЗ РБ МЕЛЕУЗОВСКАЯ ЦРБ</t>
  </si>
  <si>
    <t>ГБУЗ РБ ИСЯНГУЛОВСКАЯ ЦРБ</t>
  </si>
  <si>
    <t>ГБУЗ РБ ГБ Г.КУМЕРТАУ</t>
  </si>
  <si>
    <t>ГБУЗ РБ ГБ Г.НЕФТЕКАМСК</t>
  </si>
  <si>
    <t>ГБУЗ РБ КРАСНОКАМСКАЯ ЦРБ</t>
  </si>
  <si>
    <t>ГБУЗ РБ КАЛТАСИНСКАЯ ЦРБ</t>
  </si>
  <si>
    <t>ГБУЗ РБ ГБ №1 Г. ОКТЯБРЬСКИЙ</t>
  </si>
  <si>
    <t>ООО "МЕДСЕРВИС"</t>
  </si>
  <si>
    <t>ГБУЗ РБ ФЕДОРОВСКАЯ ЦРБ</t>
  </si>
  <si>
    <t>ГБУЗ РБ ГБ Г.САЛАВАТ</t>
  </si>
  <si>
    <t>ГБУЗ РБ АКЪЯРСКАЯ ЦРБ</t>
  </si>
  <si>
    <t>ГБУЗ РБ ЦГБ Г.СИБАЙ</t>
  </si>
  <si>
    <t>ГБУЗ РБ ГКБ №1 Г.СТЕРЛИТАМАК</t>
  </si>
  <si>
    <t>ГБУЗ РБ КРАСНОУСОЛЬСКАЯ ЦРБ</t>
  </si>
  <si>
    <t>ГБУЗ РБ СТЕРЛИБАШЕВСКАЯ ЦРБ</t>
  </si>
  <si>
    <t>ГБУЗ РБ ТОЛБАЗИНСКАЯ ЦРБ</t>
  </si>
  <si>
    <t>ГБУЗ РБ ТУЙМАЗИНСКАЯ ЦРБ</t>
  </si>
  <si>
    <t>ГБУЗ РБ ШАРАНСКАЯ ЦРБ</t>
  </si>
  <si>
    <t>ГБУЗ РБ ГКБ №8 Г.УФА</t>
  </si>
  <si>
    <t>ГБУЗ РБ ЧИШМИНСКАЯ ЦРБ</t>
  </si>
  <si>
    <t>ГБУЗ РБ БУЗДЯКСКАЯ ЦРБ</t>
  </si>
  <si>
    <t>ГБУЗ РБ ЯЗЫКОВСКАЯ ЦРБ</t>
  </si>
  <si>
    <t>ГБУЗ РБ ЗИЛАИРСКАЯ ЦРБ</t>
  </si>
  <si>
    <t>ГБУЗ РБ ВЕРХНЕ-ТАТЫШЛИНСКАЯ ЦРБ</t>
  </si>
  <si>
    <t>ГБУЗ РБ БАЛТАЧЕВСКАЯ ЦРБ</t>
  </si>
  <si>
    <t>ГБУЗ РБ ЯНАУЛЬСКАЯ ЦРБ</t>
  </si>
  <si>
    <t>ЧУЗ "КБ "РЖД-Медицина" г. Уфа</t>
  </si>
  <si>
    <t>ГБУЗ РБ ИГЛИНСКАЯ ЦРБ</t>
  </si>
  <si>
    <t>ГБУЗ РБ БЛАГОВЕЩЕНСКАЯ ЦРБ</t>
  </si>
  <si>
    <t>ГБУЗ РБ НУРИМАНОВСКАЯ ЦРБ</t>
  </si>
  <si>
    <t>ГБУЗ РБ АРХАНГЕЛЬСКАЯ ЦРБ</t>
  </si>
  <si>
    <t>ГБУЗ РБ КАРМАСКАЛИНСКАЯ ЦРБ</t>
  </si>
  <si>
    <t>ГБУЗ РБ КУШНАРЕНКОВСКАЯ ЦРБ</t>
  </si>
  <si>
    <t>ГБУЗ РБ ГКБ №13 Г.УФА</t>
  </si>
  <si>
    <t>ГБУЗ РБ БСМП Г.УФА</t>
  </si>
  <si>
    <t>ГБУЗ РБ ГКБ №21 Г.УФА</t>
  </si>
  <si>
    <t>ФГБОУ ВО БГМУ МИНЗДРАВА РОССИИ</t>
  </si>
  <si>
    <t>ГБУЗ РБ БЕЛЕБЕЕВСКАЯ ЦРБ</t>
  </si>
  <si>
    <t>ГБУЗ РБ БИЖБУЛЯКСКАЯ ЦРБ</t>
  </si>
  <si>
    <t>ГБУЗ РБ ЕРМЕКЕЕВСКАЯ ЦРБ</t>
  </si>
  <si>
    <t>ГБУЗ РБ ГКБ №5 Г.УФЫ</t>
  </si>
  <si>
    <t>ГБУЗ РБ АСКАРОВСКАЯ ЦРБ</t>
  </si>
  <si>
    <t>ГБУЗ РБ БУРЗЯНСКАЯ ЦРБ</t>
  </si>
  <si>
    <t>ГБУЗ РБ БЕЛОРЕЦКАЯ ЦРКБ</t>
  </si>
  <si>
    <t>ФГБУЗ МСЧ №142 ФМБА РОССИИ</t>
  </si>
  <si>
    <t>ГБУЗ РБ БИРСКАЯ ЦРБ</t>
  </si>
  <si>
    <t>ГБУЗ РБ МИШКИНСКАЯ ЦРБ</t>
  </si>
  <si>
    <t>ГБУЗ РБ КАРАИДЕЛЬСКАЯ ЦРБ</t>
  </si>
  <si>
    <t>ГБУЗ РБ АСКИНСКАЯ ЦРБ</t>
  </si>
  <si>
    <t>ГБУЗ РБ БУРАЕВСКАЯ ЦРБ</t>
  </si>
  <si>
    <t>ГБУЗ РБ МЕСЯГУТОВСКАЯ ЦРБ</t>
  </si>
  <si>
    <t>ГБУЗ РБ БОЛЬШЕУСТЬИКИНСКАЯ ЦРБ</t>
  </si>
  <si>
    <t>ГБУЗ РБ МАЛОЯЗОВСКАЯ ЦРБ</t>
  </si>
  <si>
    <t>ГБУЗ РБ КИГИНСКАЯ ЦРБ</t>
  </si>
  <si>
    <t>ГБУЗ РБ БЕЛОКАТАЙСКАЯ ЦРБ</t>
  </si>
  <si>
    <t>ГБУЗ РБ ДЮРТЮЛИНСКАЯ ЦРБ</t>
  </si>
  <si>
    <t>ГБУЗ РБ ЧЕКМАГУШЕВСКАЯ ЦРБ</t>
  </si>
  <si>
    <t>ГБУЗ РБ ГКБ №18 Г.УФА</t>
  </si>
  <si>
    <t>ГБУЗ РБ ВЕРХНЕЯРКЕЕВСКАЯ ЦРБ</t>
  </si>
  <si>
    <t>ГБУЗ РБ БАКАЛИНСКАЯ ЦРБ</t>
  </si>
  <si>
    <t>ГБУЗ РБ ИШИМБАЙСКАЯ ЦРБ</t>
  </si>
  <si>
    <t>ГБУЗ РБ ПОЛИКЛИНИКА №43 Г. УФА</t>
  </si>
  <si>
    <t>ГБУЗ РБ ПОЛИКЛИНИКА №46 Г.УФА</t>
  </si>
  <si>
    <t>ГБУЗ РБ ГКБ ДЕМСКОГО РАЙОНА Г.УФА</t>
  </si>
  <si>
    <t>ГБУЗ РБ ПОЛИКЛИНИКА №50 Г.УФА</t>
  </si>
  <si>
    <t>ГБУЗ РБ БАЙМАКСКАЯ ЦРБ</t>
  </si>
  <si>
    <t>ГАУЗ РБ УЧАЛИНСКАЯ ЦРБ</t>
  </si>
  <si>
    <t>ГБУЗ РБ ГКБ №9 Г.УФЫ</t>
  </si>
  <si>
    <t>Плановые объемы исследований и иных медицинских вмешательств, проводимых в рамках углубленной диспансеризации на 2025 год</t>
  </si>
  <si>
    <t>№п/п</t>
  </si>
  <si>
    <t>Исследования и медицинские вмешательства в рамках углубленной диспансеризации (оплата осуществляется за единицу объема медицинской помощи)</t>
  </si>
  <si>
    <t>1 этап углубленной диспансеризации (комплексные посещения)</t>
  </si>
  <si>
    <t>2 этап  углубленной диспансеризации (обращени в связи с заболеваниями)</t>
  </si>
  <si>
    <t>комплексное посещение</t>
  </si>
  <si>
    <t>в том числе услуги
 в объеме:</t>
  </si>
  <si>
    <t>посещение терапевта</t>
  </si>
  <si>
    <t>в том числе услуги
 в объеме :</t>
  </si>
  <si>
    <t>проведение теста с 6 минутной ходьбой *</t>
  </si>
  <si>
    <t>определение концентрации Д-димера в крови*</t>
  </si>
  <si>
    <t>эхокардиография*</t>
  </si>
  <si>
    <t>КТ легких*</t>
  </si>
  <si>
    <t>проведение дуплексного сканирования вен нижних конечностей*</t>
  </si>
  <si>
    <t>Всего, в том числе по МО</t>
  </si>
  <si>
    <t>*углубленная диспансеризация включает проведение отдельных диагностических исследований (услуг) в объеме указанного в графах 5,6,8,9,10. Руководитель медицинской организации обязан обеспечить в полном объеме проведение углубленной диспансеризации, в том числе путем заключения договоров с другими медицинскими организациями на оказание диагностических услуг (в случае отсутствия специального оборудования, лицензии и др.).</t>
  </si>
  <si>
    <t xml:space="preserve">Плановые объемы амбулаторно-поликлинической помощи  в части  профилактических посещений  с другими целями (патронаж, выдача справок и иных медицинских документов и др.) на 2025 год </t>
  </si>
  <si>
    <t xml:space="preserve">Плановые объемы амбулаторно-поликлинической  помощи в части профилактических посещений по разовым посещениям в связи с заболеванием на 2025 год </t>
  </si>
  <si>
    <t xml:space="preserve">Плановые объемы амбулаторно-поликлинической помощи в части профилактических посещений  медицинских работников,
 имеющих среднее медицинское образование,ведущих самостоятельный прием на 2025 год </t>
  </si>
  <si>
    <t>из них:</t>
  </si>
  <si>
    <t>Всего, в том числе по МО:</t>
  </si>
  <si>
    <t>при нарушениях функций центральной нервной системы</t>
  </si>
  <si>
    <t>при нарушениях функций периферической нервной системы</t>
  </si>
  <si>
    <t>для травматологического профиля</t>
  </si>
  <si>
    <t>при  соматических заболеваниях</t>
  </si>
  <si>
    <t>после перенесенной новой коронавирусной инфекции COVID-19</t>
  </si>
  <si>
    <t>при кардиологических заболеваниях</t>
  </si>
  <si>
    <t>при онкологических заболеваниях</t>
  </si>
  <si>
    <t>для пациентов урологического/гинекологического профиля</t>
  </si>
  <si>
    <t>2 балла  по ШРМ</t>
  </si>
  <si>
    <t>3 балла  по ШРМ</t>
  </si>
  <si>
    <t>2 балла по ШРМ</t>
  </si>
  <si>
    <t>3 балла по ШРМ</t>
  </si>
  <si>
    <t>взрослые</t>
  </si>
  <si>
    <t>дети</t>
  </si>
  <si>
    <t>ГБУЗ РБ ГКБ № 5 г. Уфа</t>
  </si>
  <si>
    <t>ГБУЗ РБ ГКБ № 8 г. Уфа</t>
  </si>
  <si>
    <t>ГБУЗ РБ КБСМП г. Уфа</t>
  </si>
  <si>
    <t>ГБУЗ РБ Поликлиника № 43 г. Уфа</t>
  </si>
  <si>
    <t>ГБУЗ РБ Поликлиника № 46 г. Уфа</t>
  </si>
  <si>
    <t>ГБУЗ РБ Поликлиника № 50 г. Уфа</t>
  </si>
  <si>
    <t>ГБУЗ РКОД</t>
  </si>
  <si>
    <t>ЧУЗ РЖД Медицина г.Уфа</t>
  </si>
  <si>
    <t>АО «МОСКОВСКОЕ ПРОП»</t>
  </si>
  <si>
    <t>В амбулаторных условиях обращения по поводу заболевания.</t>
  </si>
  <si>
    <t>Всего объемы</t>
  </si>
  <si>
    <t>Обращения для проведения диспансеризации определенных групп взрослого населения 
(2 этап)</t>
  </si>
  <si>
    <t xml:space="preserve"> Обращения для проведения 2 этапа углубленной диспансеризации (врач-терапевт)</t>
  </si>
  <si>
    <t xml:space="preserve"> Обращения для проведения 2 этапа диспансеризации взрослого населения по оценке репродуктивного здоровья</t>
  </si>
  <si>
    <t>ЦАОП</t>
  </si>
  <si>
    <t>Обращения МО, не имеющих прикрепленное население, в т. ч. обр. для целей учета процедур гемодиализа</t>
  </si>
  <si>
    <t>Объемы обращений по заболеваниям на долечивание в травматологических пунктах</t>
  </si>
  <si>
    <t xml:space="preserve">Обращения МО, имеющие прикрепленное население </t>
  </si>
  <si>
    <t>финансируемые по реестрам</t>
  </si>
  <si>
    <t xml:space="preserve"> стоматология детская - ортодонтия</t>
  </si>
  <si>
    <t xml:space="preserve">Плановые объемы обращений в связи с заболеваниями в амбулаторных условиях по Базовой программе ОМС на 2025 год </t>
  </si>
  <si>
    <t>в том числе эвакуация, не менее 5%</t>
  </si>
  <si>
    <t>Реестро-вый номер</t>
  </si>
  <si>
    <t>В амбулаторных условиях</t>
  </si>
  <si>
    <t xml:space="preserve">В условиях круглосуточного стационара </t>
  </si>
  <si>
    <t xml:space="preserve">В условиях дневного стационара </t>
  </si>
  <si>
    <t>Обращения в связи с заболеваниями</t>
  </si>
  <si>
    <t>Случаи госпита-лизации</t>
  </si>
  <si>
    <t>Койко-дни</t>
  </si>
  <si>
    <t>Случаи лечения</t>
  </si>
  <si>
    <t>Пациенто-дни</t>
  </si>
  <si>
    <t>в амбулаторных условиях</t>
  </si>
  <si>
    <t xml:space="preserve">в условиях круглосуточных стационаров </t>
  </si>
  <si>
    <t xml:space="preserve">в условиях дневных стационаров </t>
  </si>
  <si>
    <t xml:space="preserve">Посещения с профилактическими и иными целями </t>
  </si>
  <si>
    <t xml:space="preserve">Обращения в связи с заболеваниями </t>
  </si>
  <si>
    <t>Случаи госпитали-зации</t>
  </si>
  <si>
    <t>В стационарных условиях</t>
  </si>
  <si>
    <t>В дневном стационаре</t>
  </si>
  <si>
    <t>-операции с имплантацией референсных маркеров</t>
  </si>
  <si>
    <t>-операции без имплантации референсных маркеров</t>
  </si>
  <si>
    <t>в  условиях круглосуточного стационара</t>
  </si>
  <si>
    <t>посещения при оказании паллиативной помощи, в том числе на дому (за исключением посещений на дому выездными бригадами)</t>
  </si>
  <si>
    <t>посещения на дому выездными патронажными бригадами</t>
  </si>
  <si>
    <t>Посещения всего</t>
  </si>
  <si>
    <t>Консультативные посещения (ГБУЗ РКПТД)</t>
  </si>
  <si>
    <t>в том числе по поводу:</t>
  </si>
  <si>
    <t>из них</t>
  </si>
  <si>
    <t>дети, проживающие в организациях социального обслуживания</t>
  </si>
  <si>
    <t xml:space="preserve"> онкологических заболеваний </t>
  </si>
  <si>
    <t>сахарного диабета</t>
  </si>
  <si>
    <t>болезней системы кровообращения</t>
  </si>
  <si>
    <t xml:space="preserve">других заболеваний </t>
  </si>
  <si>
    <t>диспансерное наблюдение застрахованных лиц по месту осуществления служебной деятельности</t>
  </si>
  <si>
    <t xml:space="preserve">отдельные категории граждан из числа взрослого населения </t>
  </si>
  <si>
    <t xml:space="preserve">Объемы по дополнительным видам и условиям оказания медицинской помощи, не установленным базовой программой ОМС на 2025 год.                                                                                              </t>
  </si>
  <si>
    <t>Объемы комплекса процессных мероприятий «Организация медицинской помощи по профилю «Венерология»» на 2025 год.</t>
  </si>
  <si>
    <t>Объемы комплекса процессных мероприятий «Оказание паллиативной медицинской помощи,  в том числе на дому» на 2025 год.</t>
  </si>
  <si>
    <t xml:space="preserve">Объемы комплекса процессных мероприятий «Оказание специализированной медицинской помощи больным биологически опасными инфекционными заболеваниями (туберкулез, ВИЧ-инфекция, вирусные гепатиты В и С)»  на 2025 год. </t>
  </si>
  <si>
    <t>Объемы комплекса процессных мероприятий «Улучшение уровня психологического здоровья населения» на 2025 год.</t>
  </si>
  <si>
    <t>Объемы комплекса процессных мероприятий «Осуществление медицинской реабилитации и санаторно-курортного лечения, в том числе детей» на 2025 год</t>
  </si>
  <si>
    <t>Объемы комплекса процессных мероприятий «Оказание медицинской помощи населению Республики Башкортостан (кибер-нож)» на 2025 год</t>
  </si>
  <si>
    <t>Объемы сеансов (услуг) заместительной почечной терапии методами гемодиализа и перитонеального диализа на 2025 год.</t>
  </si>
  <si>
    <t>Всего в  рамках программы ОМС</t>
  </si>
  <si>
    <t>Для пациентов с острой почечной недостаточностью (ОПН)</t>
  </si>
  <si>
    <t>Для пациентов с хронической почечной недостаточностью (ХПН)</t>
  </si>
  <si>
    <t>Медицинская помощь, оказываемая в амбулаторных условиях</t>
  </si>
  <si>
    <t>Круглосуточный стационар</t>
  </si>
  <si>
    <t xml:space="preserve"> В период госпитализации пациентов</t>
  </si>
  <si>
    <t>Дневной стационар</t>
  </si>
  <si>
    <t>гемодиализ интермиттирующий высокопоточный (А18.05.002.001)</t>
  </si>
  <si>
    <t>гемодиализ интермит-тирующий низкопоточный (А18.05.002,
А18.05.002.002)</t>
  </si>
  <si>
    <t>перитонеальный диализ при нарушении ультрафильтации  (А18.30.001.003)</t>
  </si>
  <si>
    <t xml:space="preserve">Услуги диализа, оказываемые в отделениях фильтрации </t>
  </si>
  <si>
    <t>гемодиализ интермит-тирующий высокопоточный (А18.05.002.001)</t>
  </si>
  <si>
    <t>гемодиа-фильтрация (А18.05.011)</t>
  </si>
  <si>
    <t>перитонеальный диализ с использованием автоматизированных технологий (А18.30.001.002)</t>
  </si>
  <si>
    <t>гемофильтрация крови продленная (А18.05.003.001)</t>
  </si>
  <si>
    <t>селективная гемосорбция липополисахаридов (А18.05.006.001)</t>
  </si>
  <si>
    <t>ГБУЗ РКБ им. Г.Г. Куватова</t>
  </si>
  <si>
    <t xml:space="preserve">ГБУЗ РБ ГКБ № 21 г.Уфа </t>
  </si>
  <si>
    <t>ГБУЗ РБ ГКБ № 18 г.Уфы</t>
  </si>
  <si>
    <t xml:space="preserve">ГБУЗ РБ ГБ г. Нефтекамск </t>
  </si>
  <si>
    <t>ГБУЗ РБ ГКБ № 1 г.Стерлитамак</t>
  </si>
  <si>
    <t>ООО "МЦ "Агидель""</t>
  </si>
  <si>
    <t>Прирост регистра пациентов (на 10%)</t>
  </si>
  <si>
    <t>ИТОГО с учетом прироста регистра пациентов на 10%</t>
  </si>
  <si>
    <t>Объем, перечень видов ВМП, финансовое обеспечение которых осуществляется за счет средств ОМС, установленные Комиссией по дневному стационару на 2025 год.</t>
  </si>
  <si>
    <t xml:space="preserve">Плановые объемы по  программе ОМС на 2025 год специализированной медицинской помощи в условиях дневного стационара. </t>
  </si>
  <si>
    <t>Всего по БП</t>
  </si>
  <si>
    <t>ВМП  профиль "онкология"</t>
  </si>
  <si>
    <t>профиль "онкология"</t>
  </si>
  <si>
    <t>КСГ для случаев проведения ЭКО</t>
  </si>
  <si>
    <t>ds36.012-ds36.013 (иммунизация недоношенных)</t>
  </si>
  <si>
    <t>профиль "медицинская реабилитация"</t>
  </si>
  <si>
    <t>ds12.022-ds12.027 (вирусные гепатиты)</t>
  </si>
  <si>
    <t xml:space="preserve">Приложение 1 к Протоколу </t>
  </si>
  <si>
    <t>заседания Комиссии по разработке</t>
  </si>
  <si>
    <t>территориальной программы ОМС в РБ</t>
  </si>
  <si>
    <t>Объемы медицинской помощи в амбулаторно-поликлинических условиях в неотложной форме на 2025 год.</t>
  </si>
  <si>
    <t>ГБУЗ РБ ГКБ №9 г.Уфы</t>
  </si>
  <si>
    <t xml:space="preserve">ГБУЗ РБ ГКБ Демского района г.Уфы </t>
  </si>
  <si>
    <t>ГБУЗ РБ ГКБ №8  г.Уфа</t>
  </si>
  <si>
    <t>ГБУЗ РБ ГКБ №1  г.Стерлитамак</t>
  </si>
  <si>
    <t>ГБУЗ РБ ГБ  г.Кумертау</t>
  </si>
  <si>
    <t>ГБУЗ РБ ГБ  г.Нефтекамск</t>
  </si>
  <si>
    <t>ГБУЗ ЦГБ г.Сибай</t>
  </si>
  <si>
    <t>020073</t>
  </si>
  <si>
    <t>финансируемые по реестру</t>
  </si>
  <si>
    <t>объемы по профилю "акушерство и гинекология" на февраль-декабрь</t>
  </si>
  <si>
    <t>по всем профилям, в  т.ч. по профилю "акушерство и гинекология" на январь</t>
  </si>
  <si>
    <t>по подушевому нормативу финансирования на прикрепившихся лиц по другим профилям на февраль-декабрь</t>
  </si>
  <si>
    <t>План в рамках Приказа МЗ РБ от 29.11.2024 г. № 2257-А</t>
  </si>
  <si>
    <t xml:space="preserve">План в рамках Приказа МЗ РБ от 05.12.2024  г. № 2314-А (2 этап скрининга КРР) </t>
  </si>
  <si>
    <t>Стентирование для больных с инфарктом миокарда (st.25.013, st.25.014, st.25.015)</t>
  </si>
  <si>
    <t>Стентирование / эндартерэктомия  st25.010 (A.16.12.008.004; A.16.12.008.009; A16.12.028.007); st25.011 (A16.12.008; A16.12.008.001; A16.12.008.002; A16.23.034.012)</t>
  </si>
  <si>
    <t>КСГ (за исключением КСГ с онкологическими заболеваниями, COVID-19, ССХ)</t>
  </si>
  <si>
    <t>Стентирование для больных с инфарктом миокарда (гр.44-52)</t>
  </si>
  <si>
    <t>Имплантация частотно-адаптированного кардиостимулятора взрослым (гр.53,55, гр.66 метод-"имплантация частотно-адаптированного трехкамерного кардиостимулятора" )</t>
  </si>
  <si>
    <t>Эндоваскулярная деструкция дополнительных проводящих путей и аритмогенных зон сердца (гр. 65, гр.66-без учета объемов по методу-"имплантация частотно-адаптированного трехкамерного кардиостимулятора")</t>
  </si>
  <si>
    <t>Стентирование/эндартерэктомия (гр.12, метод «реконструктивные вмешательства на экстракраниальных отделах церебральных артерий»)</t>
  </si>
  <si>
    <t>ГБУЗ РБ ГКБ 9 г. Уфа</t>
  </si>
  <si>
    <t>в том числе по месту работы или учебы</t>
  </si>
  <si>
    <t>Профилактический медосмотр взрослых, в том числе при первом посещении по поводу диспансерного наблюдения, всего:</t>
  </si>
  <si>
    <t xml:space="preserve"> Диспансеризация определенных групп взрослого населения, всего:</t>
  </si>
  <si>
    <t>ОФЭКТ-ОФЭКТ/КТ</t>
  </si>
  <si>
    <t>ОФЭКТ</t>
  </si>
  <si>
    <t>Проектные объемы комплексных посещений при оказании медицинской помощи по профилю "Медицинская реабилитация" на 2025 год в рамках базовой Программы ОМС</t>
  </si>
  <si>
    <r>
      <t xml:space="preserve">Посещения центров здоровья   </t>
    </r>
    <r>
      <rPr>
        <b/>
        <sz val="9"/>
        <color rgb="FF000000"/>
        <rFont val="Times New Roman"/>
        <family val="1"/>
        <charset val="204"/>
      </rPr>
      <t>для детского населения</t>
    </r>
  </si>
  <si>
    <t>посещения для проведения комплексного обследования</t>
  </si>
  <si>
    <t xml:space="preserve">посещения для динамического наблюдения </t>
  </si>
  <si>
    <t>ГБУЗ РБ Детская поликлиника №6 г.Уфа**</t>
  </si>
  <si>
    <t>ГБУЗ РБ ГКБ №8 г.Уфа*</t>
  </si>
  <si>
    <t>ГБУЗ РВФД*</t>
  </si>
  <si>
    <t>Плановые объемы посещений с профилактическими целями центров здоровья для взрослого населения на 2025 год</t>
  </si>
  <si>
    <t>Плановые объемы комплексных посещений  центров здоровья  для взрослого населения на 2025 год</t>
  </si>
  <si>
    <t>1. Индивидуальное углубленное профилактическое консультирование и разработка индивидуальной программы по ведению здорового образа жизни, рекомендация индивидуальной программы здорового питания</t>
  </si>
  <si>
    <t xml:space="preserve">2.  Индивидуальное углубленное профилактическое консультирование и разработка индивидуальной программы по ведению здорового образа жизни, рекомендация индивидуальной программы здорового питания с применением телемедицинских технологий </t>
  </si>
  <si>
    <t>3. Групповое углубленное профилактическое консультирование в центре здоровья для взрослых, в том числе с применением телемедицинских технологий</t>
  </si>
  <si>
    <t>ГБУЗ РБ ГКБ №13 г.Уфа*</t>
  </si>
  <si>
    <t>*ГБУЗ РБ ГКБ №13 г.Уфа план на апрель-декабрь</t>
  </si>
  <si>
    <t>*ГБУЗ РВФД план на январь-март</t>
  </si>
  <si>
    <t xml:space="preserve">**ГБУЗ РБ Детская поликлиника №6 г.Уфа  в части центров здоровья для детей плановые объемы на апрель-декабрь </t>
  </si>
  <si>
    <t xml:space="preserve">Плановые объемы амбулаторно-поликлинической помощи в части комплексных посещений  для проведения диспансерного наблюдения на 2025 год </t>
  </si>
  <si>
    <t>ГБУЗ РКФПЦ</t>
  </si>
  <si>
    <t xml:space="preserve">ГБУЗ РКФПЦ </t>
  </si>
  <si>
    <t>* ГБУЗ РВФД, ГБУЗ РБ ГКБ №8 г.Уфа в части центров здоровья для детей плановые объемы на январь-март</t>
  </si>
  <si>
    <t>\</t>
  </si>
  <si>
    <t>Школа для больных  сахарным диабетом</t>
  </si>
  <si>
    <t>4=5+8+14+17</t>
  </si>
  <si>
    <t>По КСГ (без мед.реабил., ВМП)</t>
  </si>
  <si>
    <t xml:space="preserve">в том числе </t>
  </si>
  <si>
    <t>020083</t>
  </si>
  <si>
    <t>АО санаторий "Юматово"</t>
  </si>
  <si>
    <t>5 категория (без ИГХ)</t>
  </si>
  <si>
    <t>5 категория (С ИГХ)</t>
  </si>
  <si>
    <t>Объемы комплекса процессных мероприятий «Организация медицинской помощи по профилю «Наркология»»  на 2025 год.</t>
  </si>
  <si>
    <t>Школа для больных с хроническими заболеваниями
(В04.025.004; В04.015.001; В04.040.001; В04.057.003; В04.023.003; В04.037.003; В05.069.008; В04.023.004; B04.037.004)</t>
  </si>
  <si>
    <t>ds18.003 "Формирование, имплантация, удаление, смена доступа для диализа"</t>
  </si>
  <si>
    <r>
      <t>Г</t>
    </r>
    <r>
      <rPr>
        <sz val="10"/>
        <color indexed="8"/>
        <rFont val="Times New Roman"/>
        <family val="1"/>
        <charset val="204"/>
      </rPr>
      <t>БУЗ РБ Детская поликлиника №3 г.Уфа</t>
    </r>
  </si>
  <si>
    <r>
      <t>Г</t>
    </r>
    <r>
      <rPr>
        <sz val="10"/>
        <color indexed="8"/>
        <rFont val="Times New Roman"/>
        <family val="1"/>
        <charset val="204"/>
      </rPr>
      <t>БУЗ РБ Детская поликлиника №5 г.Уфа</t>
    </r>
  </si>
  <si>
    <r>
      <t>Г</t>
    </r>
    <r>
      <rPr>
        <sz val="10"/>
        <color indexed="8"/>
        <rFont val="Times New Roman"/>
        <family val="1"/>
        <charset val="204"/>
      </rPr>
      <t>АУЗ РБ Детская стоматологическая поликлиника №3 г.Уфа</t>
    </r>
  </si>
  <si>
    <r>
      <t>Г</t>
    </r>
    <r>
      <rPr>
        <sz val="10"/>
        <color indexed="8"/>
        <rFont val="Times New Roman"/>
        <family val="1"/>
        <charset val="204"/>
      </rPr>
      <t>БУЗ РБ Детская стоматологическая поликлиника  №7 г.Уфа</t>
    </r>
  </si>
  <si>
    <r>
      <t>Г</t>
    </r>
    <r>
      <rPr>
        <sz val="10"/>
        <color indexed="8"/>
        <rFont val="Times New Roman"/>
        <family val="1"/>
        <charset val="204"/>
      </rPr>
      <t>БУЗ РБ Поликлиника №43 г.Уфа</t>
    </r>
  </si>
  <si>
    <r>
      <t>Г</t>
    </r>
    <r>
      <rPr>
        <sz val="10"/>
        <color indexed="8"/>
        <rFont val="Times New Roman"/>
        <family val="1"/>
        <charset val="204"/>
      </rPr>
      <t>БУЗ РБ Поликлиника №50 г.Уфа</t>
    </r>
  </si>
  <si>
    <r>
      <t>Г</t>
    </r>
    <r>
      <rPr>
        <sz val="10"/>
        <color indexed="8"/>
        <rFont val="Times New Roman"/>
        <family val="1"/>
        <charset val="204"/>
      </rPr>
      <t>БУЗ РБ Стоматологическая поликлиника №1 г.Уфа</t>
    </r>
  </si>
  <si>
    <r>
      <t>Г</t>
    </r>
    <r>
      <rPr>
        <sz val="10"/>
        <color indexed="8"/>
        <rFont val="Times New Roman"/>
        <family val="1"/>
        <charset val="204"/>
      </rPr>
      <t>БУЗ РБ Стоматологическая поликлиника №2 г.Уфа</t>
    </r>
  </si>
  <si>
    <r>
      <t>Г</t>
    </r>
    <r>
      <rPr>
        <sz val="10"/>
        <color indexed="8"/>
        <rFont val="Times New Roman"/>
        <family val="1"/>
        <charset val="204"/>
      </rPr>
      <t>БУЗ РБ Стоматологическая поликлиника №4 г.Уфа</t>
    </r>
  </si>
  <si>
    <r>
      <t>Г</t>
    </r>
    <r>
      <rPr>
        <sz val="10"/>
        <color indexed="8"/>
        <rFont val="Times New Roman"/>
        <family val="1"/>
        <charset val="204"/>
      </rPr>
      <t>БУЗ РБ Стоматологическая поликлиника №5 г.Уфа</t>
    </r>
  </si>
  <si>
    <r>
      <t>Г</t>
    </r>
    <r>
      <rPr>
        <sz val="10"/>
        <color indexed="8"/>
        <rFont val="Times New Roman"/>
        <family val="1"/>
        <charset val="204"/>
      </rPr>
      <t>БУЗ РБ Стоматологическая поликлиника №6 г.Уфа</t>
    </r>
  </si>
  <si>
    <r>
      <t>Г</t>
    </r>
    <r>
      <rPr>
        <sz val="10"/>
        <color indexed="8"/>
        <rFont val="Times New Roman"/>
        <family val="1"/>
        <charset val="204"/>
      </rPr>
      <t>АУЗ РБ Стоматологическая поликлиника №8 г.Уфа</t>
    </r>
  </si>
  <si>
    <r>
      <t>Г</t>
    </r>
    <r>
      <rPr>
        <sz val="10"/>
        <color indexed="8"/>
        <rFont val="Times New Roman"/>
        <family val="1"/>
        <charset val="204"/>
      </rPr>
      <t>АУЗ РБ Стоматологическая поликлиника №9 г.Уфа</t>
    </r>
  </si>
  <si>
    <r>
      <t>Г</t>
    </r>
    <r>
      <rPr>
        <sz val="10"/>
        <color indexed="8"/>
        <rFont val="Times New Roman"/>
        <family val="1"/>
        <charset val="204"/>
      </rPr>
      <t>БУЗ РБ ГКБ №5 г.Уфа</t>
    </r>
  </si>
  <si>
    <r>
      <t>ГБ</t>
    </r>
    <r>
      <rPr>
        <sz val="10"/>
        <color indexed="8"/>
        <rFont val="Times New Roman"/>
        <family val="1"/>
        <charset val="204"/>
      </rPr>
      <t>УЗ РБ ГКБ №18 г.Уфы</t>
    </r>
  </si>
  <si>
    <r>
      <t>Г</t>
    </r>
    <r>
      <rPr>
        <sz val="10"/>
        <rFont val="Times New Roman"/>
        <family val="1"/>
        <charset val="204"/>
      </rPr>
      <t>БУЗ  ЦСМК и МК</t>
    </r>
  </si>
  <si>
    <r>
      <rPr>
        <sz val="10"/>
        <color indexed="8"/>
        <rFont val="Times New Roman"/>
        <family val="1"/>
        <charset val="204"/>
      </rPr>
      <t>ООО "МЦ МЕГИ</t>
    </r>
    <r>
      <rPr>
        <sz val="10"/>
        <color theme="1"/>
        <rFont val="Times New Roman"/>
        <family val="1"/>
        <charset val="204"/>
      </rPr>
      <t>"</t>
    </r>
  </si>
  <si>
    <t>по КСГ</t>
  </si>
  <si>
    <t>по МКБ</t>
  </si>
  <si>
    <t>Обращения для проведения диспансерного наблюдения детского населения  
(приказ Минздрава России от 11.04.2025 № 192н)</t>
  </si>
  <si>
    <t>Комплексные посещения для диспансерного наблюдения отдельных категорий граждан из числа взрослого населения и детей, проживающих в организациях социального обслуживания (приказ Минздрава России от 15.03.2022 № 168н, от 04.06.2020 № 548н, от 11.04.2025 № 192н)</t>
  </si>
  <si>
    <t xml:space="preserve">   от 27.01.2026 № 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</si>
</sst>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_ ;\-#,##0\ "/>
    <numFmt numFmtId="165" formatCode="#,##0.0000000"/>
  </numFmts>
  <fonts count="94"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2"/>
      <name val="Times New Roman"/>
      <family val="1"/>
      <charset val="204"/>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sz val="10"/>
      <color indexed="8"/>
      <name val="Times New Roman"/>
      <family val="1"/>
      <charset val="204"/>
    </font>
    <font>
      <sz val="9"/>
      <color indexed="8"/>
      <name val="Times New Roman"/>
      <family val="1"/>
      <charset val="204"/>
    </font>
    <font>
      <sz val="11"/>
      <name val="Times New Roman Cyr"/>
      <charset val="204"/>
    </font>
    <font>
      <b/>
      <sz val="10"/>
      <color theme="1"/>
      <name val="Times New Roman Cyr"/>
      <charset val="204"/>
    </font>
    <font>
      <sz val="8"/>
      <name val="Times New Roman"/>
      <family val="1"/>
      <charset val="204"/>
    </font>
    <font>
      <sz val="9"/>
      <color theme="1"/>
      <name val="Times New Roman"/>
      <family val="1"/>
      <charset val="204"/>
    </font>
    <font>
      <sz val="9"/>
      <color theme="1"/>
      <name val="Times New Roman Cyr"/>
      <charset val="204"/>
    </font>
    <font>
      <sz val="8"/>
      <color theme="1"/>
      <name val="Times New Roman Cyr"/>
      <charset val="204"/>
    </font>
    <font>
      <sz val="11"/>
      <color indexed="8"/>
      <name val="Calibri"/>
      <family val="2"/>
      <charset val="204"/>
    </font>
    <font>
      <sz val="10"/>
      <color indexed="8"/>
      <name val="Arial"/>
      <family val="2"/>
      <charset val="204"/>
    </font>
    <font>
      <sz val="8"/>
      <color theme="1"/>
      <name val="Times New Roman"/>
      <family val="1"/>
      <charset val="204"/>
    </font>
    <font>
      <i/>
      <sz val="9"/>
      <name val="Times New Roman"/>
      <family val="1"/>
      <charset val="204"/>
    </font>
    <font>
      <b/>
      <sz val="10"/>
      <name val="Times New Roman"/>
      <family val="1"/>
      <charset val="204"/>
    </font>
    <font>
      <b/>
      <sz val="12"/>
      <color theme="1"/>
      <name val="Times New Roman"/>
      <family val="1"/>
      <charset val="204"/>
    </font>
    <font>
      <sz val="10"/>
      <color theme="1"/>
      <name val="Times New Roman"/>
      <family val="1"/>
      <charset val="204"/>
    </font>
    <font>
      <b/>
      <sz val="10"/>
      <color theme="1"/>
      <name val="Times New Roman"/>
      <family val="1"/>
      <charset val="204"/>
    </font>
    <font>
      <b/>
      <sz val="9"/>
      <color theme="1"/>
      <name val="Times New Roman"/>
      <family val="1"/>
      <charset val="204"/>
    </font>
    <font>
      <sz val="11"/>
      <color theme="1"/>
      <name val="Calibri"/>
      <family val="2"/>
      <scheme val="minor"/>
    </font>
    <font>
      <sz val="14"/>
      <color rgb="FF000000"/>
      <name val="Times New Roman"/>
      <family val="1"/>
      <charset val="204"/>
    </font>
    <font>
      <sz val="9"/>
      <color rgb="FF000000"/>
      <name val="Times New Roman"/>
      <family val="1"/>
      <charset val="204"/>
    </font>
    <font>
      <sz val="8"/>
      <color rgb="FF000000"/>
      <name val="Times New Roman"/>
      <family val="1"/>
      <charset val="204"/>
    </font>
    <font>
      <b/>
      <sz val="9"/>
      <color rgb="FF000000"/>
      <name val="Times New Roman"/>
      <family val="1"/>
      <charset val="204"/>
    </font>
    <font>
      <sz val="12"/>
      <color rgb="FF000000"/>
      <name val="Times New Roman"/>
      <family val="1"/>
      <charset val="204"/>
    </font>
    <font>
      <sz val="9"/>
      <color theme="1"/>
      <name val="Calibri"/>
      <family val="2"/>
      <charset val="204"/>
      <scheme val="minor"/>
    </font>
    <font>
      <sz val="8"/>
      <color theme="1"/>
      <name val="Calibri"/>
      <family val="2"/>
      <charset val="204"/>
      <scheme val="minor"/>
    </font>
    <font>
      <b/>
      <sz val="9"/>
      <color theme="1"/>
      <name val="Calibri"/>
      <family val="2"/>
      <charset val="204"/>
      <scheme val="minor"/>
    </font>
    <font>
      <sz val="10"/>
      <color rgb="FF000000"/>
      <name val="Times New Roman"/>
      <family val="1"/>
      <charset val="204"/>
    </font>
    <font>
      <b/>
      <sz val="8"/>
      <color rgb="FF000000"/>
      <name val="Times New Roman"/>
      <family val="1"/>
      <charset val="204"/>
    </font>
    <font>
      <sz val="10"/>
      <color theme="1"/>
      <name val="Times New Roman"/>
      <family val="2"/>
      <charset val="204"/>
    </font>
    <font>
      <sz val="11"/>
      <color theme="1"/>
      <name val="Times New Roman"/>
      <family val="1"/>
      <charset val="204"/>
    </font>
    <font>
      <b/>
      <sz val="8"/>
      <color theme="1"/>
      <name val="Times New Roman"/>
      <family val="1"/>
      <charset val="204"/>
    </font>
    <font>
      <sz val="11"/>
      <color theme="1"/>
      <name val="Calibri"/>
      <family val="2"/>
    </font>
    <font>
      <b/>
      <sz val="11"/>
      <color theme="1"/>
      <name val="Times New Roman"/>
      <family val="1"/>
      <charset val="204"/>
    </font>
    <font>
      <sz val="12"/>
      <color theme="1"/>
      <name val="Times New Roman"/>
      <family val="1"/>
      <charset val="204"/>
    </font>
    <font>
      <sz val="16"/>
      <color theme="1"/>
      <name val="Times New Roman"/>
      <family val="1"/>
      <charset val="204"/>
    </font>
    <font>
      <sz val="10"/>
      <name val="Arial Cyr"/>
      <family val="2"/>
      <charset val="204"/>
    </font>
    <font>
      <sz val="11"/>
      <color indexed="8"/>
      <name val="Times New Roman"/>
      <family val="1"/>
      <charset val="204"/>
    </font>
    <font>
      <b/>
      <sz val="11"/>
      <color indexed="8"/>
      <name val="Times New Roman"/>
      <family val="1"/>
      <charset val="204"/>
    </font>
    <font>
      <sz val="11"/>
      <color rgb="FF000000"/>
      <name val="Times New Roman"/>
      <family val="1"/>
      <charset val="204"/>
    </font>
    <font>
      <sz val="7"/>
      <color rgb="FF000000"/>
      <name val="Times New Roman"/>
      <family val="1"/>
      <charset val="204"/>
    </font>
    <font>
      <b/>
      <sz val="11"/>
      <color rgb="FF000000"/>
      <name val="Times New Roman"/>
      <family val="1"/>
      <charset val="204"/>
    </font>
    <font>
      <b/>
      <sz val="11"/>
      <color indexed="8"/>
      <name val="Calibri"/>
      <family val="2"/>
      <charset val="204"/>
    </font>
    <font>
      <sz val="12"/>
      <name val="Calibri"/>
      <family val="2"/>
      <charset val="204"/>
      <scheme val="minor"/>
    </font>
    <font>
      <sz val="12"/>
      <name val="Times New Roman"/>
      <family val="1"/>
      <charset val="204"/>
    </font>
    <font>
      <sz val="9"/>
      <name val="Calibri"/>
      <family val="2"/>
      <charset val="204"/>
      <scheme val="minor"/>
    </font>
    <font>
      <b/>
      <sz val="12"/>
      <name val="Calibri"/>
      <family val="2"/>
      <charset val="204"/>
      <scheme val="minor"/>
    </font>
    <font>
      <b/>
      <sz val="10"/>
      <color rgb="FF000000"/>
      <name val="Times New Roman"/>
      <family val="1"/>
      <charset val="204"/>
    </font>
    <font>
      <sz val="10"/>
      <color theme="1"/>
      <name val="Calibri"/>
      <family val="2"/>
      <charset val="204"/>
      <scheme val="minor"/>
    </font>
    <font>
      <sz val="10"/>
      <color rgb="FF0070C0"/>
      <name val="Times New Roman"/>
      <family val="1"/>
      <charset val="204"/>
    </font>
    <font>
      <sz val="11"/>
      <name val="Calibri"/>
      <family val="2"/>
      <charset val="204"/>
      <scheme val="minor"/>
    </font>
    <font>
      <sz val="6"/>
      <color theme="1"/>
      <name val="Times New Roman"/>
      <family val="1"/>
      <charset val="204"/>
    </font>
    <font>
      <sz val="12"/>
      <color rgb="FF333333"/>
      <name val="Times New Roman"/>
      <family val="1"/>
      <charset val="204"/>
    </font>
    <font>
      <b/>
      <sz val="12"/>
      <color rgb="FF333333"/>
      <name val="Times New Roman"/>
      <family val="1"/>
      <charset val="204"/>
    </font>
    <font>
      <b/>
      <sz val="12"/>
      <color rgb="FFFF0000"/>
      <name val="Times New Roman"/>
      <family val="1"/>
      <charset val="204"/>
    </font>
    <font>
      <sz val="12"/>
      <color rgb="FFFF0000"/>
      <name val="Times New Roman"/>
      <family val="1"/>
      <charset val="204"/>
    </font>
    <font>
      <sz val="10"/>
      <color indexed="8"/>
      <name val="Times New Roman"/>
      <family val="2"/>
      <charset val="204"/>
    </font>
    <font>
      <b/>
      <sz val="7.5"/>
      <color theme="1"/>
      <name val="Times New Roman"/>
      <family val="1"/>
      <charset val="204"/>
    </font>
    <font>
      <b/>
      <sz val="8"/>
      <name val="Times New Roman"/>
      <family val="1"/>
      <charset val="204"/>
    </font>
    <font>
      <b/>
      <sz val="12"/>
      <color rgb="FF000000"/>
      <name val="Times New Roman"/>
      <family val="1"/>
      <charset val="204"/>
    </font>
    <font>
      <b/>
      <sz val="10"/>
      <color rgb="FF0070C0"/>
      <name val="Times New Roman"/>
      <family val="1"/>
      <charset val="204"/>
    </font>
    <font>
      <b/>
      <sz val="11"/>
      <name val="Times New Roman"/>
      <family val="1"/>
      <charset val="204"/>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31"/>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s>
  <cellStyleXfs count="139">
    <xf numFmtId="0" fontId="0" fillId="0" borderId="0"/>
    <xf numFmtId="0" fontId="31" fillId="0" borderId="0"/>
    <xf numFmtId="0" fontId="35" fillId="0" borderId="0"/>
    <xf numFmtId="0" fontId="41" fillId="0" borderId="0" applyFill="0" applyProtection="0"/>
    <xf numFmtId="0" fontId="42" fillId="0" borderId="0" applyFill="0" applyProtection="0"/>
    <xf numFmtId="0" fontId="27" fillId="0" borderId="0"/>
    <xf numFmtId="0" fontId="31" fillId="0" borderId="0"/>
    <xf numFmtId="0" fontId="26" fillId="0" borderId="0"/>
    <xf numFmtId="0" fontId="31" fillId="0" borderId="0"/>
    <xf numFmtId="0" fontId="27" fillId="0" borderId="0"/>
    <xf numFmtId="0" fontId="31" fillId="0" borderId="0"/>
    <xf numFmtId="0" fontId="25" fillId="0" borderId="0"/>
    <xf numFmtId="0" fontId="25" fillId="0" borderId="0"/>
    <xf numFmtId="0" fontId="50" fillId="0" borderId="0"/>
    <xf numFmtId="0" fontId="24" fillId="0" borderId="0"/>
    <xf numFmtId="0" fontId="24" fillId="0" borderId="0"/>
    <xf numFmtId="0" fontId="24" fillId="0" borderId="0"/>
    <xf numFmtId="0" fontId="50" fillId="0" borderId="0"/>
    <xf numFmtId="0" fontId="50" fillId="0" borderId="0"/>
    <xf numFmtId="0" fontId="24" fillId="0" borderId="0"/>
    <xf numFmtId="0" fontId="24" fillId="0" borderId="0"/>
    <xf numFmtId="0" fontId="24" fillId="0" borderId="0"/>
    <xf numFmtId="0" fontId="24" fillId="0" borderId="0"/>
    <xf numFmtId="0" fontId="31" fillId="0" borderId="0"/>
    <xf numFmtId="0" fontId="27" fillId="0" borderId="0"/>
    <xf numFmtId="0" fontId="24" fillId="0" borderId="0"/>
    <xf numFmtId="0" fontId="24" fillId="0" borderId="0"/>
    <xf numFmtId="0" fontId="61" fillId="0" borderId="0"/>
    <xf numFmtId="0" fontId="24" fillId="0" borderId="0"/>
    <xf numFmtId="0" fontId="24" fillId="0" borderId="0"/>
    <xf numFmtId="0" fontId="64" fillId="0" borderId="0"/>
    <xf numFmtId="0" fontId="64" fillId="0" borderId="0"/>
    <xf numFmtId="0" fontId="23" fillId="0" borderId="0"/>
    <xf numFmtId="0" fontId="23" fillId="0" borderId="0"/>
    <xf numFmtId="0" fontId="61" fillId="0" borderId="0"/>
    <xf numFmtId="0" fontId="68" fillId="0" borderId="0"/>
    <xf numFmtId="0" fontId="27" fillId="0" borderId="0"/>
    <xf numFmtId="0" fontId="41" fillId="0" borderId="0" applyFill="0" applyProtection="0"/>
    <xf numFmtId="0" fontId="22" fillId="0" borderId="0"/>
    <xf numFmtId="0" fontId="27" fillId="0" borderId="0"/>
    <xf numFmtId="0" fontId="21" fillId="0" borderId="0"/>
    <xf numFmtId="0" fontId="20" fillId="0" borderId="0"/>
    <xf numFmtId="0" fontId="50" fillId="0" borderId="0"/>
    <xf numFmtId="0" fontId="19" fillId="0" borderId="0"/>
    <xf numFmtId="0" fontId="19" fillId="0" borderId="0"/>
    <xf numFmtId="0" fontId="18" fillId="0" borderId="0"/>
    <xf numFmtId="0" fontId="88"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44" fontId="2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51">
    <xf numFmtId="0" fontId="0" fillId="0" borderId="0" xfId="0"/>
    <xf numFmtId="0" fontId="29" fillId="3" borderId="0" xfId="0" applyFont="1" applyFill="1" applyAlignment="1">
      <alignment horizontal="right" vertical="center"/>
    </xf>
    <xf numFmtId="0" fontId="30" fillId="3" borderId="0" xfId="0" applyFont="1" applyFill="1" applyAlignment="1">
      <alignment horizontal="right" vertical="center"/>
    </xf>
    <xf numFmtId="3" fontId="29" fillId="0" borderId="1" xfId="0" applyNumberFormat="1" applyFont="1" applyFill="1" applyBorder="1" applyAlignment="1">
      <alignment horizontal="center" vertical="center" wrapText="1"/>
    </xf>
    <xf numFmtId="3" fontId="30" fillId="0" borderId="1" xfId="0" applyNumberFormat="1" applyFont="1" applyFill="1" applyBorder="1" applyAlignment="1">
      <alignment horizontal="center" vertical="center" wrapText="1"/>
    </xf>
    <xf numFmtId="3" fontId="30" fillId="4" borderId="1" xfId="0" applyNumberFormat="1" applyFont="1" applyFill="1" applyBorder="1" applyAlignment="1">
      <alignment horizontal="center" vertical="center"/>
    </xf>
    <xf numFmtId="0" fontId="30" fillId="0" borderId="1" xfId="0" applyFont="1" applyBorder="1" applyAlignment="1">
      <alignment horizontal="center" vertical="center"/>
    </xf>
    <xf numFmtId="4" fontId="30" fillId="2" borderId="1" xfId="0" applyNumberFormat="1" applyFont="1" applyFill="1" applyBorder="1" applyAlignment="1">
      <alignment vertical="center" wrapText="1"/>
    </xf>
    <xf numFmtId="3" fontId="29" fillId="2" borderId="1" xfId="0" applyNumberFormat="1" applyFont="1" applyFill="1" applyBorder="1" applyAlignment="1">
      <alignment horizontal="right" vertical="center"/>
    </xf>
    <xf numFmtId="3" fontId="30" fillId="3" borderId="1" xfId="0" applyNumberFormat="1" applyFont="1" applyFill="1" applyBorder="1" applyAlignment="1">
      <alignment horizontal="right" vertical="center"/>
    </xf>
    <xf numFmtId="0" fontId="30" fillId="2" borderId="0" xfId="0" applyFont="1" applyFill="1" applyAlignment="1">
      <alignment horizontal="right" vertical="center"/>
    </xf>
    <xf numFmtId="0" fontId="29" fillId="2" borderId="1" xfId="0" applyFont="1" applyFill="1" applyBorder="1" applyAlignment="1">
      <alignment horizontal="center" vertical="center"/>
    </xf>
    <xf numFmtId="49" fontId="29" fillId="2" borderId="1" xfId="1" applyNumberFormat="1" applyFont="1" applyFill="1" applyBorder="1" applyAlignment="1">
      <alignment horizontal="center" vertical="center" wrapText="1"/>
    </xf>
    <xf numFmtId="0" fontId="29" fillId="2" borderId="1" xfId="1" applyFont="1" applyFill="1" applyBorder="1" applyAlignment="1">
      <alignment horizontal="left" vertical="center" wrapText="1"/>
    </xf>
    <xf numFmtId="0" fontId="29" fillId="2" borderId="1" xfId="0" applyFont="1" applyFill="1" applyBorder="1" applyAlignment="1">
      <alignment horizontal="right" vertical="center"/>
    </xf>
    <xf numFmtId="0" fontId="29" fillId="2" borderId="0" xfId="0" applyFont="1" applyFill="1" applyAlignment="1">
      <alignment horizontal="right" vertical="center"/>
    </xf>
    <xf numFmtId="0" fontId="29" fillId="2" borderId="1" xfId="1" applyFont="1" applyFill="1" applyBorder="1" applyAlignment="1">
      <alignment horizontal="center" vertical="center" wrapText="1"/>
    </xf>
    <xf numFmtId="49" fontId="29" fillId="0" borderId="1" xfId="1" applyNumberFormat="1" applyFont="1" applyFill="1" applyBorder="1" applyAlignment="1">
      <alignment horizontal="center" vertical="center"/>
    </xf>
    <xf numFmtId="0" fontId="29" fillId="0" borderId="1" xfId="1" applyFont="1" applyFill="1" applyBorder="1" applyAlignment="1">
      <alignment horizontal="left" vertical="center" wrapText="1"/>
    </xf>
    <xf numFmtId="0" fontId="29" fillId="0" borderId="1" xfId="0" applyFont="1" applyFill="1" applyBorder="1" applyAlignment="1">
      <alignment horizontal="right" vertical="center"/>
    </xf>
    <xf numFmtId="0" fontId="29" fillId="0" borderId="0" xfId="0" applyFont="1" applyFill="1" applyAlignment="1">
      <alignment horizontal="right" vertical="center"/>
    </xf>
    <xf numFmtId="49" fontId="29" fillId="2" borderId="1" xfId="1" applyNumberFormat="1" applyFont="1" applyFill="1" applyBorder="1" applyAlignment="1">
      <alignment horizontal="center" vertical="center"/>
    </xf>
    <xf numFmtId="49" fontId="29" fillId="0" borderId="1" xfId="1" applyNumberFormat="1" applyFont="1" applyFill="1" applyBorder="1" applyAlignment="1">
      <alignment horizontal="center" vertical="center" wrapText="1"/>
    </xf>
    <xf numFmtId="3" fontId="29" fillId="2" borderId="1" xfId="1" applyNumberFormat="1" applyFont="1" applyFill="1" applyBorder="1" applyAlignment="1">
      <alignment horizontal="left" vertical="center" wrapText="1"/>
    </xf>
    <xf numFmtId="0" fontId="29" fillId="0" borderId="1" xfId="1" applyFont="1" applyFill="1" applyBorder="1" applyAlignment="1">
      <alignment horizontal="center" vertical="center" wrapText="1"/>
    </xf>
    <xf numFmtId="49" fontId="29" fillId="2" borderId="1" xfId="0" applyNumberFormat="1" applyFont="1" applyFill="1" applyBorder="1" applyAlignment="1">
      <alignment horizontal="center" vertical="center" wrapText="1"/>
    </xf>
    <xf numFmtId="0" fontId="29" fillId="2" borderId="1" xfId="0" applyFont="1" applyFill="1" applyBorder="1" applyAlignment="1">
      <alignment horizontal="left" vertical="center" wrapText="1"/>
    </xf>
    <xf numFmtId="49" fontId="29" fillId="2" borderId="1" xfId="0" applyNumberFormat="1" applyFont="1" applyFill="1" applyBorder="1" applyAlignment="1">
      <alignment horizontal="center" vertical="center"/>
    </xf>
    <xf numFmtId="49" fontId="29" fillId="2" borderId="1" xfId="1" applyNumberFormat="1" applyFont="1" applyFill="1" applyBorder="1" applyAlignment="1">
      <alignment horizontal="left" vertical="center" wrapText="1"/>
    </xf>
    <xf numFmtId="49" fontId="32" fillId="2" borderId="1" xfId="1" applyNumberFormat="1" applyFont="1" applyFill="1" applyBorder="1" applyAlignment="1">
      <alignment horizontal="center" vertical="center"/>
    </xf>
    <xf numFmtId="0" fontId="32" fillId="2" borderId="1" xfId="1" applyFont="1" applyFill="1" applyBorder="1" applyAlignment="1">
      <alignment horizontal="left" vertical="center" wrapText="1"/>
    </xf>
    <xf numFmtId="3" fontId="32" fillId="2" borderId="1" xfId="1" applyNumberFormat="1" applyFont="1" applyFill="1" applyBorder="1" applyAlignment="1">
      <alignment horizontal="center" vertical="center"/>
    </xf>
    <xf numFmtId="3" fontId="33" fillId="2" borderId="1" xfId="0" applyNumberFormat="1" applyFont="1" applyFill="1" applyBorder="1" applyAlignment="1">
      <alignment horizontal="left" vertical="center" wrapText="1"/>
    </xf>
    <xf numFmtId="164" fontId="32" fillId="2" borderId="1" xfId="1" applyNumberFormat="1" applyFont="1" applyFill="1" applyBorder="1" applyAlignment="1">
      <alignment horizontal="center" vertical="center"/>
    </xf>
    <xf numFmtId="3" fontId="32" fillId="2" borderId="1" xfId="0" applyNumberFormat="1" applyFont="1" applyFill="1" applyBorder="1" applyAlignment="1">
      <alignment horizontal="left" vertical="center" wrapText="1"/>
    </xf>
    <xf numFmtId="3" fontId="32" fillId="2" borderId="5" xfId="1" applyNumberFormat="1" applyFont="1" applyFill="1" applyBorder="1" applyAlignment="1">
      <alignment horizontal="center" vertical="center"/>
    </xf>
    <xf numFmtId="3" fontId="33" fillId="2" borderId="5" xfId="0" applyNumberFormat="1" applyFont="1" applyFill="1" applyBorder="1" applyAlignment="1">
      <alignment horizontal="left" vertical="center" wrapText="1"/>
    </xf>
    <xf numFmtId="0" fontId="29" fillId="2" borderId="1" xfId="0" applyFont="1" applyFill="1" applyBorder="1" applyAlignment="1">
      <alignment horizontal="left" vertical="center"/>
    </xf>
    <xf numFmtId="0" fontId="29" fillId="0" borderId="1" xfId="0" quotePrefix="1" applyFont="1" applyFill="1" applyBorder="1" applyAlignment="1">
      <alignment horizontal="center" vertical="center"/>
    </xf>
    <xf numFmtId="0" fontId="29" fillId="2" borderId="1" xfId="0" quotePrefix="1" applyFont="1" applyFill="1" applyBorder="1" applyAlignment="1">
      <alignment horizontal="center" vertical="center"/>
    </xf>
    <xf numFmtId="0" fontId="29" fillId="0" borderId="1" xfId="0" applyFont="1" applyFill="1" applyBorder="1" applyAlignment="1">
      <alignment horizontal="center" vertical="center"/>
    </xf>
    <xf numFmtId="0" fontId="29" fillId="0" borderId="0" xfId="0" applyFont="1" applyFill="1" applyAlignment="1">
      <alignment horizontal="center" vertical="center"/>
    </xf>
    <xf numFmtId="0" fontId="29" fillId="2" borderId="0" xfId="0" applyFont="1" applyFill="1" applyAlignment="1">
      <alignment horizontal="left" vertical="center"/>
    </xf>
    <xf numFmtId="3" fontId="29" fillId="3" borderId="0" xfId="0" applyNumberFormat="1" applyFont="1" applyFill="1" applyAlignment="1">
      <alignment horizontal="right" vertical="center"/>
    </xf>
    <xf numFmtId="3" fontId="29" fillId="2" borderId="1" xfId="0" applyNumberFormat="1" applyFont="1" applyFill="1" applyBorder="1" applyAlignment="1">
      <alignment horizontal="center" vertical="center"/>
    </xf>
    <xf numFmtId="49" fontId="29" fillId="2" borderId="5" xfId="1" applyNumberFormat="1" applyFont="1" applyFill="1" applyBorder="1" applyAlignment="1">
      <alignment vertical="center"/>
    </xf>
    <xf numFmtId="3" fontId="29" fillId="2" borderId="1" xfId="1" applyNumberFormat="1" applyFont="1" applyFill="1" applyBorder="1" applyAlignment="1">
      <alignment horizontal="center" vertical="center"/>
    </xf>
    <xf numFmtId="3" fontId="34" fillId="2" borderId="1" xfId="0" applyNumberFormat="1" applyFont="1" applyFill="1" applyBorder="1" applyAlignment="1">
      <alignment horizontal="left" vertical="center" wrapText="1"/>
    </xf>
    <xf numFmtId="164" fontId="29" fillId="2" borderId="1" xfId="1" applyNumberFormat="1" applyFont="1" applyFill="1" applyBorder="1" applyAlignment="1">
      <alignment horizontal="center" vertical="center"/>
    </xf>
    <xf numFmtId="3" fontId="29" fillId="2" borderId="1" xfId="0" applyNumberFormat="1" applyFont="1" applyFill="1" applyBorder="1" applyAlignment="1">
      <alignment horizontal="left" vertical="center" wrapText="1"/>
    </xf>
    <xf numFmtId="3" fontId="29" fillId="2" borderId="5" xfId="1" applyNumberFormat="1" applyFont="1" applyFill="1" applyBorder="1" applyAlignment="1">
      <alignment horizontal="center" vertical="center"/>
    </xf>
    <xf numFmtId="3" fontId="34" fillId="2" borderId="5" xfId="0" applyNumberFormat="1" applyFont="1" applyFill="1" applyBorder="1" applyAlignment="1">
      <alignment horizontal="left" vertical="center" wrapText="1"/>
    </xf>
    <xf numFmtId="3" fontId="37" fillId="0" borderId="1" xfId="0" applyNumberFormat="1" applyFont="1" applyFill="1" applyBorder="1" applyAlignment="1">
      <alignment horizontal="center" vertical="center" wrapText="1"/>
    </xf>
    <xf numFmtId="3" fontId="29" fillId="0" borderId="1" xfId="0" applyNumberFormat="1" applyFont="1" applyFill="1" applyBorder="1" applyAlignment="1">
      <alignment vertical="center" wrapText="1"/>
    </xf>
    <xf numFmtId="0" fontId="29" fillId="3" borderId="1" xfId="0" applyFont="1" applyFill="1" applyBorder="1" applyAlignment="1">
      <alignment horizontal="center" vertical="center" wrapText="1"/>
    </xf>
    <xf numFmtId="0" fontId="30" fillId="2" borderId="1" xfId="0" applyFont="1" applyFill="1" applyBorder="1" applyAlignment="1">
      <alignment horizontal="right" vertical="center"/>
    </xf>
    <xf numFmtId="0" fontId="30" fillId="2" borderId="1" xfId="0" applyFont="1" applyFill="1" applyBorder="1" applyAlignment="1">
      <alignment horizontal="center" vertical="center"/>
    </xf>
    <xf numFmtId="3" fontId="30" fillId="2" borderId="1" xfId="0" applyNumberFormat="1" applyFont="1" applyFill="1" applyBorder="1" applyAlignment="1">
      <alignment horizontal="center" vertical="center"/>
    </xf>
    <xf numFmtId="0" fontId="30" fillId="6" borderId="1" xfId="0" applyFont="1" applyFill="1" applyBorder="1" applyAlignment="1">
      <alignment horizontal="center" vertical="center"/>
    </xf>
    <xf numFmtId="3" fontId="29" fillId="3" borderId="1" xfId="0" applyNumberFormat="1" applyFont="1" applyFill="1" applyBorder="1" applyAlignment="1">
      <alignment horizontal="right" vertical="center"/>
    </xf>
    <xf numFmtId="3" fontId="29" fillId="0" borderId="1" xfId="0" applyNumberFormat="1" applyFont="1" applyFill="1" applyBorder="1" applyAlignment="1">
      <alignment horizontal="center" vertical="center"/>
    </xf>
    <xf numFmtId="0" fontId="29" fillId="3" borderId="1" xfId="0" applyFont="1" applyFill="1" applyBorder="1" applyAlignment="1">
      <alignment horizontal="center" vertical="center"/>
    </xf>
    <xf numFmtId="0" fontId="41" fillId="0" borderId="0" xfId="3" applyFill="1" applyProtection="1"/>
    <xf numFmtId="3" fontId="30" fillId="5" borderId="1" xfId="5" applyNumberFormat="1" applyFont="1" applyFill="1" applyBorder="1" applyAlignment="1">
      <alignment horizontal="center" vertical="center"/>
    </xf>
    <xf numFmtId="0" fontId="30" fillId="0" borderId="1" xfId="5" applyFont="1" applyBorder="1" applyAlignment="1">
      <alignment horizontal="center" vertical="center"/>
    </xf>
    <xf numFmtId="4" fontId="30" fillId="2" borderId="1" xfId="5" applyNumberFormat="1" applyFont="1" applyFill="1" applyBorder="1" applyAlignment="1">
      <alignment vertical="center" wrapText="1"/>
    </xf>
    <xf numFmtId="3" fontId="29" fillId="2" borderId="1" xfId="5" applyNumberFormat="1" applyFont="1" applyFill="1" applyBorder="1" applyAlignment="1">
      <alignment horizontal="center" vertical="center"/>
    </xf>
    <xf numFmtId="0" fontId="29" fillId="2" borderId="1" xfId="5" applyFont="1" applyFill="1" applyBorder="1" applyAlignment="1">
      <alignment horizontal="center" vertical="center"/>
    </xf>
    <xf numFmtId="49" fontId="29" fillId="2" borderId="1" xfId="6" applyNumberFormat="1" applyFont="1" applyFill="1" applyBorder="1" applyAlignment="1">
      <alignment horizontal="center" vertical="center" wrapText="1"/>
    </xf>
    <xf numFmtId="0" fontId="29" fillId="2" borderId="1" xfId="6" applyFont="1" applyFill="1" applyBorder="1" applyAlignment="1">
      <alignment horizontal="left" vertical="center" wrapText="1"/>
    </xf>
    <xf numFmtId="0" fontId="29" fillId="2" borderId="1" xfId="6" applyFont="1" applyFill="1" applyBorder="1" applyAlignment="1">
      <alignment horizontal="center" vertical="center" wrapText="1"/>
    </xf>
    <xf numFmtId="49" fontId="29" fillId="0" borderId="1" xfId="6" applyNumberFormat="1" applyFont="1" applyFill="1" applyBorder="1" applyAlignment="1">
      <alignment horizontal="center" vertical="center"/>
    </xf>
    <xf numFmtId="0" fontId="29" fillId="0" borderId="1" xfId="6" applyFont="1" applyFill="1" applyBorder="1" applyAlignment="1">
      <alignment horizontal="left" vertical="center" wrapText="1"/>
    </xf>
    <xf numFmtId="49" fontId="29" fillId="2" borderId="1" xfId="6" applyNumberFormat="1" applyFont="1" applyFill="1" applyBorder="1" applyAlignment="1">
      <alignment horizontal="center" vertical="center"/>
    </xf>
    <xf numFmtId="49" fontId="29" fillId="0" borderId="1" xfId="6" applyNumberFormat="1" applyFont="1" applyFill="1" applyBorder="1" applyAlignment="1">
      <alignment horizontal="center" vertical="center" wrapText="1"/>
    </xf>
    <xf numFmtId="3" fontId="29" fillId="2" borderId="1" xfId="6" applyNumberFormat="1" applyFont="1" applyFill="1" applyBorder="1" applyAlignment="1">
      <alignment horizontal="left" vertical="center" wrapText="1"/>
    </xf>
    <xf numFmtId="0" fontId="29" fillId="0" borderId="1" xfId="6" applyFont="1" applyFill="1" applyBorder="1" applyAlignment="1">
      <alignment horizontal="center" vertical="center" wrapText="1"/>
    </xf>
    <xf numFmtId="49" fontId="29" fillId="2" borderId="1" xfId="5" applyNumberFormat="1" applyFont="1" applyFill="1" applyBorder="1" applyAlignment="1">
      <alignment horizontal="center" vertical="center" wrapText="1"/>
    </xf>
    <xf numFmtId="0" fontId="29" fillId="2" borderId="1" xfId="5" applyFont="1" applyFill="1" applyBorder="1" applyAlignment="1">
      <alignment horizontal="left" vertical="center" wrapText="1"/>
    </xf>
    <xf numFmtId="0" fontId="30" fillId="2" borderId="1" xfId="6" applyFont="1" applyFill="1" applyBorder="1" applyAlignment="1">
      <alignment horizontal="left" vertical="center" wrapText="1"/>
    </xf>
    <xf numFmtId="0" fontId="29" fillId="2" borderId="1" xfId="8" applyFont="1" applyFill="1" applyBorder="1" applyAlignment="1">
      <alignment horizontal="left" vertical="center" wrapText="1"/>
    </xf>
    <xf numFmtId="49" fontId="29" fillId="2" borderId="1" xfId="5" applyNumberFormat="1" applyFont="1" applyFill="1" applyBorder="1" applyAlignment="1">
      <alignment horizontal="center" vertical="center"/>
    </xf>
    <xf numFmtId="49" fontId="29" fillId="2" borderId="1" xfId="6" applyNumberFormat="1" applyFont="1" applyFill="1" applyBorder="1" applyAlignment="1">
      <alignment horizontal="left" vertical="center" wrapText="1"/>
    </xf>
    <xf numFmtId="49" fontId="32" fillId="2" borderId="1" xfId="6" applyNumberFormat="1" applyFont="1" applyFill="1" applyBorder="1" applyAlignment="1">
      <alignment horizontal="center" vertical="center"/>
    </xf>
    <xf numFmtId="0" fontId="32" fillId="2" borderId="1" xfId="6" applyFont="1" applyFill="1" applyBorder="1" applyAlignment="1">
      <alignment horizontal="left" vertical="center" wrapText="1"/>
    </xf>
    <xf numFmtId="3" fontId="32" fillId="2" borderId="1" xfId="6" applyNumberFormat="1" applyFont="1" applyFill="1" applyBorder="1" applyAlignment="1">
      <alignment horizontal="center" vertical="center"/>
    </xf>
    <xf numFmtId="3" fontId="33" fillId="2" borderId="1" xfId="5" applyNumberFormat="1" applyFont="1" applyFill="1" applyBorder="1" applyAlignment="1">
      <alignment horizontal="left" vertical="center" wrapText="1"/>
    </xf>
    <xf numFmtId="164" fontId="32" fillId="2" borderId="1" xfId="6" applyNumberFormat="1" applyFont="1" applyFill="1" applyBorder="1" applyAlignment="1">
      <alignment horizontal="center" vertical="center"/>
    </xf>
    <xf numFmtId="3" fontId="32" fillId="2" borderId="1" xfId="5" applyNumberFormat="1" applyFont="1" applyFill="1" applyBorder="1" applyAlignment="1">
      <alignment horizontal="left" vertical="center" wrapText="1"/>
    </xf>
    <xf numFmtId="3" fontId="32" fillId="2" borderId="5" xfId="6" applyNumberFormat="1" applyFont="1" applyFill="1" applyBorder="1" applyAlignment="1">
      <alignment horizontal="center" vertical="center"/>
    </xf>
    <xf numFmtId="3" fontId="33" fillId="2" borderId="5" xfId="5" applyNumberFormat="1" applyFont="1" applyFill="1" applyBorder="1" applyAlignment="1">
      <alignment horizontal="left" vertical="center" wrapText="1"/>
    </xf>
    <xf numFmtId="0" fontId="29" fillId="2" borderId="1" xfId="5" applyFont="1" applyFill="1" applyBorder="1" applyAlignment="1">
      <alignment horizontal="left" vertical="center"/>
    </xf>
    <xf numFmtId="0" fontId="29" fillId="2" borderId="1" xfId="5" quotePrefix="1" applyFont="1" applyFill="1" applyBorder="1" applyAlignment="1">
      <alignment horizontal="center" vertical="center"/>
    </xf>
    <xf numFmtId="0" fontId="29" fillId="0" borderId="1" xfId="5" quotePrefix="1" applyFont="1" applyFill="1" applyBorder="1" applyAlignment="1">
      <alignment horizontal="center" vertical="center"/>
    </xf>
    <xf numFmtId="0" fontId="29" fillId="0" borderId="0" xfId="9" applyFont="1" applyFill="1" applyAlignment="1">
      <alignment horizontal="center" vertical="center"/>
    </xf>
    <xf numFmtId="0" fontId="29" fillId="2" borderId="0" xfId="9" applyFont="1" applyFill="1" applyAlignment="1">
      <alignment horizontal="left" vertical="center"/>
    </xf>
    <xf numFmtId="0" fontId="29" fillId="3" borderId="0" xfId="9" applyFont="1" applyFill="1" applyAlignment="1">
      <alignment horizontal="center" vertical="center"/>
    </xf>
    <xf numFmtId="3" fontId="29" fillId="2" borderId="0" xfId="9" applyNumberFormat="1" applyFont="1" applyFill="1" applyAlignment="1">
      <alignment vertical="center"/>
    </xf>
    <xf numFmtId="0" fontId="29" fillId="3" borderId="0" xfId="9" applyFont="1" applyFill="1" applyAlignment="1">
      <alignment horizontal="right" vertical="center"/>
    </xf>
    <xf numFmtId="0" fontId="29" fillId="3" borderId="0" xfId="9" applyNumberFormat="1" applyFont="1" applyFill="1" applyBorder="1" applyAlignment="1">
      <alignment horizontal="center" vertical="center" wrapText="1"/>
    </xf>
    <xf numFmtId="3" fontId="44" fillId="2" borderId="0" xfId="9" applyNumberFormat="1" applyFont="1" applyFill="1" applyBorder="1" applyAlignment="1">
      <alignment horizontal="right" vertical="center"/>
    </xf>
    <xf numFmtId="4" fontId="44" fillId="3" borderId="0" xfId="9" applyNumberFormat="1" applyFont="1" applyFill="1" applyBorder="1" applyAlignment="1">
      <alignment horizontal="right" vertical="center"/>
    </xf>
    <xf numFmtId="3" fontId="44" fillId="3" borderId="0" xfId="9" applyNumberFormat="1" applyFont="1" applyFill="1" applyBorder="1" applyAlignment="1">
      <alignment horizontal="right" vertical="center"/>
    </xf>
    <xf numFmtId="0" fontId="30" fillId="3" borderId="0" xfId="9" applyFont="1" applyFill="1" applyAlignment="1">
      <alignment horizontal="right" vertical="center"/>
    </xf>
    <xf numFmtId="3" fontId="29" fillId="2" borderId="1" xfId="9" applyNumberFormat="1" applyFont="1" applyFill="1" applyBorder="1" applyAlignment="1">
      <alignment vertical="center" wrapText="1"/>
    </xf>
    <xf numFmtId="3" fontId="29" fillId="2" borderId="1" xfId="9" applyNumberFormat="1" applyFont="1" applyFill="1" applyBorder="1" applyAlignment="1">
      <alignment horizontal="center" vertical="center" wrapText="1"/>
    </xf>
    <xf numFmtId="3" fontId="30" fillId="7" borderId="1" xfId="9" applyNumberFormat="1" applyFont="1" applyFill="1" applyBorder="1" applyAlignment="1">
      <alignment horizontal="right" vertical="center"/>
    </xf>
    <xf numFmtId="3" fontId="30" fillId="0" borderId="1" xfId="9" applyNumberFormat="1" applyFont="1" applyFill="1" applyBorder="1" applyAlignment="1">
      <alignment horizontal="right" vertical="center"/>
    </xf>
    <xf numFmtId="3" fontId="29" fillId="2" borderId="0" xfId="9" applyNumberFormat="1" applyFont="1" applyFill="1" applyAlignment="1">
      <alignment horizontal="right" vertical="center"/>
    </xf>
    <xf numFmtId="0" fontId="30" fillId="0" borderId="1" xfId="9" applyFont="1" applyBorder="1" applyAlignment="1">
      <alignment horizontal="center" vertical="center"/>
    </xf>
    <xf numFmtId="4" fontId="30" fillId="2" borderId="1" xfId="9" applyNumberFormat="1" applyFont="1" applyFill="1" applyBorder="1" applyAlignment="1">
      <alignment vertical="center" wrapText="1"/>
    </xf>
    <xf numFmtId="4" fontId="30" fillId="2" borderId="1" xfId="9" applyNumberFormat="1" applyFont="1" applyFill="1" applyBorder="1" applyAlignment="1">
      <alignment horizontal="center" vertical="center" wrapText="1"/>
    </xf>
    <xf numFmtId="0" fontId="30" fillId="2" borderId="0" xfId="9" applyFont="1" applyFill="1" applyAlignment="1">
      <alignment horizontal="right" vertical="center"/>
    </xf>
    <xf numFmtId="0" fontId="29" fillId="0" borderId="1" xfId="9" applyFont="1" applyBorder="1" applyAlignment="1">
      <alignment horizontal="center" vertical="center"/>
    </xf>
    <xf numFmtId="49" fontId="38" fillId="2" borderId="1" xfId="10" applyNumberFormat="1" applyFont="1" applyFill="1" applyBorder="1" applyAlignment="1">
      <alignment horizontal="center" vertical="center"/>
    </xf>
    <xf numFmtId="0" fontId="38" fillId="2" borderId="1" xfId="10" applyFont="1" applyFill="1" applyBorder="1" applyAlignment="1">
      <alignment horizontal="left" vertical="center" wrapText="1"/>
    </xf>
    <xf numFmtId="4" fontId="29" fillId="2" borderId="1" xfId="9" applyNumberFormat="1" applyFont="1" applyFill="1" applyBorder="1" applyAlignment="1">
      <alignment horizontal="center" vertical="center" wrapText="1"/>
    </xf>
    <xf numFmtId="3" fontId="29" fillId="0" borderId="1" xfId="9" applyNumberFormat="1" applyFont="1" applyFill="1" applyBorder="1" applyAlignment="1">
      <alignment vertical="center" wrapText="1"/>
    </xf>
    <xf numFmtId="0" fontId="29" fillId="2" borderId="0" xfId="9" applyFont="1" applyFill="1" applyAlignment="1">
      <alignment horizontal="right" vertical="center"/>
    </xf>
    <xf numFmtId="49" fontId="38" fillId="2" borderId="1" xfId="10" applyNumberFormat="1" applyFont="1" applyFill="1" applyBorder="1" applyAlignment="1">
      <alignment horizontal="center" vertical="center" wrapText="1"/>
    </xf>
    <xf numFmtId="0" fontId="34" fillId="2" borderId="1" xfId="10" applyFont="1" applyFill="1" applyBorder="1" applyAlignment="1">
      <alignment horizontal="left" vertical="center" wrapText="1"/>
    </xf>
    <xf numFmtId="0" fontId="38" fillId="2" borderId="1" xfId="10" applyFont="1" applyFill="1" applyBorder="1" applyAlignment="1">
      <alignment horizontal="center" vertical="center" wrapText="1"/>
    </xf>
    <xf numFmtId="0" fontId="29" fillId="0" borderId="1" xfId="10" applyFont="1" applyFill="1" applyBorder="1" applyAlignment="1">
      <alignment horizontal="left" vertical="center" wrapText="1"/>
    </xf>
    <xf numFmtId="4" fontId="29" fillId="3" borderId="0" xfId="9" applyNumberFormat="1" applyFont="1" applyFill="1" applyAlignment="1">
      <alignment horizontal="right" vertical="center"/>
    </xf>
    <xf numFmtId="3" fontId="29" fillId="3" borderId="0" xfId="9" applyNumberFormat="1" applyFont="1" applyFill="1" applyAlignment="1">
      <alignment horizontal="right" vertical="center"/>
    </xf>
    <xf numFmtId="0" fontId="47" fillId="2" borderId="0" xfId="11" applyFont="1" applyFill="1"/>
    <xf numFmtId="3" fontId="47" fillId="2" borderId="0" xfId="11" applyNumberFormat="1" applyFont="1" applyFill="1" applyAlignment="1">
      <alignment horizontal="center" vertical="center"/>
    </xf>
    <xf numFmtId="0" fontId="47" fillId="2" borderId="1" xfId="11" applyFont="1" applyFill="1" applyBorder="1" applyAlignment="1">
      <alignment horizontal="center" vertical="center" wrapText="1"/>
    </xf>
    <xf numFmtId="49" fontId="38" fillId="2" borderId="1" xfId="6" applyNumberFormat="1" applyFont="1" applyFill="1" applyBorder="1" applyAlignment="1">
      <alignment horizontal="center" vertical="center"/>
    </xf>
    <xf numFmtId="0" fontId="47" fillId="2" borderId="1" xfId="11" applyFont="1" applyFill="1" applyBorder="1" applyAlignment="1">
      <alignment horizontal="left" vertical="center" wrapText="1"/>
    </xf>
    <xf numFmtId="0" fontId="47" fillId="2" borderId="1" xfId="11" applyFont="1" applyFill="1" applyBorder="1" applyAlignment="1">
      <alignment horizontal="center" vertical="center"/>
    </xf>
    <xf numFmtId="3" fontId="47" fillId="2" borderId="1" xfId="11" applyNumberFormat="1" applyFont="1" applyFill="1" applyBorder="1" applyAlignment="1">
      <alignment horizontal="center" vertical="center"/>
    </xf>
    <xf numFmtId="3" fontId="47" fillId="2" borderId="0" xfId="11" applyNumberFormat="1" applyFont="1" applyFill="1"/>
    <xf numFmtId="0" fontId="38" fillId="2" borderId="1" xfId="6" applyFont="1" applyFill="1" applyBorder="1" applyAlignment="1">
      <alignment horizontal="center" vertical="center" wrapText="1"/>
    </xf>
    <xf numFmtId="49" fontId="38" fillId="2" borderId="1" xfId="6" applyNumberFormat="1" applyFont="1" applyFill="1" applyBorder="1" applyAlignment="1">
      <alignment horizontal="center" vertical="center" wrapText="1"/>
    </xf>
    <xf numFmtId="49" fontId="38" fillId="2" borderId="5" xfId="6" applyNumberFormat="1" applyFont="1" applyFill="1" applyBorder="1" applyAlignment="1">
      <alignment horizontal="center" vertical="center"/>
    </xf>
    <xf numFmtId="49" fontId="38" fillId="2" borderId="1" xfId="11" applyNumberFormat="1" applyFont="1" applyFill="1" applyBorder="1" applyAlignment="1">
      <alignment horizontal="center" vertical="center" wrapText="1"/>
    </xf>
    <xf numFmtId="0" fontId="47" fillId="2" borderId="1" xfId="11" applyFont="1" applyFill="1" applyBorder="1" applyAlignment="1">
      <alignment horizontal="justify" vertical="center" wrapText="1"/>
    </xf>
    <xf numFmtId="0" fontId="48" fillId="2" borderId="1" xfId="11" applyFont="1" applyFill="1" applyBorder="1" applyAlignment="1">
      <alignment horizontal="center" vertical="center" wrapText="1"/>
    </xf>
    <xf numFmtId="49" fontId="49" fillId="2" borderId="1" xfId="6" applyNumberFormat="1" applyFont="1" applyFill="1" applyBorder="1" applyAlignment="1">
      <alignment horizontal="center" vertical="center"/>
    </xf>
    <xf numFmtId="0" fontId="48" fillId="2" borderId="1" xfId="11" applyFont="1" applyFill="1" applyBorder="1" applyAlignment="1">
      <alignment horizontal="left" vertical="center" wrapText="1"/>
    </xf>
    <xf numFmtId="0" fontId="48" fillId="2" borderId="1" xfId="11" applyFont="1" applyFill="1" applyBorder="1" applyAlignment="1">
      <alignment horizontal="center" vertical="center"/>
    </xf>
    <xf numFmtId="3" fontId="48" fillId="2" borderId="1" xfId="11" applyNumberFormat="1" applyFont="1" applyFill="1" applyBorder="1" applyAlignment="1">
      <alignment horizontal="center" vertical="center"/>
    </xf>
    <xf numFmtId="0" fontId="47" fillId="2" borderId="5" xfId="11" applyFont="1" applyFill="1" applyBorder="1" applyAlignment="1">
      <alignment horizontal="center" vertical="center" wrapText="1"/>
    </xf>
    <xf numFmtId="0" fontId="47" fillId="2" borderId="1" xfId="11" applyFont="1" applyFill="1" applyBorder="1" applyAlignment="1">
      <alignment horizontal="right" vertical="center" wrapText="1"/>
    </xf>
    <xf numFmtId="0" fontId="49" fillId="2" borderId="1" xfId="6" applyFont="1" applyFill="1" applyBorder="1" applyAlignment="1">
      <alignment horizontal="center" vertical="center" wrapText="1"/>
    </xf>
    <xf numFmtId="3" fontId="48" fillId="2" borderId="0" xfId="11" applyNumberFormat="1" applyFont="1" applyFill="1"/>
    <xf numFmtId="0" fontId="48" fillId="2" borderId="0" xfId="11" applyFont="1" applyFill="1"/>
    <xf numFmtId="3" fontId="47" fillId="2" borderId="5" xfId="11" applyNumberFormat="1" applyFont="1" applyFill="1" applyBorder="1" applyAlignment="1">
      <alignment horizontal="center" vertical="center"/>
    </xf>
    <xf numFmtId="0" fontId="47" fillId="2" borderId="5" xfId="11" applyFont="1" applyFill="1" applyBorder="1" applyAlignment="1">
      <alignment horizontal="center" vertical="center"/>
    </xf>
    <xf numFmtId="1" fontId="47" fillId="2" borderId="5" xfId="11" applyNumberFormat="1" applyFont="1" applyFill="1" applyBorder="1" applyAlignment="1">
      <alignment horizontal="center" vertical="center"/>
    </xf>
    <xf numFmtId="1" fontId="47" fillId="2" borderId="1" xfId="11" applyNumberFormat="1" applyFont="1" applyFill="1" applyBorder="1" applyAlignment="1">
      <alignment horizontal="center" vertical="center"/>
    </xf>
    <xf numFmtId="49" fontId="49" fillId="2" borderId="1" xfId="6" applyNumberFormat="1" applyFont="1" applyFill="1" applyBorder="1" applyAlignment="1">
      <alignment horizontal="center" vertical="center" wrapText="1"/>
    </xf>
    <xf numFmtId="3" fontId="47" fillId="2" borderId="5" xfId="11" applyNumberFormat="1" applyFont="1" applyFill="1" applyBorder="1" applyAlignment="1">
      <alignment horizontal="center" vertical="center" wrapText="1"/>
    </xf>
    <xf numFmtId="0" fontId="47" fillId="2" borderId="1" xfId="11" applyFont="1" applyFill="1" applyBorder="1" applyAlignment="1" applyProtection="1">
      <alignment horizontal="center" vertical="center" wrapText="1"/>
      <protection locked="0"/>
    </xf>
    <xf numFmtId="0" fontId="48" fillId="2" borderId="5" xfId="11" applyFont="1" applyFill="1" applyBorder="1" applyAlignment="1">
      <alignment horizontal="center" vertical="center" wrapText="1"/>
    </xf>
    <xf numFmtId="49" fontId="49" fillId="2" borderId="1" xfId="10" applyNumberFormat="1" applyFont="1" applyFill="1" applyBorder="1" applyAlignment="1">
      <alignment horizontal="center" vertical="center"/>
    </xf>
    <xf numFmtId="0" fontId="48" fillId="2" borderId="1" xfId="12" applyFont="1" applyFill="1" applyBorder="1" applyAlignment="1">
      <alignment horizontal="left" vertical="center" wrapText="1"/>
    </xf>
    <xf numFmtId="0" fontId="48" fillId="2" borderId="4" xfId="11" applyFont="1" applyFill="1" applyBorder="1" applyAlignment="1">
      <alignment horizontal="center" vertical="center" wrapText="1"/>
    </xf>
    <xf numFmtId="0" fontId="47" fillId="2" borderId="0" xfId="11" applyFont="1" applyFill="1" applyAlignment="1">
      <alignment horizontal="center" vertical="center"/>
    </xf>
    <xf numFmtId="0" fontId="32" fillId="0" borderId="0" xfId="13" applyFont="1"/>
    <xf numFmtId="0" fontId="32" fillId="0" borderId="0" xfId="13" applyFont="1" applyAlignment="1">
      <alignment horizontal="center"/>
    </xf>
    <xf numFmtId="0" fontId="32" fillId="2" borderId="0" xfId="13" applyFont="1" applyFill="1" applyAlignment="1">
      <alignment horizontal="center"/>
    </xf>
    <xf numFmtId="0" fontId="32" fillId="2" borderId="0" xfId="13" applyFont="1" applyFill="1"/>
    <xf numFmtId="0" fontId="32" fillId="2" borderId="0" xfId="13" applyFont="1" applyFill="1" applyAlignment="1">
      <alignment horizontal="center" vertical="center"/>
    </xf>
    <xf numFmtId="0" fontId="29" fillId="2" borderId="0" xfId="13" applyFont="1" applyFill="1" applyProtection="1">
      <protection locked="0"/>
    </xf>
    <xf numFmtId="0" fontId="29" fillId="0" borderId="0" xfId="13" applyFont="1" applyProtection="1">
      <protection locked="0"/>
    </xf>
    <xf numFmtId="0" fontId="30" fillId="0" borderId="0" xfId="13" applyFont="1" applyProtection="1">
      <protection locked="0"/>
    </xf>
    <xf numFmtId="0" fontId="37" fillId="2" borderId="0" xfId="13" applyFont="1" applyFill="1" applyProtection="1">
      <protection locked="0"/>
    </xf>
    <xf numFmtId="0" fontId="29" fillId="0" borderId="0" xfId="13" applyFont="1" applyAlignment="1">
      <alignment horizontal="center" vertical="center"/>
    </xf>
    <xf numFmtId="2" fontId="29" fillId="0" borderId="7" xfId="13" applyNumberFormat="1" applyFont="1" applyBorder="1" applyAlignment="1">
      <alignment horizontal="center" vertical="center"/>
    </xf>
    <xf numFmtId="2" fontId="29" fillId="0" borderId="7" xfId="13" applyNumberFormat="1" applyFont="1" applyBorder="1" applyAlignment="1">
      <alignment horizontal="center" vertical="center" wrapText="1"/>
    </xf>
    <xf numFmtId="0" fontId="43" fillId="2" borderId="0" xfId="11" applyFont="1" applyFill="1"/>
    <xf numFmtId="0" fontId="29" fillId="0" borderId="1" xfId="18" applyFont="1" applyFill="1" applyBorder="1" applyAlignment="1">
      <alignment horizontal="center" vertical="center"/>
    </xf>
    <xf numFmtId="49" fontId="29" fillId="0" borderId="1" xfId="10" applyNumberFormat="1" applyFont="1" applyFill="1" applyBorder="1" applyAlignment="1">
      <alignment horizontal="center" vertical="center" wrapText="1"/>
    </xf>
    <xf numFmtId="0" fontId="29" fillId="0" borderId="1" xfId="10" applyFont="1" applyFill="1" applyBorder="1" applyAlignment="1">
      <alignment horizontal="center" vertical="center" wrapText="1"/>
    </xf>
    <xf numFmtId="49" fontId="29" fillId="0" borderId="1" xfId="10" applyNumberFormat="1" applyFont="1" applyFill="1" applyBorder="1" applyAlignment="1">
      <alignment horizontal="center" vertical="center"/>
    </xf>
    <xf numFmtId="3" fontId="29" fillId="2" borderId="1" xfId="10" applyNumberFormat="1" applyFont="1" applyFill="1" applyBorder="1" applyAlignment="1">
      <alignment horizontal="left" vertical="center" wrapText="1"/>
    </xf>
    <xf numFmtId="49" fontId="29" fillId="0" borderId="1" xfId="18" applyNumberFormat="1" applyFont="1" applyFill="1" applyBorder="1" applyAlignment="1">
      <alignment horizontal="center" vertical="center" wrapText="1"/>
    </xf>
    <xf numFmtId="0" fontId="29" fillId="0" borderId="1" xfId="18" applyFont="1" applyFill="1" applyBorder="1" applyAlignment="1">
      <alignment horizontal="left" vertical="center" wrapText="1"/>
    </xf>
    <xf numFmtId="0" fontId="29" fillId="0" borderId="1" xfId="8" applyFont="1" applyFill="1" applyBorder="1" applyAlignment="1">
      <alignment horizontal="left" vertical="center" wrapText="1"/>
    </xf>
    <xf numFmtId="49" fontId="29" fillId="0" borderId="1" xfId="18" applyNumberFormat="1" applyFont="1" applyFill="1" applyBorder="1" applyAlignment="1">
      <alignment horizontal="center" vertical="center"/>
    </xf>
    <xf numFmtId="49" fontId="29" fillId="0" borderId="1" xfId="10" applyNumberFormat="1" applyFont="1" applyFill="1" applyBorder="1" applyAlignment="1">
      <alignment horizontal="left" vertical="center" wrapText="1"/>
    </xf>
    <xf numFmtId="3" fontId="29" fillId="0" borderId="1" xfId="10" applyNumberFormat="1" applyFont="1" applyFill="1" applyBorder="1" applyAlignment="1">
      <alignment horizontal="left" vertical="center" wrapText="1"/>
    </xf>
    <xf numFmtId="49" fontId="32" fillId="0" borderId="1" xfId="10" applyNumberFormat="1" applyFont="1" applyFill="1" applyBorder="1" applyAlignment="1">
      <alignment horizontal="center" vertical="center"/>
    </xf>
    <xf numFmtId="0" fontId="32" fillId="0" borderId="1" xfId="10" applyFont="1" applyFill="1" applyBorder="1" applyAlignment="1">
      <alignment horizontal="left" vertical="center" wrapText="1"/>
    </xf>
    <xf numFmtId="3" fontId="32" fillId="0" borderId="1" xfId="10" applyNumberFormat="1" applyFont="1" applyFill="1" applyBorder="1" applyAlignment="1">
      <alignment horizontal="center" vertical="center"/>
    </xf>
    <xf numFmtId="3" fontId="33" fillId="0" borderId="1" xfId="18" applyNumberFormat="1" applyFont="1" applyFill="1" applyBorder="1" applyAlignment="1">
      <alignment horizontal="left" vertical="center" wrapText="1"/>
    </xf>
    <xf numFmtId="164" fontId="32" fillId="0" borderId="1" xfId="10" applyNumberFormat="1" applyFont="1" applyFill="1" applyBorder="1" applyAlignment="1">
      <alignment horizontal="center" vertical="center"/>
    </xf>
    <xf numFmtId="3" fontId="32" fillId="0" borderId="1" xfId="18" applyNumberFormat="1" applyFont="1" applyFill="1" applyBorder="1" applyAlignment="1">
      <alignment horizontal="left" vertical="center" wrapText="1"/>
    </xf>
    <xf numFmtId="3" fontId="32" fillId="0" borderId="5" xfId="10" applyNumberFormat="1" applyFont="1" applyFill="1" applyBorder="1" applyAlignment="1">
      <alignment horizontal="center" vertical="center"/>
    </xf>
    <xf numFmtId="0" fontId="29" fillId="0" borderId="1" xfId="18" applyFont="1" applyFill="1" applyBorder="1" applyAlignment="1">
      <alignment horizontal="left" vertical="center"/>
    </xf>
    <xf numFmtId="0" fontId="29" fillId="0" borderId="1" xfId="18" quotePrefix="1" applyFont="1" applyFill="1" applyBorder="1" applyAlignment="1">
      <alignment horizontal="center" vertical="center"/>
    </xf>
    <xf numFmtId="0" fontId="29" fillId="2" borderId="1" xfId="18" quotePrefix="1" applyFont="1" applyFill="1" applyBorder="1" applyAlignment="1">
      <alignment horizontal="center" vertical="center"/>
    </xf>
    <xf numFmtId="0" fontId="29" fillId="2" borderId="1" xfId="18" applyFont="1" applyFill="1" applyBorder="1" applyAlignment="1">
      <alignment horizontal="left" vertical="center" wrapText="1"/>
    </xf>
    <xf numFmtId="49" fontId="38" fillId="0" borderId="1" xfId="10" applyNumberFormat="1" applyFont="1" applyFill="1" applyBorder="1" applyAlignment="1">
      <alignment horizontal="center" vertical="center" wrapText="1"/>
    </xf>
    <xf numFmtId="0" fontId="34" fillId="0" borderId="1" xfId="10" applyFont="1" applyFill="1" applyBorder="1" applyAlignment="1">
      <alignment horizontal="left" vertical="center" wrapText="1"/>
    </xf>
    <xf numFmtId="0" fontId="38" fillId="0" borderId="1" xfId="10" applyFont="1" applyFill="1" applyBorder="1" applyAlignment="1">
      <alignment horizontal="center" vertical="center" wrapText="1"/>
    </xf>
    <xf numFmtId="0" fontId="38" fillId="0" borderId="1" xfId="10" applyFont="1" applyFill="1" applyBorder="1" applyAlignment="1">
      <alignment horizontal="left" vertical="center" wrapText="1"/>
    </xf>
    <xf numFmtId="49" fontId="38" fillId="0" borderId="1" xfId="17" applyNumberFormat="1" applyFont="1" applyFill="1" applyBorder="1" applyAlignment="1">
      <alignment horizontal="center" vertical="center" wrapText="1"/>
    </xf>
    <xf numFmtId="0" fontId="34" fillId="0" borderId="1" xfId="17" applyFont="1" applyFill="1" applyBorder="1" applyAlignment="1">
      <alignment horizontal="left" vertical="center" wrapText="1"/>
    </xf>
    <xf numFmtId="0" fontId="38" fillId="0" borderId="1" xfId="23" applyFont="1" applyFill="1" applyBorder="1" applyAlignment="1">
      <alignment horizontal="left" vertical="center" wrapText="1"/>
    </xf>
    <xf numFmtId="49" fontId="38" fillId="0" borderId="1" xfId="17" applyNumberFormat="1" applyFont="1" applyFill="1" applyBorder="1" applyAlignment="1">
      <alignment horizontal="center" vertical="center"/>
    </xf>
    <xf numFmtId="0" fontId="38" fillId="0" borderId="1" xfId="17" applyFont="1" applyFill="1" applyBorder="1" applyAlignment="1">
      <alignment horizontal="left" vertical="center" wrapText="1"/>
    </xf>
    <xf numFmtId="49" fontId="38" fillId="0" borderId="1" xfId="10" applyNumberFormat="1" applyFont="1" applyFill="1" applyBorder="1" applyAlignment="1">
      <alignment horizontal="left" vertical="center" wrapText="1"/>
    </xf>
    <xf numFmtId="3" fontId="29" fillId="0" borderId="1" xfId="10" applyNumberFormat="1" applyFont="1" applyFill="1" applyBorder="1" applyAlignment="1">
      <alignment horizontal="center" vertical="center"/>
    </xf>
    <xf numFmtId="3" fontId="34" fillId="0" borderId="1" xfId="17" applyNumberFormat="1" applyFont="1" applyFill="1" applyBorder="1" applyAlignment="1">
      <alignment horizontal="left" vertical="center" wrapText="1"/>
    </xf>
    <xf numFmtId="164" fontId="29" fillId="0" borderId="1" xfId="10" applyNumberFormat="1" applyFont="1" applyFill="1" applyBorder="1" applyAlignment="1">
      <alignment horizontal="center" vertical="center"/>
    </xf>
    <xf numFmtId="3" fontId="29" fillId="0" borderId="1" xfId="17" applyNumberFormat="1" applyFont="1" applyFill="1" applyBorder="1" applyAlignment="1">
      <alignment horizontal="left" vertical="center" wrapText="1"/>
    </xf>
    <xf numFmtId="0" fontId="29" fillId="0" borderId="1" xfId="17" applyFont="1" applyFill="1" applyBorder="1" applyAlignment="1">
      <alignment horizontal="left" vertical="center"/>
    </xf>
    <xf numFmtId="0" fontId="29" fillId="0" borderId="1" xfId="24" quotePrefix="1" applyFont="1" applyFill="1" applyBorder="1" applyAlignment="1">
      <alignment horizontal="center" vertical="center"/>
    </xf>
    <xf numFmtId="0" fontId="29" fillId="0" borderId="1" xfId="24" applyFont="1" applyFill="1" applyBorder="1" applyAlignment="1">
      <alignment horizontal="left" vertical="center"/>
    </xf>
    <xf numFmtId="3" fontId="29" fillId="0" borderId="1" xfId="27" applyNumberFormat="1" applyFont="1" applyFill="1" applyBorder="1" applyAlignment="1">
      <alignment horizontal="center" vertical="center" wrapText="1"/>
    </xf>
    <xf numFmtId="0" fontId="30" fillId="0" borderId="1" xfId="10" applyFont="1" applyFill="1" applyBorder="1" applyAlignment="1">
      <alignment horizontal="left" vertical="center" wrapText="1"/>
    </xf>
    <xf numFmtId="1" fontId="29" fillId="0" borderId="1" xfId="27" applyNumberFormat="1" applyFont="1" applyFill="1" applyBorder="1" applyAlignment="1">
      <alignment horizontal="center" vertical="center" wrapText="1"/>
    </xf>
    <xf numFmtId="0" fontId="62" fillId="0" borderId="0" xfId="17" applyFont="1" applyFill="1"/>
    <xf numFmtId="3" fontId="62" fillId="0" borderId="0" xfId="17" applyNumberFormat="1" applyFont="1" applyFill="1"/>
    <xf numFmtId="0" fontId="43" fillId="0" borderId="1" xfId="17" applyFont="1" applyFill="1" applyBorder="1" applyAlignment="1">
      <alignment horizontal="center"/>
    </xf>
    <xf numFmtId="49" fontId="29" fillId="2" borderId="1" xfId="10" applyNumberFormat="1" applyFont="1" applyFill="1" applyBorder="1" applyAlignment="1">
      <alignment horizontal="center" vertical="center" wrapText="1"/>
    </xf>
    <xf numFmtId="0" fontId="29" fillId="2" borderId="1" xfId="10" applyFont="1" applyFill="1" applyBorder="1" applyAlignment="1">
      <alignment horizontal="center" vertical="center" wrapText="1"/>
    </xf>
    <xf numFmtId="49" fontId="29" fillId="2" borderId="1" xfId="17" applyNumberFormat="1" applyFont="1" applyFill="1" applyBorder="1" applyAlignment="1">
      <alignment horizontal="center" vertical="center" wrapText="1"/>
    </xf>
    <xf numFmtId="0" fontId="29" fillId="2" borderId="1" xfId="17" applyFont="1" applyFill="1" applyBorder="1" applyAlignment="1">
      <alignment horizontal="left" vertical="center" wrapText="1"/>
    </xf>
    <xf numFmtId="0" fontId="30" fillId="2" borderId="1" xfId="10" applyFont="1" applyFill="1" applyBorder="1" applyAlignment="1">
      <alignment horizontal="left" vertical="center" wrapText="1"/>
    </xf>
    <xf numFmtId="49" fontId="29" fillId="2" borderId="1" xfId="17" applyNumberFormat="1" applyFont="1" applyFill="1" applyBorder="1" applyAlignment="1">
      <alignment horizontal="center" vertical="center"/>
    </xf>
    <xf numFmtId="49" fontId="29" fillId="2" borderId="1" xfId="10" applyNumberFormat="1" applyFont="1" applyFill="1" applyBorder="1" applyAlignment="1">
      <alignment horizontal="left" vertical="center" wrapText="1"/>
    </xf>
    <xf numFmtId="3" fontId="29" fillId="2" borderId="1" xfId="10" applyNumberFormat="1" applyFont="1" applyFill="1" applyBorder="1" applyAlignment="1">
      <alignment horizontal="center" vertical="center"/>
    </xf>
    <xf numFmtId="3" fontId="34" fillId="2" borderId="1" xfId="17" applyNumberFormat="1" applyFont="1" applyFill="1" applyBorder="1" applyAlignment="1">
      <alignment horizontal="left" vertical="center" wrapText="1"/>
    </xf>
    <xf numFmtId="164" fontId="29" fillId="2" borderId="1" xfId="10" applyNumberFormat="1" applyFont="1" applyFill="1" applyBorder="1" applyAlignment="1">
      <alignment horizontal="center" vertical="center"/>
    </xf>
    <xf numFmtId="3" fontId="29" fillId="2" borderId="1" xfId="17" applyNumberFormat="1" applyFont="1" applyFill="1" applyBorder="1" applyAlignment="1">
      <alignment horizontal="left" vertical="center" wrapText="1"/>
    </xf>
    <xf numFmtId="0" fontId="29" fillId="2" borderId="1" xfId="17" applyFont="1" applyFill="1" applyBorder="1" applyAlignment="1">
      <alignment horizontal="left" vertical="center"/>
    </xf>
    <xf numFmtId="0" fontId="29" fillId="2" borderId="1" xfId="32" quotePrefix="1" applyFont="1" applyFill="1" applyBorder="1" applyAlignment="1">
      <alignment horizontal="center" vertical="center"/>
    </xf>
    <xf numFmtId="0" fontId="29" fillId="2" borderId="1" xfId="32" applyFont="1" applyFill="1" applyBorder="1" applyAlignment="1">
      <alignment horizontal="left" vertical="center"/>
    </xf>
    <xf numFmtId="0" fontId="38" fillId="0" borderId="0" xfId="18" applyFont="1" applyFill="1"/>
    <xf numFmtId="0" fontId="69" fillId="2" borderId="0" xfId="37" applyFont="1" applyFill="1" applyProtection="1"/>
    <xf numFmtId="0" fontId="41" fillId="2" borderId="0" xfId="37" applyFill="1" applyProtection="1"/>
    <xf numFmtId="0" fontId="72" fillId="2" borderId="1" xfId="38" applyFont="1" applyFill="1" applyBorder="1" applyAlignment="1">
      <alignment horizontal="center" vertical="center" wrapText="1"/>
    </xf>
    <xf numFmtId="0" fontId="73" fillId="2" borderId="1" xfId="38" applyFont="1" applyFill="1" applyBorder="1" applyAlignment="1">
      <alignment horizontal="center" vertical="center"/>
    </xf>
    <xf numFmtId="49" fontId="65" fillId="2" borderId="1" xfId="38" applyNumberFormat="1" applyFont="1" applyFill="1" applyBorder="1" applyAlignment="1">
      <alignment horizontal="center" vertical="center" wrapText="1"/>
    </xf>
    <xf numFmtId="0" fontId="73" fillId="2" borderId="1" xfId="38" applyFont="1" applyFill="1" applyBorder="1" applyAlignment="1">
      <alignment vertical="center" wrapText="1"/>
    </xf>
    <xf numFmtId="3" fontId="70" fillId="2" borderId="1" xfId="37" applyNumberFormat="1" applyFont="1" applyFill="1" applyBorder="1" applyProtection="1"/>
    <xf numFmtId="0" fontId="74" fillId="2" borderId="0" xfId="37" applyFont="1" applyFill="1" applyProtection="1"/>
    <xf numFmtId="49" fontId="62" fillId="2" borderId="1" xfId="38" applyNumberFormat="1" applyFont="1" applyFill="1" applyBorder="1" applyAlignment="1">
      <alignment horizontal="center" vertical="center" wrapText="1"/>
    </xf>
    <xf numFmtId="0" fontId="71" fillId="2" borderId="1" xfId="38" applyFont="1" applyFill="1" applyBorder="1" applyAlignment="1">
      <alignment horizontal="right" vertical="center" wrapText="1"/>
    </xf>
    <xf numFmtId="3" fontId="69" fillId="2" borderId="1" xfId="37" applyNumberFormat="1" applyFont="1" applyFill="1" applyBorder="1" applyProtection="1"/>
    <xf numFmtId="0" fontId="71" fillId="2" borderId="1" xfId="38" applyFont="1" applyFill="1" applyBorder="1" applyAlignment="1">
      <alignment vertical="center" wrapText="1"/>
    </xf>
    <xf numFmtId="49" fontId="62" fillId="2" borderId="1" xfId="23" applyNumberFormat="1" applyFont="1" applyFill="1" applyBorder="1" applyAlignment="1">
      <alignment horizontal="center" vertical="center" wrapText="1"/>
    </xf>
    <xf numFmtId="0" fontId="69" fillId="2" borderId="1" xfId="23" applyFont="1" applyFill="1" applyBorder="1" applyAlignment="1">
      <alignment horizontal="left" vertical="center" wrapText="1"/>
    </xf>
    <xf numFmtId="0" fontId="62" fillId="2" borderId="1" xfId="23" applyFont="1" applyFill="1" applyBorder="1" applyAlignment="1">
      <alignment horizontal="center" vertical="center" wrapText="1"/>
    </xf>
    <xf numFmtId="0" fontId="69" fillId="2" borderId="1" xfId="37" applyFont="1" applyFill="1" applyBorder="1" applyProtection="1"/>
    <xf numFmtId="0" fontId="69" fillId="2" borderId="1" xfId="37" applyFont="1" applyFill="1" applyBorder="1" applyAlignment="1" applyProtection="1">
      <alignment horizontal="right"/>
    </xf>
    <xf numFmtId="0" fontId="41" fillId="2" borderId="0" xfId="37" applyFont="1" applyFill="1" applyProtection="1"/>
    <xf numFmtId="0" fontId="29" fillId="2" borderId="0" xfId="39" applyFont="1" applyFill="1" applyAlignment="1">
      <alignment horizontal="right" vertical="center"/>
    </xf>
    <xf numFmtId="3" fontId="29" fillId="2" borderId="0" xfId="39" applyNumberFormat="1" applyFont="1" applyFill="1" applyAlignment="1">
      <alignment horizontal="right" vertical="center"/>
    </xf>
    <xf numFmtId="0" fontId="29" fillId="2" borderId="0" xfId="39" applyFont="1" applyFill="1" applyAlignment="1">
      <alignment horizontal="center" vertical="center"/>
    </xf>
    <xf numFmtId="0" fontId="29" fillId="2" borderId="0" xfId="39" applyNumberFormat="1" applyFont="1" applyFill="1" applyBorder="1" applyAlignment="1">
      <alignment horizontal="center" vertical="center" wrapText="1"/>
    </xf>
    <xf numFmtId="0" fontId="30" fillId="2" borderId="0" xfId="39" applyFont="1" applyFill="1" applyAlignment="1">
      <alignment horizontal="right" vertical="center"/>
    </xf>
    <xf numFmtId="3" fontId="30" fillId="2" borderId="1" xfId="39" applyNumberFormat="1" applyFont="1" applyFill="1" applyBorder="1" applyAlignment="1">
      <alignment horizontal="right" vertical="center"/>
    </xf>
    <xf numFmtId="4" fontId="30" fillId="2" borderId="1" xfId="39" applyNumberFormat="1" applyFont="1" applyFill="1" applyBorder="1" applyAlignment="1">
      <alignment vertical="center" wrapText="1"/>
    </xf>
    <xf numFmtId="3" fontId="29" fillId="2" borderId="1" xfId="39" applyNumberFormat="1" applyFont="1" applyFill="1" applyBorder="1" applyAlignment="1">
      <alignment horizontal="right" vertical="center"/>
    </xf>
    <xf numFmtId="0" fontId="30" fillId="2" borderId="1" xfId="39" applyFont="1" applyFill="1" applyBorder="1" applyAlignment="1">
      <alignment horizontal="right" vertical="center"/>
    </xf>
    <xf numFmtId="0" fontId="29" fillId="2" borderId="1" xfId="39" applyFont="1" applyFill="1" applyBorder="1" applyAlignment="1">
      <alignment horizontal="right" vertical="center"/>
    </xf>
    <xf numFmtId="0" fontId="29" fillId="2" borderId="1" xfId="39" applyFont="1" applyFill="1" applyBorder="1" applyAlignment="1">
      <alignment horizontal="center" vertical="center"/>
    </xf>
    <xf numFmtId="3" fontId="38" fillId="2" borderId="1" xfId="39" applyNumberFormat="1" applyFont="1" applyFill="1" applyBorder="1" applyAlignment="1">
      <alignment horizontal="right" vertical="center"/>
    </xf>
    <xf numFmtId="49" fontId="29" fillId="2" borderId="1" xfId="39" applyNumberFormat="1" applyFont="1" applyFill="1" applyBorder="1" applyAlignment="1">
      <alignment horizontal="center" vertical="center" wrapText="1"/>
    </xf>
    <xf numFmtId="0" fontId="29" fillId="2" borderId="1" xfId="39" applyFont="1" applyFill="1" applyBorder="1" applyAlignment="1">
      <alignment horizontal="left" vertical="center" wrapText="1"/>
    </xf>
    <xf numFmtId="0" fontId="30" fillId="2" borderId="1" xfId="1" applyFont="1" applyFill="1" applyBorder="1" applyAlignment="1">
      <alignment horizontal="left" vertical="center" wrapText="1"/>
    </xf>
    <xf numFmtId="49" fontId="29" fillId="2" borderId="1" xfId="39" applyNumberFormat="1" applyFont="1" applyFill="1" applyBorder="1" applyAlignment="1">
      <alignment horizontal="center" vertical="center"/>
    </xf>
    <xf numFmtId="3" fontId="34" fillId="2" borderId="1" xfId="39" applyNumberFormat="1" applyFont="1" applyFill="1" applyBorder="1" applyAlignment="1">
      <alignment horizontal="left" vertical="center" wrapText="1"/>
    </xf>
    <xf numFmtId="3" fontId="29" fillId="2" borderId="1" xfId="39" applyNumberFormat="1" applyFont="1" applyFill="1" applyBorder="1" applyAlignment="1">
      <alignment horizontal="left" vertical="center" wrapText="1"/>
    </xf>
    <xf numFmtId="3" fontId="34" fillId="2" borderId="5" xfId="39" applyNumberFormat="1" applyFont="1" applyFill="1" applyBorder="1" applyAlignment="1">
      <alignment horizontal="left" vertical="center" wrapText="1"/>
    </xf>
    <xf numFmtId="0" fontId="29" fillId="2" borderId="1" xfId="39" applyFont="1" applyFill="1" applyBorder="1" applyAlignment="1">
      <alignment horizontal="left" vertical="center"/>
    </xf>
    <xf numFmtId="0" fontId="29" fillId="2" borderId="1" xfId="39" quotePrefix="1" applyFont="1" applyFill="1" applyBorder="1" applyAlignment="1">
      <alignment horizontal="center" vertical="center"/>
    </xf>
    <xf numFmtId="0" fontId="29" fillId="2" borderId="0" xfId="39" applyFont="1" applyFill="1" applyAlignment="1">
      <alignment horizontal="left" vertical="center"/>
    </xf>
    <xf numFmtId="0" fontId="30" fillId="2" borderId="1" xfId="9" applyFont="1" applyFill="1" applyBorder="1" applyAlignment="1">
      <alignment horizontal="right" vertical="center"/>
    </xf>
    <xf numFmtId="3" fontId="29" fillId="2" borderId="1" xfId="9" applyNumberFormat="1" applyFont="1" applyFill="1" applyBorder="1" applyAlignment="1">
      <alignment horizontal="right" vertical="center"/>
    </xf>
    <xf numFmtId="0" fontId="76" fillId="0" borderId="0" xfId="0" applyFont="1" applyFill="1"/>
    <xf numFmtId="0" fontId="32" fillId="0" borderId="0" xfId="0" applyFont="1" applyFill="1"/>
    <xf numFmtId="3" fontId="32" fillId="0" borderId="0" xfId="0" applyNumberFormat="1" applyFont="1" applyFill="1" applyAlignment="1">
      <alignment horizontal="center"/>
    </xf>
    <xf numFmtId="4" fontId="45" fillId="0" borderId="0" xfId="0" applyNumberFormat="1" applyFont="1" applyFill="1" applyAlignment="1">
      <alignment horizontal="center"/>
    </xf>
    <xf numFmtId="0" fontId="29" fillId="0" borderId="0" xfId="0" applyFont="1" applyFill="1"/>
    <xf numFmtId="0" fontId="45" fillId="0" borderId="0" xfId="0" applyFont="1" applyFill="1"/>
    <xf numFmtId="3" fontId="45" fillId="0" borderId="29" xfId="0" applyNumberFormat="1" applyFont="1" applyFill="1" applyBorder="1" applyAlignment="1">
      <alignment horizontal="center" vertical="center"/>
    </xf>
    <xf numFmtId="3" fontId="45" fillId="0" borderId="2" xfId="0" applyNumberFormat="1" applyFont="1" applyFill="1" applyBorder="1" applyAlignment="1">
      <alignment horizontal="center" vertical="center"/>
    </xf>
    <xf numFmtId="3" fontId="45" fillId="0" borderId="27" xfId="0" applyNumberFormat="1" applyFont="1" applyFill="1" applyBorder="1" applyAlignment="1">
      <alignment horizontal="center" vertical="center"/>
    </xf>
    <xf numFmtId="3" fontId="45" fillId="0" borderId="28" xfId="0" applyNumberFormat="1" applyFont="1" applyFill="1" applyBorder="1" applyAlignment="1">
      <alignment horizontal="center" vertical="center"/>
    </xf>
    <xf numFmtId="3" fontId="45" fillId="0" borderId="4" xfId="0" applyNumberFormat="1" applyFont="1" applyFill="1" applyBorder="1" applyAlignment="1">
      <alignment horizontal="center" vertical="center"/>
    </xf>
    <xf numFmtId="3" fontId="45" fillId="0" borderId="30" xfId="0" applyNumberFormat="1" applyFont="1" applyFill="1" applyBorder="1" applyAlignment="1">
      <alignment horizontal="center" vertical="center"/>
    </xf>
    <xf numFmtId="3" fontId="32" fillId="0" borderId="25" xfId="0" applyNumberFormat="1" applyFont="1" applyFill="1" applyBorder="1" applyAlignment="1">
      <alignment horizontal="center"/>
    </xf>
    <xf numFmtId="3" fontId="32" fillId="0" borderId="10" xfId="0" applyNumberFormat="1" applyFont="1" applyFill="1" applyBorder="1" applyAlignment="1">
      <alignment horizontal="center"/>
    </xf>
    <xf numFmtId="4" fontId="45" fillId="0" borderId="27" xfId="0" applyNumberFormat="1" applyFont="1" applyFill="1" applyBorder="1" applyAlignment="1">
      <alignment horizontal="center"/>
    </xf>
    <xf numFmtId="3" fontId="32" fillId="0" borderId="28" xfId="0" applyNumberFormat="1" applyFont="1" applyFill="1" applyBorder="1" applyAlignment="1">
      <alignment horizontal="center"/>
    </xf>
    <xf numFmtId="3" fontId="32" fillId="0" borderId="4" xfId="23" applyNumberFormat="1" applyFont="1" applyFill="1" applyBorder="1" applyAlignment="1">
      <alignment horizontal="center" vertical="center"/>
    </xf>
    <xf numFmtId="3" fontId="32" fillId="0" borderId="27" xfId="0" applyNumberFormat="1" applyFont="1" applyFill="1" applyBorder="1" applyAlignment="1">
      <alignment horizontal="center"/>
    </xf>
    <xf numFmtId="3" fontId="32" fillId="0" borderId="1" xfId="0" applyNumberFormat="1" applyFont="1" applyFill="1" applyBorder="1" applyAlignment="1">
      <alignment horizontal="center"/>
    </xf>
    <xf numFmtId="3" fontId="32" fillId="0" borderId="27" xfId="23" applyNumberFormat="1" applyFont="1" applyFill="1" applyBorder="1" applyAlignment="1">
      <alignment horizontal="center" vertical="center"/>
    </xf>
    <xf numFmtId="0" fontId="29" fillId="2" borderId="1" xfId="23" applyFont="1" applyFill="1" applyBorder="1" applyAlignment="1">
      <alignment horizontal="center" vertical="center" wrapText="1"/>
    </xf>
    <xf numFmtId="0" fontId="29" fillId="2" borderId="1" xfId="23" applyFont="1" applyFill="1" applyBorder="1" applyAlignment="1">
      <alignment horizontal="left" vertical="center" wrapText="1"/>
    </xf>
    <xf numFmtId="49" fontId="29" fillId="2" borderId="1" xfId="23" applyNumberFormat="1" applyFont="1" applyFill="1" applyBorder="1" applyAlignment="1">
      <alignment horizontal="center" vertical="center"/>
    </xf>
    <xf numFmtId="3" fontId="32" fillId="0" borderId="13" xfId="23" applyNumberFormat="1" applyFont="1" applyFill="1" applyBorder="1" applyAlignment="1">
      <alignment horizontal="center" vertical="center"/>
    </xf>
    <xf numFmtId="3" fontId="32" fillId="0" borderId="20" xfId="0" applyNumberFormat="1" applyFont="1" applyFill="1" applyBorder="1" applyAlignment="1">
      <alignment horizontal="center"/>
    </xf>
    <xf numFmtId="3" fontId="32" fillId="0" borderId="24" xfId="0" applyNumberFormat="1" applyFont="1" applyFill="1" applyBorder="1" applyAlignment="1">
      <alignment horizontal="center"/>
    </xf>
    <xf numFmtId="3" fontId="32" fillId="0" borderId="33" xfId="23" applyNumberFormat="1" applyFont="1" applyFill="1" applyBorder="1" applyAlignment="1">
      <alignment horizontal="center" vertical="center"/>
    </xf>
    <xf numFmtId="4" fontId="32" fillId="0" borderId="0" xfId="0" applyNumberFormat="1" applyFont="1" applyFill="1" applyBorder="1"/>
    <xf numFmtId="4" fontId="32" fillId="0" borderId="0" xfId="0" applyNumberFormat="1" applyFont="1" applyFill="1" applyAlignment="1">
      <alignment horizontal="center"/>
    </xf>
    <xf numFmtId="0" fontId="47" fillId="0" borderId="0" xfId="0" applyFont="1" applyFill="1"/>
    <xf numFmtId="0" fontId="32" fillId="0" borderId="0" xfId="0" applyFont="1" applyFill="1" applyAlignment="1">
      <alignment horizontal="center" vertical="center"/>
    </xf>
    <xf numFmtId="0" fontId="32" fillId="0" borderId="0" xfId="0" applyFont="1" applyFill="1" applyAlignment="1">
      <alignment horizontal="left" vertical="center"/>
    </xf>
    <xf numFmtId="3" fontId="32" fillId="0" borderId="0" xfId="0" applyNumberFormat="1" applyFont="1" applyFill="1" applyAlignment="1">
      <alignment horizontal="center" vertical="center"/>
    </xf>
    <xf numFmtId="0" fontId="29" fillId="0" borderId="0" xfId="0" applyFont="1" applyFill="1" applyBorder="1" applyAlignment="1">
      <alignment horizontal="center" vertical="center"/>
    </xf>
    <xf numFmtId="3" fontId="32" fillId="0" borderId="27" xfId="0" applyNumberFormat="1" applyFont="1" applyFill="1" applyBorder="1" applyAlignment="1">
      <alignment horizontal="center" vertical="center"/>
    </xf>
    <xf numFmtId="3" fontId="32" fillId="0" borderId="28" xfId="0" applyNumberFormat="1" applyFont="1" applyFill="1" applyBorder="1" applyAlignment="1">
      <alignment horizontal="center" vertical="center"/>
    </xf>
    <xf numFmtId="49" fontId="32" fillId="2" borderId="1" xfId="1" applyNumberFormat="1" applyFont="1" applyFill="1" applyBorder="1" applyAlignment="1">
      <alignment horizontal="center" vertical="center" wrapText="1"/>
    </xf>
    <xf numFmtId="3" fontId="32" fillId="0" borderId="2" xfId="0" applyNumberFormat="1" applyFont="1" applyFill="1" applyBorder="1" applyAlignment="1">
      <alignment horizontal="center" vertical="center"/>
    </xf>
    <xf numFmtId="3" fontId="32" fillId="0" borderId="4" xfId="0" applyNumberFormat="1" applyFont="1" applyFill="1" applyBorder="1" applyAlignment="1">
      <alignment horizontal="center" vertical="center"/>
    </xf>
    <xf numFmtId="3" fontId="32" fillId="0" borderId="32" xfId="0" applyNumberFormat="1" applyFont="1" applyFill="1" applyBorder="1" applyAlignment="1">
      <alignment horizontal="center" vertical="center"/>
    </xf>
    <xf numFmtId="3" fontId="32" fillId="0" borderId="31" xfId="0" applyNumberFormat="1" applyFont="1" applyFill="1" applyBorder="1" applyAlignment="1">
      <alignment horizontal="center" vertical="center"/>
    </xf>
    <xf numFmtId="3" fontId="32" fillId="0" borderId="13" xfId="0" applyNumberFormat="1" applyFont="1" applyFill="1" applyBorder="1" applyAlignment="1">
      <alignment horizontal="center" vertical="center"/>
    </xf>
    <xf numFmtId="3" fontId="32" fillId="0" borderId="33" xfId="0" applyNumberFormat="1" applyFont="1" applyFill="1" applyBorder="1" applyAlignment="1">
      <alignment horizontal="center" vertical="center"/>
    </xf>
    <xf numFmtId="3" fontId="32" fillId="0" borderId="24" xfId="0" applyNumberFormat="1" applyFont="1" applyFill="1" applyBorder="1" applyAlignment="1">
      <alignment horizontal="center" vertical="center"/>
    </xf>
    <xf numFmtId="3" fontId="32" fillId="0" borderId="0" xfId="0" applyNumberFormat="1" applyFont="1" applyFill="1" applyAlignment="1">
      <alignment horizontal="left" vertical="center"/>
    </xf>
    <xf numFmtId="3" fontId="45" fillId="0" borderId="0" xfId="0" applyNumberFormat="1" applyFont="1" applyFill="1" applyAlignment="1">
      <alignment horizontal="center" vertical="center"/>
    </xf>
    <xf numFmtId="0" fontId="46" fillId="0" borderId="0" xfId="0" applyFont="1" applyAlignment="1">
      <alignment horizontal="center" vertical="center" wrapText="1"/>
    </xf>
    <xf numFmtId="0" fontId="47" fillId="0" borderId="0" xfId="0" applyFont="1" applyAlignment="1">
      <alignment horizontal="center" vertical="center"/>
    </xf>
    <xf numFmtId="0" fontId="47" fillId="11" borderId="1" xfId="0" applyFont="1" applyFill="1" applyBorder="1" applyAlignment="1">
      <alignment horizontal="center" vertical="center" wrapText="1"/>
    </xf>
    <xf numFmtId="3" fontId="48" fillId="11" borderId="1" xfId="0" applyNumberFormat="1" applyFont="1" applyFill="1" applyBorder="1" applyAlignment="1">
      <alignment horizontal="center" vertical="center" wrapText="1"/>
    </xf>
    <xf numFmtId="0" fontId="48" fillId="11" borderId="1" xfId="0" applyFont="1" applyFill="1" applyBorder="1" applyAlignment="1">
      <alignment horizontal="center" vertical="center" wrapText="1"/>
    </xf>
    <xf numFmtId="0" fontId="47" fillId="0" borderId="1" xfId="0" applyFont="1" applyBorder="1" applyAlignment="1">
      <alignment horizontal="center" vertical="center"/>
    </xf>
    <xf numFmtId="0" fontId="47" fillId="11" borderId="1" xfId="0" applyFont="1" applyFill="1" applyBorder="1" applyAlignment="1">
      <alignment vertical="center" wrapText="1"/>
    </xf>
    <xf numFmtId="3" fontId="59" fillId="0" borderId="1" xfId="0" applyNumberFormat="1" applyFont="1" applyBorder="1" applyAlignment="1">
      <alignment horizontal="center" vertical="center"/>
    </xf>
    <xf numFmtId="0" fontId="59" fillId="11" borderId="1" xfId="0" applyFont="1" applyFill="1" applyBorder="1" applyAlignment="1">
      <alignment vertical="center" wrapText="1"/>
    </xf>
    <xf numFmtId="0" fontId="59" fillId="0" borderId="1" xfId="0" applyFont="1" applyBorder="1" applyAlignment="1">
      <alignment horizontal="center" vertical="center"/>
    </xf>
    <xf numFmtId="0" fontId="79" fillId="0" borderId="1" xfId="0" applyFont="1" applyBorder="1" applyAlignment="1">
      <alignment horizontal="center" vertical="center"/>
    </xf>
    <xf numFmtId="0" fontId="48" fillId="0" borderId="1" xfId="0" applyFont="1" applyBorder="1" applyAlignment="1">
      <alignment horizontal="center" vertical="center"/>
    </xf>
    <xf numFmtId="0" fontId="47" fillId="0" borderId="1" xfId="0" applyFont="1" applyBorder="1" applyAlignment="1">
      <alignment vertical="center" wrapText="1"/>
    </xf>
    <xf numFmtId="0" fontId="47" fillId="0" borderId="0" xfId="0" applyFont="1" applyAlignment="1">
      <alignment horizontal="justify" vertical="center"/>
    </xf>
    <xf numFmtId="0" fontId="80" fillId="0" borderId="0" xfId="0" applyFont="1"/>
    <xf numFmtId="3" fontId="81" fillId="0" borderId="0" xfId="0" applyNumberFormat="1" applyFont="1" applyAlignment="1">
      <alignment horizontal="center"/>
    </xf>
    <xf numFmtId="0" fontId="81" fillId="0" borderId="0" xfId="0" applyFont="1" applyAlignment="1">
      <alignment horizontal="center"/>
    </xf>
    <xf numFmtId="0" fontId="47" fillId="0" borderId="0" xfId="0" applyFont="1" applyAlignment="1">
      <alignment horizontal="left" vertical="center"/>
    </xf>
    <xf numFmtId="3" fontId="47" fillId="0" borderId="0" xfId="0" applyNumberFormat="1" applyFont="1" applyAlignment="1">
      <alignment horizontal="center" vertical="center"/>
    </xf>
    <xf numFmtId="0" fontId="76" fillId="0" borderId="0" xfId="0" applyFont="1" applyFill="1" applyAlignment="1">
      <alignment horizontal="center" vertical="center"/>
    </xf>
    <xf numFmtId="0" fontId="30" fillId="0" borderId="0" xfId="0" applyFont="1" applyFill="1" applyAlignment="1">
      <alignment horizontal="center" vertical="center"/>
    </xf>
    <xf numFmtId="0" fontId="45" fillId="0" borderId="0" xfId="0" applyFont="1" applyFill="1" applyAlignment="1">
      <alignment horizontal="center" vertical="center"/>
    </xf>
    <xf numFmtId="3" fontId="45" fillId="0" borderId="1" xfId="0" applyNumberFormat="1" applyFont="1" applyFill="1" applyBorder="1" applyAlignment="1">
      <alignment horizontal="center" vertical="center"/>
    </xf>
    <xf numFmtId="3" fontId="32" fillId="0" borderId="1" xfId="0" applyNumberFormat="1" applyFont="1" applyFill="1" applyBorder="1" applyAlignment="1">
      <alignment horizontal="center" vertical="center"/>
    </xf>
    <xf numFmtId="3" fontId="32" fillId="0" borderId="21" xfId="0" applyNumberFormat="1" applyFont="1" applyFill="1" applyBorder="1" applyAlignment="1">
      <alignment horizontal="center" vertical="center"/>
    </xf>
    <xf numFmtId="3" fontId="45" fillId="0" borderId="21" xfId="0" applyNumberFormat="1" applyFont="1" applyFill="1" applyBorder="1" applyAlignment="1">
      <alignment horizontal="center" vertical="center"/>
    </xf>
    <xf numFmtId="4" fontId="32" fillId="0" borderId="0" xfId="0" applyNumberFormat="1" applyFont="1" applyFill="1" applyBorder="1" applyAlignment="1">
      <alignment horizontal="center" vertical="center"/>
    </xf>
    <xf numFmtId="4" fontId="32" fillId="0" borderId="0" xfId="0" applyNumberFormat="1" applyFont="1" applyFill="1" applyBorder="1" applyAlignment="1">
      <alignment horizontal="left" vertical="center"/>
    </xf>
    <xf numFmtId="3" fontId="32" fillId="0" borderId="0" xfId="0" applyNumberFormat="1" applyFont="1" applyFill="1" applyBorder="1" applyAlignment="1">
      <alignment horizontal="center" vertical="center"/>
    </xf>
    <xf numFmtId="3" fontId="32" fillId="0" borderId="0" xfId="0" applyNumberFormat="1" applyFont="1" applyFill="1" applyBorder="1" applyAlignment="1">
      <alignment horizontal="left" vertical="center"/>
    </xf>
    <xf numFmtId="3" fontId="45" fillId="0" borderId="0" xfId="0" applyNumberFormat="1" applyFont="1" applyFill="1" applyBorder="1" applyAlignment="1">
      <alignment horizontal="center" vertical="center"/>
    </xf>
    <xf numFmtId="4" fontId="32" fillId="0" borderId="0" xfId="0" applyNumberFormat="1" applyFont="1" applyFill="1" applyAlignment="1">
      <alignment horizontal="center" vertical="center"/>
    </xf>
    <xf numFmtId="4" fontId="45" fillId="0" borderId="27" xfId="0" applyNumberFormat="1" applyFont="1" applyFill="1" applyBorder="1" applyAlignment="1">
      <alignment horizontal="center" vertical="center"/>
    </xf>
    <xf numFmtId="4" fontId="32" fillId="0" borderId="27" xfId="0" applyNumberFormat="1" applyFont="1" applyFill="1" applyBorder="1" applyAlignment="1">
      <alignment horizontal="center" vertical="center"/>
    </xf>
    <xf numFmtId="4" fontId="45" fillId="0" borderId="4" xfId="0" applyNumberFormat="1" applyFont="1" applyFill="1" applyBorder="1" applyAlignment="1">
      <alignment horizontal="center" vertical="center"/>
    </xf>
    <xf numFmtId="3" fontId="32" fillId="0" borderId="20" xfId="0" applyNumberFormat="1" applyFont="1" applyFill="1" applyBorder="1" applyAlignment="1">
      <alignment horizontal="center" vertical="center"/>
    </xf>
    <xf numFmtId="165" fontId="32" fillId="0" borderId="0" xfId="0" applyNumberFormat="1" applyFont="1" applyFill="1" applyAlignment="1">
      <alignment horizontal="center" vertical="center"/>
    </xf>
    <xf numFmtId="3" fontId="32" fillId="0" borderId="0" xfId="0" applyNumberFormat="1" applyFont="1" applyFill="1"/>
    <xf numFmtId="0" fontId="29" fillId="0" borderId="0" xfId="0" applyFont="1" applyFill="1" applyBorder="1" applyAlignment="1">
      <alignment horizontal="center"/>
    </xf>
    <xf numFmtId="3" fontId="32" fillId="0" borderId="4" xfId="0" applyNumberFormat="1" applyFont="1" applyFill="1" applyBorder="1" applyAlignment="1">
      <alignment horizontal="center"/>
    </xf>
    <xf numFmtId="3" fontId="32" fillId="0" borderId="3" xfId="0" applyNumberFormat="1" applyFont="1" applyFill="1" applyBorder="1" applyAlignment="1">
      <alignment horizontal="center"/>
    </xf>
    <xf numFmtId="3" fontId="32" fillId="0" borderId="12" xfId="0" applyNumberFormat="1" applyFont="1" applyFill="1" applyBorder="1" applyAlignment="1">
      <alignment horizontal="center"/>
    </xf>
    <xf numFmtId="3" fontId="32" fillId="0" borderId="30" xfId="0" applyNumberFormat="1" applyFont="1" applyFill="1" applyBorder="1" applyAlignment="1">
      <alignment horizontal="center"/>
    </xf>
    <xf numFmtId="0" fontId="32" fillId="0" borderId="27" xfId="0" applyFont="1" applyFill="1" applyBorder="1" applyAlignment="1">
      <alignment horizontal="center" vertical="center"/>
    </xf>
    <xf numFmtId="3" fontId="32" fillId="0" borderId="33" xfId="0" applyNumberFormat="1" applyFont="1" applyFill="1" applyBorder="1" applyAlignment="1">
      <alignment horizontal="center"/>
    </xf>
    <xf numFmtId="0" fontId="32" fillId="0" borderId="28" xfId="8" applyFont="1" applyFill="1" applyBorder="1" applyAlignment="1">
      <alignment horizontal="left" vertical="center" wrapText="1"/>
    </xf>
    <xf numFmtId="0" fontId="47" fillId="0" borderId="0" xfId="42" applyFont="1" applyFill="1" applyAlignment="1">
      <alignment vertical="center"/>
    </xf>
    <xf numFmtId="0" fontId="46" fillId="0" borderId="0" xfId="42" applyFont="1" applyFill="1" applyBorder="1" applyAlignment="1">
      <alignment horizontal="center" vertical="center" wrapText="1"/>
    </xf>
    <xf numFmtId="0" fontId="55" fillId="0" borderId="1" xfId="42" applyFont="1" applyFill="1" applyBorder="1" applyAlignment="1" applyProtection="1">
      <alignment horizontal="center" vertical="center" wrapText="1"/>
      <protection locked="0"/>
    </xf>
    <xf numFmtId="0" fontId="66" fillId="0" borderId="1" xfId="42" applyFont="1" applyFill="1" applyBorder="1" applyAlignment="1" applyProtection="1">
      <alignment horizontal="center" vertical="center" wrapText="1"/>
      <protection locked="0"/>
    </xf>
    <xf numFmtId="0" fontId="66" fillId="0" borderId="0" xfId="42" applyFont="1" applyFill="1" applyAlignment="1" applyProtection="1">
      <alignment vertical="center"/>
      <protection locked="0"/>
    </xf>
    <xf numFmtId="0" fontId="84" fillId="0" borderId="1" xfId="42" applyFont="1" applyFill="1" applyBorder="1" applyAlignment="1" applyProtection="1">
      <alignment horizontal="center" vertical="center" wrapText="1"/>
      <protection locked="0"/>
    </xf>
    <xf numFmtId="3" fontId="66" fillId="0" borderId="1" xfId="42" applyNumberFormat="1" applyFont="1" applyFill="1" applyBorder="1" applyAlignment="1" applyProtection="1">
      <alignment horizontal="center" vertical="center"/>
      <protection locked="0"/>
    </xf>
    <xf numFmtId="0" fontId="66" fillId="0" borderId="1" xfId="42" applyFont="1" applyBorder="1" applyAlignment="1">
      <alignment horizontal="center" vertical="center"/>
    </xf>
    <xf numFmtId="0" fontId="85" fillId="0" borderId="1" xfId="42" applyFont="1" applyFill="1" applyBorder="1" applyAlignment="1" applyProtection="1">
      <alignment horizontal="center" vertical="center" wrapText="1"/>
      <protection locked="0"/>
    </xf>
    <xf numFmtId="3" fontId="85" fillId="0" borderId="1" xfId="42" applyNumberFormat="1" applyFont="1" applyFill="1" applyBorder="1" applyAlignment="1" applyProtection="1">
      <alignment horizontal="center" vertical="center" wrapText="1"/>
      <protection locked="0"/>
    </xf>
    <xf numFmtId="0" fontId="86" fillId="0" borderId="0" xfId="42" applyFont="1" applyFill="1" applyAlignment="1">
      <alignment vertical="center"/>
    </xf>
    <xf numFmtId="0" fontId="87" fillId="0" borderId="0" xfId="42" applyFont="1" applyFill="1" applyAlignment="1">
      <alignment vertical="center"/>
    </xf>
    <xf numFmtId="0" fontId="46" fillId="0" borderId="0" xfId="42" applyFont="1" applyFill="1" applyAlignment="1">
      <alignment vertical="center"/>
    </xf>
    <xf numFmtId="0" fontId="66" fillId="0" borderId="0" xfId="42" applyFont="1" applyFill="1" applyAlignment="1">
      <alignment vertical="center"/>
    </xf>
    <xf numFmtId="0" fontId="48" fillId="0" borderId="0" xfId="42" applyFont="1" applyFill="1" applyAlignment="1">
      <alignment vertical="center"/>
    </xf>
    <xf numFmtId="0" fontId="45" fillId="2" borderId="0" xfId="13" applyFont="1" applyFill="1" applyAlignment="1">
      <alignment horizontal="center" vertical="center"/>
    </xf>
    <xf numFmtId="3" fontId="38" fillId="2" borderId="1" xfId="23" applyNumberFormat="1" applyFont="1" applyFill="1" applyBorder="1" applyAlignment="1">
      <alignment horizontal="center" vertical="center" wrapText="1"/>
    </xf>
    <xf numFmtId="3" fontId="30" fillId="2" borderId="4" xfId="36" applyNumberFormat="1" applyFont="1" applyFill="1" applyBorder="1" applyAlignment="1">
      <alignment horizontal="center" vertical="center"/>
    </xf>
    <xf numFmtId="3" fontId="48" fillId="2" borderId="4" xfId="23" applyNumberFormat="1" applyFont="1" applyFill="1" applyBorder="1" applyAlignment="1">
      <alignment horizontal="center" vertical="center"/>
    </xf>
    <xf numFmtId="3" fontId="30" fillId="2" borderId="0" xfId="36" applyNumberFormat="1" applyFont="1" applyFill="1" applyAlignment="1">
      <alignment horizontal="right" vertical="center"/>
    </xf>
    <xf numFmtId="3" fontId="30" fillId="2" borderId="3" xfId="36" applyNumberFormat="1" applyFont="1" applyFill="1" applyBorder="1" applyAlignment="1">
      <alignment vertical="center" wrapText="1"/>
    </xf>
    <xf numFmtId="3" fontId="29" fillId="2" borderId="0" xfId="36" applyNumberFormat="1" applyFont="1" applyFill="1" applyAlignment="1">
      <alignment horizontal="right" vertical="center"/>
    </xf>
    <xf numFmtId="3" fontId="29" fillId="2" borderId="0" xfId="36" applyNumberFormat="1" applyFont="1" applyFill="1" applyAlignment="1">
      <alignment horizontal="center" vertical="center"/>
    </xf>
    <xf numFmtId="0" fontId="32" fillId="2" borderId="0" xfId="47" applyFont="1" applyFill="1"/>
    <xf numFmtId="49" fontId="32" fillId="2" borderId="1" xfId="1" applyNumberFormat="1" applyFont="1" applyFill="1" applyBorder="1" applyAlignment="1">
      <alignment horizontal="center" vertical="center"/>
    </xf>
    <xf numFmtId="0" fontId="38" fillId="2" borderId="1" xfId="13" applyFont="1" applyFill="1" applyBorder="1" applyAlignment="1" applyProtection="1">
      <alignment horizontal="center" vertical="center" wrapText="1"/>
      <protection locked="0"/>
    </xf>
    <xf numFmtId="3" fontId="49" fillId="9" borderId="1" xfId="13" applyNumberFormat="1" applyFont="1" applyFill="1" applyBorder="1" applyAlignment="1" applyProtection="1">
      <alignment horizontal="center" vertical="center"/>
      <protection locked="0"/>
    </xf>
    <xf numFmtId="3" fontId="38" fillId="2" borderId="5" xfId="13" applyNumberFormat="1" applyFont="1" applyFill="1" applyBorder="1" applyAlignment="1" applyProtection="1">
      <alignment horizontal="center" vertical="center"/>
      <protection locked="0"/>
    </xf>
    <xf numFmtId="3" fontId="38" fillId="2" borderId="1" xfId="13" applyNumberFormat="1" applyFont="1" applyFill="1" applyBorder="1" applyAlignment="1" applyProtection="1">
      <alignment horizontal="center" vertical="center"/>
      <protection locked="0"/>
    </xf>
    <xf numFmtId="0" fontId="38" fillId="0" borderId="1" xfId="13" applyFont="1" applyBorder="1" applyAlignment="1" applyProtection="1">
      <alignment horizontal="center"/>
      <protection locked="0"/>
    </xf>
    <xf numFmtId="3" fontId="38" fillId="0" borderId="5" xfId="13" applyNumberFormat="1" applyFont="1" applyBorder="1" applyAlignment="1" applyProtection="1">
      <alignment horizontal="center" vertical="center"/>
      <protection locked="0"/>
    </xf>
    <xf numFmtId="3" fontId="38" fillId="0" borderId="1" xfId="13" applyNumberFormat="1" applyFont="1" applyBorder="1" applyAlignment="1" applyProtection="1">
      <alignment horizontal="center"/>
      <protection locked="0"/>
    </xf>
    <xf numFmtId="3" fontId="38" fillId="2" borderId="1" xfId="13" applyNumberFormat="1" applyFont="1" applyFill="1" applyBorder="1" applyAlignment="1" applyProtection="1">
      <alignment vertical="center"/>
      <protection locked="0"/>
    </xf>
    <xf numFmtId="0" fontId="38" fillId="2" borderId="1" xfId="13" applyFont="1" applyFill="1" applyBorder="1" applyAlignment="1" applyProtection="1">
      <alignment horizontal="center"/>
      <protection locked="0"/>
    </xf>
    <xf numFmtId="3" fontId="38" fillId="2" borderId="6" xfId="13" applyNumberFormat="1" applyFont="1" applyFill="1" applyBorder="1" applyAlignment="1" applyProtection="1">
      <alignment horizontal="center" vertical="center"/>
      <protection locked="0"/>
    </xf>
    <xf numFmtId="3" fontId="38" fillId="2" borderId="6" xfId="13" applyNumberFormat="1" applyFont="1" applyFill="1" applyBorder="1" applyAlignment="1" applyProtection="1">
      <alignment vertical="center"/>
      <protection locked="0"/>
    </xf>
    <xf numFmtId="3" fontId="38" fillId="0" borderId="1" xfId="13" applyNumberFormat="1" applyFont="1" applyFill="1" applyBorder="1" applyAlignment="1" applyProtection="1">
      <alignment horizontal="center" vertical="center"/>
      <protection locked="0"/>
    </xf>
    <xf numFmtId="3" fontId="38" fillId="2" borderId="5" xfId="13" applyNumberFormat="1" applyFont="1" applyFill="1" applyBorder="1" applyAlignment="1" applyProtection="1">
      <alignment vertical="center"/>
      <protection locked="0"/>
    </xf>
    <xf numFmtId="3" fontId="38" fillId="0" borderId="1" xfId="13" applyNumberFormat="1" applyFont="1" applyBorder="1" applyAlignment="1" applyProtection="1">
      <alignment horizontal="center" vertical="center"/>
      <protection locked="0"/>
    </xf>
    <xf numFmtId="3" fontId="38" fillId="0" borderId="5" xfId="13" applyNumberFormat="1" applyFont="1" applyFill="1" applyBorder="1" applyAlignment="1" applyProtection="1">
      <alignment horizontal="center" vertical="center"/>
      <protection locked="0"/>
    </xf>
    <xf numFmtId="3" fontId="38" fillId="2" borderId="10" xfId="13" applyNumberFormat="1" applyFont="1" applyFill="1" applyBorder="1" applyAlignment="1" applyProtection="1">
      <alignment horizontal="center" vertical="center"/>
      <protection locked="0"/>
    </xf>
    <xf numFmtId="3" fontId="38" fillId="2" borderId="10" xfId="13" applyNumberFormat="1" applyFont="1" applyFill="1" applyBorder="1" applyAlignment="1" applyProtection="1">
      <alignment vertical="center"/>
      <protection locked="0"/>
    </xf>
    <xf numFmtId="0" fontId="38" fillId="0" borderId="1" xfId="13" applyFont="1" applyFill="1" applyBorder="1" applyAlignment="1" applyProtection="1">
      <alignment horizontal="center"/>
      <protection locked="0"/>
    </xf>
    <xf numFmtId="3" fontId="49" fillId="9" borderId="5" xfId="13" applyNumberFormat="1" applyFont="1" applyFill="1" applyBorder="1" applyAlignment="1" applyProtection="1">
      <alignment horizontal="center" vertical="center"/>
      <protection locked="0"/>
    </xf>
    <xf numFmtId="0" fontId="49" fillId="9" borderId="1" xfId="13" applyFont="1" applyFill="1" applyBorder="1" applyAlignment="1" applyProtection="1">
      <alignment horizontal="center"/>
      <protection locked="0"/>
    </xf>
    <xf numFmtId="3" fontId="49" fillId="8" borderId="1" xfId="13" applyNumberFormat="1" applyFont="1" applyFill="1" applyBorder="1" applyAlignment="1" applyProtection="1">
      <alignment horizontal="center" vertical="center"/>
      <protection locked="0"/>
    </xf>
    <xf numFmtId="0" fontId="49" fillId="9" borderId="2" xfId="13" applyFont="1" applyFill="1" applyBorder="1" applyAlignment="1" applyProtection="1">
      <alignment horizontal="center" vertical="center" wrapText="1"/>
      <protection locked="0"/>
    </xf>
    <xf numFmtId="0" fontId="49" fillId="9" borderId="1" xfId="13" applyFont="1" applyFill="1" applyBorder="1" applyAlignment="1" applyProtection="1">
      <alignment horizontal="center" vertical="center" wrapText="1"/>
      <protection locked="0"/>
    </xf>
    <xf numFmtId="0" fontId="49" fillId="9" borderId="2" xfId="13" applyFont="1" applyFill="1" applyBorder="1" applyAlignment="1" applyProtection="1">
      <alignment horizontal="center" vertical="center"/>
      <protection locked="0"/>
    </xf>
    <xf numFmtId="0" fontId="49" fillId="8" borderId="2" xfId="13" applyFont="1" applyFill="1" applyBorder="1" applyAlignment="1" applyProtection="1">
      <alignment horizontal="center" vertical="center" wrapText="1"/>
      <protection locked="0"/>
    </xf>
    <xf numFmtId="0" fontId="38" fillId="2" borderId="2" xfId="13" applyFont="1" applyFill="1" applyBorder="1" applyAlignment="1" applyProtection="1">
      <alignment horizontal="center" vertical="center" wrapText="1"/>
      <protection locked="0"/>
    </xf>
    <xf numFmtId="0" fontId="38" fillId="2" borderId="5" xfId="13" applyFont="1" applyFill="1" applyBorder="1" applyAlignment="1" applyProtection="1">
      <alignment horizontal="center" vertical="center" wrapText="1"/>
      <protection locked="0"/>
    </xf>
    <xf numFmtId="0" fontId="63" fillId="2" borderId="2" xfId="13" applyFont="1" applyFill="1" applyBorder="1" applyAlignment="1" applyProtection="1">
      <alignment horizontal="center" vertical="center" wrapText="1"/>
      <protection locked="0"/>
    </xf>
    <xf numFmtId="0" fontId="63" fillId="2" borderId="1" xfId="13" applyFont="1" applyFill="1" applyBorder="1" applyAlignment="1" applyProtection="1">
      <alignment horizontal="center" vertical="center" wrapText="1"/>
      <protection locked="0"/>
    </xf>
    <xf numFmtId="0" fontId="63" fillId="2" borderId="1" xfId="13" applyFont="1" applyFill="1" applyBorder="1" applyAlignment="1" applyProtection="1">
      <alignment horizontal="center" vertical="center" textRotation="90" wrapText="1"/>
      <protection locked="0"/>
    </xf>
    <xf numFmtId="0" fontId="29" fillId="12" borderId="0" xfId="39" applyFont="1" applyFill="1" applyAlignment="1">
      <alignment horizontal="right" vertical="center"/>
    </xf>
    <xf numFmtId="0" fontId="29" fillId="2" borderId="1" xfId="18" applyFont="1" applyFill="1" applyBorder="1" applyAlignment="1">
      <alignment horizontal="left" vertical="center"/>
    </xf>
    <xf numFmtId="0" fontId="45" fillId="2" borderId="1" xfId="11" applyFont="1" applyFill="1" applyBorder="1" applyAlignment="1">
      <alignment horizontal="center" vertical="center" wrapText="1"/>
    </xf>
    <xf numFmtId="49" fontId="30" fillId="2" borderId="1" xfId="6" applyNumberFormat="1" applyFont="1" applyFill="1" applyBorder="1" applyAlignment="1">
      <alignment horizontal="center" vertical="center"/>
    </xf>
    <xf numFmtId="0" fontId="45" fillId="2" borderId="1" xfId="11" applyFont="1" applyFill="1" applyBorder="1" applyAlignment="1">
      <alignment horizontal="left" vertical="center" wrapText="1"/>
    </xf>
    <xf numFmtId="0" fontId="45" fillId="2" borderId="1" xfId="11" applyFont="1" applyFill="1" applyBorder="1" applyAlignment="1">
      <alignment horizontal="center" vertical="center"/>
    </xf>
    <xf numFmtId="3" fontId="45" fillId="2" borderId="1" xfId="11" applyNumberFormat="1" applyFont="1" applyFill="1" applyBorder="1" applyAlignment="1">
      <alignment horizontal="center" vertical="center"/>
    </xf>
    <xf numFmtId="0" fontId="32" fillId="2" borderId="1" xfId="11" applyFont="1" applyFill="1" applyBorder="1" applyAlignment="1">
      <alignment horizontal="center" vertical="center" wrapText="1"/>
    </xf>
    <xf numFmtId="0" fontId="32" fillId="2" borderId="1" xfId="11" applyFont="1" applyFill="1" applyBorder="1" applyAlignment="1">
      <alignment horizontal="right" vertical="center" wrapText="1"/>
    </xf>
    <xf numFmtId="0" fontId="32" fillId="2" borderId="1" xfId="11" applyFont="1" applyFill="1" applyBorder="1" applyAlignment="1">
      <alignment horizontal="center" vertical="center"/>
    </xf>
    <xf numFmtId="3" fontId="32" fillId="2" borderId="1" xfId="11" applyNumberFormat="1" applyFont="1" applyFill="1" applyBorder="1" applyAlignment="1">
      <alignment horizontal="center" vertical="center"/>
    </xf>
    <xf numFmtId="3" fontId="32" fillId="2" borderId="0" xfId="47" applyNumberFormat="1" applyFont="1" applyFill="1" applyAlignment="1">
      <alignment horizontal="right"/>
    </xf>
    <xf numFmtId="3" fontId="47" fillId="2" borderId="1" xfId="56" applyNumberFormat="1" applyFont="1" applyFill="1" applyBorder="1" applyAlignment="1">
      <alignment horizontal="center" vertical="center"/>
    </xf>
    <xf numFmtId="3" fontId="38" fillId="2" borderId="1" xfId="39" applyNumberFormat="1" applyFont="1" applyFill="1" applyBorder="1" applyAlignment="1">
      <alignment horizontal="center" vertical="top" wrapText="1"/>
    </xf>
    <xf numFmtId="3" fontId="30" fillId="0" borderId="1" xfId="0" applyNumberFormat="1" applyFont="1" applyFill="1" applyBorder="1" applyAlignment="1">
      <alignment horizontal="center" vertical="center" wrapText="1"/>
    </xf>
    <xf numFmtId="3" fontId="29" fillId="0" borderId="1" xfId="0" applyNumberFormat="1" applyFont="1" applyFill="1" applyBorder="1" applyAlignment="1">
      <alignment horizontal="center" vertical="center" wrapText="1"/>
    </xf>
    <xf numFmtId="3" fontId="29" fillId="2" borderId="1" xfId="1" applyNumberFormat="1" applyFont="1" applyFill="1" applyBorder="1" applyAlignment="1">
      <alignment horizontal="center" vertical="center" wrapText="1"/>
    </xf>
    <xf numFmtId="3" fontId="29" fillId="3" borderId="1" xfId="0" applyNumberFormat="1" applyFont="1" applyFill="1" applyBorder="1" applyAlignment="1">
      <alignment horizontal="center" vertical="center"/>
    </xf>
    <xf numFmtId="3" fontId="30" fillId="0" borderId="1" xfId="0" applyNumberFormat="1" applyFont="1" applyBorder="1" applyAlignment="1">
      <alignment horizontal="center" vertical="center"/>
    </xf>
    <xf numFmtId="3" fontId="30" fillId="2" borderId="1" xfId="0" applyNumberFormat="1" applyFont="1" applyFill="1" applyBorder="1" applyAlignment="1">
      <alignment vertical="center" wrapText="1"/>
    </xf>
    <xf numFmtId="3" fontId="30" fillId="2" borderId="1" xfId="0" applyNumberFormat="1" applyFont="1" applyFill="1" applyBorder="1" applyAlignment="1">
      <alignment horizontal="right" vertical="center"/>
    </xf>
    <xf numFmtId="3" fontId="29" fillId="0" borderId="1" xfId="1" applyNumberFormat="1" applyFont="1" applyFill="1" applyBorder="1" applyAlignment="1">
      <alignment horizontal="center" vertical="center"/>
    </xf>
    <xf numFmtId="3" fontId="29" fillId="0" borderId="1" xfId="1" applyNumberFormat="1" applyFont="1" applyFill="1" applyBorder="1" applyAlignment="1">
      <alignment horizontal="left" vertical="center" wrapText="1"/>
    </xf>
    <xf numFmtId="3" fontId="29" fillId="0" borderId="1" xfId="0" applyNumberFormat="1" applyFont="1" applyFill="1" applyBorder="1" applyAlignment="1">
      <alignment horizontal="right" vertical="center"/>
    </xf>
    <xf numFmtId="3" fontId="29" fillId="0" borderId="1" xfId="1" applyNumberFormat="1" applyFont="1" applyFill="1" applyBorder="1" applyAlignment="1">
      <alignment horizontal="center" vertical="center" wrapText="1"/>
    </xf>
    <xf numFmtId="3" fontId="29" fillId="2" borderId="1" xfId="0" applyNumberFormat="1" applyFont="1" applyFill="1" applyBorder="1" applyAlignment="1">
      <alignment horizontal="center" vertical="center" wrapText="1"/>
    </xf>
    <xf numFmtId="3" fontId="29" fillId="2" borderId="1" xfId="0" applyNumberFormat="1" applyFont="1" applyFill="1" applyBorder="1" applyAlignment="1">
      <alignment horizontal="left" vertical="center"/>
    </xf>
    <xf numFmtId="3" fontId="29" fillId="0" borderId="1" xfId="0" quotePrefix="1" applyNumberFormat="1" applyFont="1" applyFill="1" applyBorder="1" applyAlignment="1">
      <alignment horizontal="center" vertical="center"/>
    </xf>
    <xf numFmtId="3" fontId="29" fillId="2" borderId="1" xfId="0" quotePrefix="1" applyNumberFormat="1" applyFont="1" applyFill="1" applyBorder="1" applyAlignment="1">
      <alignment horizontal="center" vertical="center"/>
    </xf>
    <xf numFmtId="3" fontId="30" fillId="3" borderId="1" xfId="0" applyNumberFormat="1" applyFont="1" applyFill="1" applyBorder="1" applyAlignment="1">
      <alignment horizontal="center" vertical="center"/>
    </xf>
    <xf numFmtId="0" fontId="29" fillId="0" borderId="0" xfId="18" applyFont="1" applyFill="1" applyBorder="1" applyAlignment="1">
      <alignment horizontal="center" vertical="center"/>
    </xf>
    <xf numFmtId="0" fontId="66" fillId="0" borderId="0" xfId="34" applyFont="1" applyAlignment="1"/>
    <xf numFmtId="0" fontId="38" fillId="0" borderId="0" xfId="18" applyFont="1"/>
    <xf numFmtId="0" fontId="38" fillId="0" borderId="5" xfId="18" applyFont="1" applyBorder="1" applyAlignment="1">
      <alignment horizontal="center" vertical="center" wrapText="1"/>
    </xf>
    <xf numFmtId="0" fontId="43" fillId="0" borderId="1" xfId="18" applyFont="1" applyFill="1" applyBorder="1" applyAlignment="1">
      <alignment horizontal="center" vertical="center" wrapText="1"/>
    </xf>
    <xf numFmtId="3" fontId="43" fillId="0" borderId="1" xfId="27" applyNumberFormat="1" applyFont="1" applyFill="1" applyBorder="1" applyAlignment="1">
      <alignment horizontal="center" vertical="center" wrapText="1"/>
    </xf>
    <xf numFmtId="3" fontId="37" fillId="0" borderId="1" xfId="27" applyNumberFormat="1" applyFont="1" applyFill="1" applyBorder="1" applyAlignment="1">
      <alignment horizontal="center" vertical="center" wrapText="1"/>
    </xf>
    <xf numFmtId="0" fontId="43" fillId="0" borderId="1" xfId="18" applyFont="1" applyBorder="1" applyAlignment="1">
      <alignment horizontal="center" vertical="center" wrapText="1"/>
    </xf>
    <xf numFmtId="0" fontId="43" fillId="0" borderId="0" xfId="18" applyFont="1"/>
    <xf numFmtId="3" fontId="30" fillId="10" borderId="10" xfId="27" applyNumberFormat="1" applyFont="1" applyFill="1" applyBorder="1" applyAlignment="1">
      <alignment horizontal="center" vertical="center" wrapText="1"/>
    </xf>
    <xf numFmtId="3" fontId="49" fillId="10" borderId="10" xfId="18" applyNumberFormat="1" applyFont="1" applyFill="1" applyBorder="1" applyAlignment="1">
      <alignment horizontal="center" vertical="center" wrapText="1"/>
    </xf>
    <xf numFmtId="0" fontId="29" fillId="2" borderId="1" xfId="18" applyFont="1" applyFill="1" applyBorder="1" applyAlignment="1">
      <alignment horizontal="center" vertical="center"/>
    </xf>
    <xf numFmtId="3" fontId="29" fillId="2" borderId="1" xfId="10" applyNumberFormat="1" applyFont="1" applyFill="1" applyBorder="1" applyAlignment="1">
      <alignment horizontal="center" vertical="center" wrapText="1"/>
    </xf>
    <xf numFmtId="3" fontId="38" fillId="0" borderId="1" xfId="18" applyNumberFormat="1" applyFont="1" applyFill="1" applyBorder="1" applyAlignment="1">
      <alignment horizontal="center"/>
    </xf>
    <xf numFmtId="3" fontId="29" fillId="0" borderId="1" xfId="18" applyNumberFormat="1" applyFont="1" applyFill="1" applyBorder="1" applyAlignment="1">
      <alignment horizontal="center"/>
    </xf>
    <xf numFmtId="49" fontId="29" fillId="2" borderId="1" xfId="18" applyNumberFormat="1" applyFont="1" applyFill="1" applyBorder="1" applyAlignment="1">
      <alignment horizontal="center" vertical="center" wrapText="1"/>
    </xf>
    <xf numFmtId="49" fontId="29" fillId="2" borderId="1" xfId="18" applyNumberFormat="1" applyFont="1" applyFill="1" applyBorder="1" applyAlignment="1">
      <alignment horizontal="center" vertical="center"/>
    </xf>
    <xf numFmtId="3" fontId="34" fillId="2" borderId="1" xfId="18" applyNumberFormat="1" applyFont="1" applyFill="1" applyBorder="1" applyAlignment="1">
      <alignment horizontal="left" vertical="center" wrapText="1"/>
    </xf>
    <xf numFmtId="3" fontId="29" fillId="2" borderId="1" xfId="18" applyNumberFormat="1" applyFont="1" applyFill="1" applyBorder="1" applyAlignment="1">
      <alignment horizontal="left" vertical="center" wrapText="1"/>
    </xf>
    <xf numFmtId="3" fontId="29" fillId="2" borderId="5" xfId="10" applyNumberFormat="1" applyFont="1" applyFill="1" applyBorder="1" applyAlignment="1">
      <alignment horizontal="center" vertical="center"/>
    </xf>
    <xf numFmtId="3" fontId="38" fillId="0" borderId="0" xfId="18" applyNumberFormat="1" applyFont="1"/>
    <xf numFmtId="0" fontId="38" fillId="0" borderId="0" xfId="18" applyFont="1" applyFill="1" applyBorder="1"/>
    <xf numFmtId="3" fontId="47" fillId="0" borderId="27" xfId="0" applyNumberFormat="1" applyFont="1" applyFill="1" applyBorder="1" applyAlignment="1">
      <alignment horizontal="center"/>
    </xf>
    <xf numFmtId="3" fontId="47" fillId="0" borderId="28" xfId="0" applyNumberFormat="1" applyFont="1" applyFill="1" applyBorder="1" applyAlignment="1">
      <alignment horizontal="center"/>
    </xf>
    <xf numFmtId="49" fontId="32" fillId="0" borderId="1" xfId="0" applyNumberFormat="1" applyFont="1" applyFill="1" applyBorder="1" applyAlignment="1">
      <alignment horizontal="center" vertical="center" wrapText="1"/>
    </xf>
    <xf numFmtId="0" fontId="32" fillId="0" borderId="28" xfId="0" applyFont="1" applyFill="1" applyBorder="1" applyAlignment="1">
      <alignment horizontal="left" vertical="center" wrapText="1"/>
    </xf>
    <xf numFmtId="49" fontId="32" fillId="0" borderId="1" xfId="0" applyNumberFormat="1" applyFont="1" applyFill="1" applyBorder="1" applyAlignment="1">
      <alignment horizontal="center" vertical="center"/>
    </xf>
    <xf numFmtId="3" fontId="32" fillId="0" borderId="28" xfId="0" applyNumberFormat="1" applyFont="1" applyFill="1" applyBorder="1" applyAlignment="1">
      <alignment horizontal="left" vertical="center" wrapText="1"/>
    </xf>
    <xf numFmtId="3" fontId="32" fillId="0" borderId="1" xfId="23" applyNumberFormat="1" applyFont="1" applyFill="1" applyBorder="1" applyAlignment="1">
      <alignment horizontal="center" vertical="center"/>
    </xf>
    <xf numFmtId="3" fontId="47" fillId="0" borderId="2" xfId="0" applyNumberFormat="1" applyFont="1" applyFill="1" applyBorder="1" applyAlignment="1">
      <alignment horizontal="center"/>
    </xf>
    <xf numFmtId="0" fontId="32" fillId="0" borderId="1" xfId="0" applyFont="1" applyFill="1" applyBorder="1" applyAlignment="1">
      <alignment horizontal="center" vertical="center"/>
    </xf>
    <xf numFmtId="0" fontId="32" fillId="0" borderId="2" xfId="0" applyFont="1" applyFill="1" applyBorder="1" applyAlignment="1">
      <alignment horizontal="left" vertical="center"/>
    </xf>
    <xf numFmtId="0" fontId="32" fillId="0" borderId="1" xfId="0" quotePrefix="1" applyFont="1" applyFill="1" applyBorder="1" applyAlignment="1">
      <alignment horizontal="center" vertical="center"/>
    </xf>
    <xf numFmtId="0" fontId="29" fillId="0" borderId="28" xfId="0" applyFont="1" applyFill="1" applyBorder="1" applyAlignment="1">
      <alignment horizontal="left" vertical="center" wrapText="1"/>
    </xf>
    <xf numFmtId="0" fontId="89" fillId="2" borderId="2" xfId="13" applyFont="1" applyFill="1" applyBorder="1" applyAlignment="1" applyProtection="1">
      <alignment horizontal="center" vertical="center" wrapText="1"/>
      <protection locked="0"/>
    </xf>
    <xf numFmtId="3" fontId="74" fillId="2" borderId="0" xfId="37" applyNumberFormat="1" applyFont="1" applyFill="1" applyProtection="1"/>
    <xf numFmtId="3" fontId="41" fillId="2" borderId="0" xfId="37" applyNumberFormat="1" applyFill="1" applyProtection="1"/>
    <xf numFmtId="0" fontId="32" fillId="0" borderId="0" xfId="0" applyFont="1"/>
    <xf numFmtId="3" fontId="41" fillId="0" borderId="0" xfId="3" applyNumberFormat="1" applyFill="1" applyProtection="1"/>
    <xf numFmtId="0" fontId="29" fillId="2" borderId="1" xfId="0" applyFont="1" applyFill="1" applyBorder="1" applyAlignment="1">
      <alignment horizontal="center" vertical="center" wrapText="1"/>
    </xf>
    <xf numFmtId="3" fontId="29" fillId="0" borderId="1" xfId="0" applyNumberFormat="1" applyFont="1" applyFill="1" applyBorder="1" applyAlignment="1">
      <alignment horizontal="center" vertical="center" wrapText="1"/>
    </xf>
    <xf numFmtId="49" fontId="32" fillId="0" borderId="1" xfId="23" applyNumberFormat="1" applyFont="1" applyFill="1" applyBorder="1" applyAlignment="1">
      <alignment horizontal="center" vertical="center" wrapText="1"/>
    </xf>
    <xf numFmtId="0" fontId="32" fillId="0" borderId="28" xfId="23" applyFont="1" applyFill="1" applyBorder="1" applyAlignment="1">
      <alignment horizontal="left" vertical="center" wrapText="1"/>
    </xf>
    <xf numFmtId="0" fontId="32" fillId="0" borderId="1" xfId="23" applyFont="1" applyFill="1" applyBorder="1" applyAlignment="1">
      <alignment horizontal="center" vertical="center" wrapText="1"/>
    </xf>
    <xf numFmtId="0" fontId="32" fillId="0" borderId="1" xfId="23" applyFont="1" applyFill="1" applyBorder="1" applyAlignment="1">
      <alignment horizontal="left" vertical="center" wrapText="1"/>
    </xf>
    <xf numFmtId="3" fontId="32" fillId="0" borderId="28" xfId="23" applyNumberFormat="1" applyFont="1" applyFill="1" applyBorder="1" applyAlignment="1">
      <alignment horizontal="left" vertical="center" wrapText="1"/>
    </xf>
    <xf numFmtId="0" fontId="45" fillId="0" borderId="28" xfId="23" applyFont="1" applyFill="1" applyBorder="1" applyAlignment="1">
      <alignment horizontal="left" vertical="center" wrapText="1"/>
    </xf>
    <xf numFmtId="49" fontId="32" fillId="0" borderId="28" xfId="23" applyNumberFormat="1" applyFont="1" applyFill="1" applyBorder="1" applyAlignment="1">
      <alignment horizontal="left" vertical="center" wrapText="1"/>
    </xf>
    <xf numFmtId="164" fontId="32" fillId="0" borderId="1" xfId="23" applyNumberFormat="1" applyFont="1" applyFill="1" applyBorder="1" applyAlignment="1">
      <alignment horizontal="center" vertical="center"/>
    </xf>
    <xf numFmtId="0" fontId="32" fillId="0" borderId="28" xfId="0" applyFont="1" applyFill="1" applyBorder="1" applyAlignment="1">
      <alignment horizontal="left" vertical="center"/>
    </xf>
    <xf numFmtId="0" fontId="29" fillId="2" borderId="0" xfId="36" applyFont="1" applyFill="1" applyAlignment="1">
      <alignment horizontal="right" vertical="center"/>
    </xf>
    <xf numFmtId="0" fontId="30" fillId="2" borderId="0" xfId="36" applyFont="1" applyFill="1" applyAlignment="1">
      <alignment horizontal="right" vertical="center"/>
    </xf>
    <xf numFmtId="3" fontId="29" fillId="2" borderId="8" xfId="98" applyNumberFormat="1" applyFont="1" applyFill="1" applyBorder="1" applyAlignment="1">
      <alignment horizontal="center" vertical="center" wrapText="1"/>
    </xf>
    <xf numFmtId="0" fontId="29" fillId="2" borderId="1" xfId="36" applyFont="1" applyFill="1" applyBorder="1" applyAlignment="1">
      <alignment horizontal="center" vertical="center"/>
    </xf>
    <xf numFmtId="49" fontId="29" fillId="2" borderId="1" xfId="23" applyNumberFormat="1" applyFont="1" applyFill="1" applyBorder="1" applyAlignment="1">
      <alignment horizontal="center" vertical="center" wrapText="1"/>
    </xf>
    <xf numFmtId="3" fontId="29" fillId="2" borderId="1" xfId="23" applyNumberFormat="1" applyFont="1" applyFill="1" applyBorder="1" applyAlignment="1">
      <alignment horizontal="left" vertical="center" wrapText="1"/>
    </xf>
    <xf numFmtId="49" fontId="29" fillId="2" borderId="1" xfId="36" applyNumberFormat="1" applyFont="1" applyFill="1" applyBorder="1" applyAlignment="1">
      <alignment horizontal="center" vertical="center" wrapText="1"/>
    </xf>
    <xf numFmtId="0" fontId="30" fillId="2" borderId="1" xfId="23" applyFont="1" applyFill="1" applyBorder="1" applyAlignment="1">
      <alignment horizontal="left" vertical="center" wrapText="1"/>
    </xf>
    <xf numFmtId="49" fontId="29" fillId="2" borderId="1" xfId="36" applyNumberFormat="1" applyFont="1" applyFill="1" applyBorder="1" applyAlignment="1">
      <alignment horizontal="center" vertical="center"/>
    </xf>
    <xf numFmtId="0" fontId="29" fillId="2" borderId="1" xfId="36" applyFont="1" applyFill="1" applyBorder="1" applyAlignment="1">
      <alignment horizontal="left" vertical="center" wrapText="1"/>
    </xf>
    <xf numFmtId="49" fontId="29" fillId="2" borderId="1" xfId="23" applyNumberFormat="1" applyFont="1" applyFill="1" applyBorder="1" applyAlignment="1">
      <alignment horizontal="left" vertical="center" wrapText="1"/>
    </xf>
    <xf numFmtId="3" fontId="29" fillId="2" borderId="1" xfId="23" applyNumberFormat="1" applyFont="1" applyFill="1" applyBorder="1" applyAlignment="1">
      <alignment horizontal="center" vertical="center"/>
    </xf>
    <xf numFmtId="3" fontId="34" fillId="2" borderId="1" xfId="36" applyNumberFormat="1" applyFont="1" applyFill="1" applyBorder="1" applyAlignment="1">
      <alignment horizontal="left" vertical="center" wrapText="1"/>
    </xf>
    <xf numFmtId="164" fontId="29" fillId="2" borderId="1" xfId="23" applyNumberFormat="1" applyFont="1" applyFill="1" applyBorder="1" applyAlignment="1">
      <alignment horizontal="center" vertical="center"/>
    </xf>
    <xf numFmtId="3" fontId="29" fillId="2" borderId="1" xfId="36" applyNumberFormat="1" applyFont="1" applyFill="1" applyBorder="1" applyAlignment="1">
      <alignment horizontal="left" vertical="center" wrapText="1"/>
    </xf>
    <xf numFmtId="3" fontId="29" fillId="2" borderId="5" xfId="23" applyNumberFormat="1" applyFont="1" applyFill="1" applyBorder="1" applyAlignment="1">
      <alignment horizontal="center" vertical="center"/>
    </xf>
    <xf numFmtId="0" fontId="29" fillId="2" borderId="0" xfId="46" applyFont="1" applyFill="1"/>
    <xf numFmtId="0" fontId="29" fillId="2" borderId="1" xfId="36" applyFont="1" applyFill="1" applyBorder="1" applyAlignment="1">
      <alignment horizontal="left" vertical="center"/>
    </xf>
    <xf numFmtId="0" fontId="29" fillId="2" borderId="1" xfId="36" quotePrefix="1" applyFont="1" applyFill="1" applyBorder="1" applyAlignment="1">
      <alignment horizontal="center" vertical="center"/>
    </xf>
    <xf numFmtId="3" fontId="48" fillId="2" borderId="1" xfId="23" applyNumberFormat="1" applyFont="1" applyFill="1" applyBorder="1" applyAlignment="1">
      <alignment horizontal="center" vertical="center"/>
    </xf>
    <xf numFmtId="3" fontId="49" fillId="2" borderId="1" xfId="36" applyNumberFormat="1" applyFont="1" applyFill="1" applyBorder="1" applyAlignment="1" applyProtection="1">
      <alignment horizontal="left" vertical="center" wrapText="1"/>
      <protection locked="0"/>
    </xf>
    <xf numFmtId="0" fontId="29" fillId="2" borderId="0" xfId="36" applyFont="1" applyFill="1" applyAlignment="1">
      <alignment horizontal="center" vertical="center"/>
    </xf>
    <xf numFmtId="0" fontId="29" fillId="2" borderId="0" xfId="36" applyFont="1" applyFill="1" applyAlignment="1">
      <alignment horizontal="left" vertical="center"/>
    </xf>
    <xf numFmtId="0" fontId="66" fillId="2" borderId="1" xfId="31" applyFont="1" applyFill="1" applyBorder="1" applyAlignment="1">
      <alignment horizontal="center"/>
    </xf>
    <xf numFmtId="3" fontId="66" fillId="2" borderId="1" xfId="30" applyNumberFormat="1" applyFont="1" applyFill="1" applyBorder="1" applyAlignment="1">
      <alignment horizontal="center"/>
    </xf>
    <xf numFmtId="3" fontId="46" fillId="2" borderId="1" xfId="30" applyNumberFormat="1" applyFont="1" applyFill="1" applyBorder="1" applyAlignment="1">
      <alignment horizontal="center"/>
    </xf>
    <xf numFmtId="3" fontId="30" fillId="2" borderId="0" xfId="39" applyNumberFormat="1" applyFont="1" applyFill="1" applyAlignment="1">
      <alignment horizontal="right" vertical="center"/>
    </xf>
    <xf numFmtId="49" fontId="43" fillId="2" borderId="1" xfId="1" applyNumberFormat="1" applyFont="1" applyFill="1" applyBorder="1" applyAlignment="1">
      <alignment horizontal="center" vertical="center"/>
    </xf>
    <xf numFmtId="49" fontId="37" fillId="2" borderId="1" xfId="1" applyNumberFormat="1" applyFont="1" applyFill="1" applyBorder="1" applyAlignment="1">
      <alignment horizontal="center" vertical="center" wrapText="1"/>
    </xf>
    <xf numFmtId="49" fontId="37" fillId="2" borderId="1" xfId="1" applyNumberFormat="1" applyFont="1" applyFill="1" applyBorder="1" applyAlignment="1">
      <alignment horizontal="center" vertical="center"/>
    </xf>
    <xf numFmtId="0" fontId="37" fillId="2" borderId="1" xfId="1" applyFont="1" applyFill="1" applyBorder="1" applyAlignment="1">
      <alignment horizontal="center" vertical="center" wrapText="1"/>
    </xf>
    <xf numFmtId="0" fontId="47" fillId="0" borderId="1" xfId="0" applyFont="1" applyBorder="1" applyAlignment="1">
      <alignment horizontal="center" vertical="center"/>
    </xf>
    <xf numFmtId="49" fontId="29" fillId="2" borderId="5" xfId="1" applyNumberFormat="1" applyFont="1" applyFill="1" applyBorder="1" applyAlignment="1">
      <alignment horizontal="center" vertical="center"/>
    </xf>
    <xf numFmtId="3" fontId="30" fillId="4" borderId="1" xfId="0" applyNumberFormat="1" applyFont="1" applyFill="1" applyBorder="1" applyAlignment="1">
      <alignment horizontal="center" vertical="center"/>
    </xf>
    <xf numFmtId="3" fontId="32" fillId="0" borderId="27" xfId="17" applyNumberFormat="1" applyFont="1" applyFill="1" applyBorder="1" applyAlignment="1">
      <alignment horizontal="center" vertical="center"/>
    </xf>
    <xf numFmtId="3" fontId="32" fillId="0" borderId="32" xfId="17" applyNumberFormat="1" applyFont="1" applyFill="1" applyBorder="1" applyAlignment="1">
      <alignment horizontal="center" vertical="center"/>
    </xf>
    <xf numFmtId="0" fontId="32" fillId="0" borderId="2" xfId="23" applyFont="1" applyFill="1" applyBorder="1" applyAlignment="1">
      <alignment horizontal="left" vertical="center" wrapText="1"/>
    </xf>
    <xf numFmtId="0" fontId="81" fillId="0" borderId="27" xfId="0" applyFont="1" applyFill="1" applyBorder="1" applyAlignment="1">
      <alignment horizontal="center" vertical="center"/>
    </xf>
    <xf numFmtId="0" fontId="32" fillId="0" borderId="2" xfId="0" applyFont="1" applyFill="1" applyBorder="1" applyAlignment="1">
      <alignment horizontal="left" vertical="center" wrapText="1"/>
    </xf>
    <xf numFmtId="0" fontId="45" fillId="0" borderId="2" xfId="23" applyFont="1" applyFill="1" applyBorder="1" applyAlignment="1">
      <alignment horizontal="left" vertical="center" wrapText="1"/>
    </xf>
    <xf numFmtId="0" fontId="32" fillId="0" borderId="2" xfId="8" applyFont="1" applyFill="1" applyBorder="1" applyAlignment="1">
      <alignment horizontal="left" vertical="center" wrapText="1"/>
    </xf>
    <xf numFmtId="49" fontId="32" fillId="0" borderId="2" xfId="23" applyNumberFormat="1" applyFont="1" applyFill="1" applyBorder="1" applyAlignment="1">
      <alignment horizontal="left" vertical="center" wrapText="1"/>
    </xf>
    <xf numFmtId="3" fontId="32" fillId="0" borderId="2" xfId="23" applyNumberFormat="1" applyFont="1" applyFill="1" applyBorder="1" applyAlignment="1">
      <alignment horizontal="left" vertical="center" wrapText="1"/>
    </xf>
    <xf numFmtId="3" fontId="32" fillId="0" borderId="2" xfId="0" applyNumberFormat="1" applyFont="1" applyFill="1" applyBorder="1" applyAlignment="1">
      <alignment horizontal="left" vertical="center" wrapText="1"/>
    </xf>
    <xf numFmtId="0" fontId="29" fillId="0" borderId="27" xfId="0" applyFont="1" applyFill="1" applyBorder="1" applyAlignment="1">
      <alignment horizontal="center" vertical="center"/>
    </xf>
    <xf numFmtId="0" fontId="29" fillId="0" borderId="20" xfId="0" applyFont="1" applyFill="1" applyBorder="1" applyAlignment="1">
      <alignment horizontal="center" vertical="center"/>
    </xf>
    <xf numFmtId="49" fontId="32" fillId="0" borderId="21" xfId="23" applyNumberFormat="1" applyFont="1" applyFill="1" applyBorder="1" applyAlignment="1">
      <alignment horizontal="center" vertical="center"/>
    </xf>
    <xf numFmtId="0" fontId="59" fillId="0" borderId="22" xfId="0" applyFont="1" applyFill="1" applyBorder="1" applyAlignment="1">
      <alignment vertical="center" wrapText="1"/>
    </xf>
    <xf numFmtId="0" fontId="32" fillId="0" borderId="27" xfId="17" applyFont="1" applyFill="1" applyBorder="1" applyAlignment="1">
      <alignment horizontal="center" vertical="center"/>
    </xf>
    <xf numFmtId="49" fontId="32" fillId="0" borderId="1" xfId="10" applyNumberFormat="1" applyFont="1" applyFill="1" applyBorder="1" applyAlignment="1">
      <alignment horizontal="center" vertical="center" wrapText="1"/>
    </xf>
    <xf numFmtId="0" fontId="32" fillId="0" borderId="28" xfId="10" applyFont="1" applyFill="1" applyBorder="1" applyAlignment="1">
      <alignment horizontal="left" vertical="center" wrapText="1"/>
    </xf>
    <xf numFmtId="0" fontId="32" fillId="0" borderId="1" xfId="10" applyFont="1" applyFill="1" applyBorder="1" applyAlignment="1">
      <alignment horizontal="center" vertical="center" wrapText="1"/>
    </xf>
    <xf numFmtId="3" fontId="32" fillId="0" borderId="1" xfId="40" applyNumberFormat="1" applyFont="1" applyFill="1" applyBorder="1" applyAlignment="1">
      <alignment horizontal="center" vertical="center"/>
    </xf>
    <xf numFmtId="3" fontId="32" fillId="0" borderId="2" xfId="40" applyNumberFormat="1" applyFont="1" applyFill="1" applyBorder="1" applyAlignment="1">
      <alignment horizontal="center" vertical="center"/>
    </xf>
    <xf numFmtId="3" fontId="32" fillId="0" borderId="28" xfId="40" applyNumberFormat="1" applyFont="1" applyFill="1" applyBorder="1" applyAlignment="1">
      <alignment horizontal="center" vertical="center"/>
    </xf>
    <xf numFmtId="3" fontId="32" fillId="0" borderId="27" xfId="40" applyNumberFormat="1" applyFont="1" applyFill="1" applyBorder="1" applyAlignment="1">
      <alignment horizontal="center" vertical="center"/>
    </xf>
    <xf numFmtId="0" fontId="32" fillId="0" borderId="0" xfId="40" applyFont="1" applyFill="1"/>
    <xf numFmtId="4" fontId="45" fillId="0" borderId="0" xfId="40" applyNumberFormat="1" applyFont="1" applyFill="1"/>
    <xf numFmtId="3" fontId="32" fillId="0" borderId="28" xfId="10" applyNumberFormat="1" applyFont="1" applyFill="1" applyBorder="1" applyAlignment="1">
      <alignment horizontal="left" vertical="center" wrapText="1"/>
    </xf>
    <xf numFmtId="0" fontId="59" fillId="0" borderId="24" xfId="0" applyFont="1" applyFill="1" applyBorder="1" applyAlignment="1">
      <alignment vertical="center" wrapText="1"/>
    </xf>
    <xf numFmtId="3" fontId="32" fillId="0" borderId="0" xfId="13" applyNumberFormat="1" applyFont="1"/>
    <xf numFmtId="3" fontId="29" fillId="0" borderId="0" xfId="13" applyNumberFormat="1" applyFont="1" applyAlignment="1">
      <alignment horizontal="center" vertical="center"/>
    </xf>
    <xf numFmtId="3" fontId="37" fillId="2" borderId="0" xfId="13" applyNumberFormat="1" applyFont="1" applyFill="1" applyProtection="1">
      <protection locked="0"/>
    </xf>
    <xf numFmtId="3" fontId="29" fillId="0" borderId="0" xfId="13" applyNumberFormat="1" applyFont="1" applyProtection="1">
      <protection locked="0"/>
    </xf>
    <xf numFmtId="3" fontId="30" fillId="0" borderId="0" xfId="13" applyNumberFormat="1" applyFont="1" applyProtection="1">
      <protection locked="0"/>
    </xf>
    <xf numFmtId="3" fontId="29" fillId="2" borderId="0" xfId="13" applyNumberFormat="1" applyFont="1" applyFill="1" applyProtection="1">
      <protection locked="0"/>
    </xf>
    <xf numFmtId="3" fontId="30" fillId="4" borderId="1" xfId="0" applyNumberFormat="1" applyFont="1" applyFill="1" applyBorder="1" applyAlignment="1">
      <alignment horizontal="center" vertical="center"/>
    </xf>
    <xf numFmtId="0" fontId="29" fillId="0" borderId="28" xfId="10" applyFont="1" applyFill="1" applyBorder="1" applyAlignment="1">
      <alignment horizontal="left" vertical="center" wrapText="1"/>
    </xf>
    <xf numFmtId="3" fontId="29" fillId="0" borderId="28" xfId="0" applyNumberFormat="1" applyFont="1" applyFill="1" applyBorder="1" applyAlignment="1">
      <alignment horizontal="left" vertical="center" wrapText="1"/>
    </xf>
    <xf numFmtId="3" fontId="29" fillId="0" borderId="5" xfId="10" applyNumberFormat="1" applyFont="1" applyFill="1" applyBorder="1" applyAlignment="1">
      <alignment horizontal="center" vertical="center"/>
    </xf>
    <xf numFmtId="0" fontId="29" fillId="0" borderId="41" xfId="0" applyFont="1" applyFill="1" applyBorder="1"/>
    <xf numFmtId="0" fontId="29" fillId="0" borderId="28" xfId="0" applyFont="1" applyFill="1" applyBorder="1" applyAlignment="1">
      <alignment horizontal="left" vertical="center"/>
    </xf>
    <xf numFmtId="0" fontId="29" fillId="0" borderId="21" xfId="0" quotePrefix="1" applyFont="1" applyFill="1" applyBorder="1" applyAlignment="1">
      <alignment horizontal="center" vertical="center"/>
    </xf>
    <xf numFmtId="0" fontId="29" fillId="0" borderId="24" xfId="0" applyFont="1" applyFill="1" applyBorder="1" applyAlignment="1">
      <alignment horizontal="left" vertical="center" wrapText="1"/>
    </xf>
    <xf numFmtId="0" fontId="29" fillId="0" borderId="0" xfId="18" quotePrefix="1" applyFont="1" applyFill="1" applyBorder="1" applyAlignment="1">
      <alignment horizontal="center" vertical="center"/>
    </xf>
    <xf numFmtId="0" fontId="29" fillId="0" borderId="0" xfId="18" applyFont="1" applyFill="1" applyBorder="1" applyAlignment="1">
      <alignment horizontal="left" vertical="center" wrapText="1"/>
    </xf>
    <xf numFmtId="3" fontId="30" fillId="2" borderId="1" xfId="36" applyNumberFormat="1" applyFont="1" applyFill="1" applyBorder="1" applyAlignment="1">
      <alignment horizontal="center" vertical="center"/>
    </xf>
    <xf numFmtId="3" fontId="29" fillId="2" borderId="1" xfId="36" applyNumberFormat="1" applyFont="1" applyFill="1" applyBorder="1" applyAlignment="1">
      <alignment horizontal="center" vertical="center"/>
    </xf>
    <xf numFmtId="3" fontId="29" fillId="2" borderId="1" xfId="98" applyNumberFormat="1" applyFont="1" applyFill="1" applyBorder="1" applyAlignment="1">
      <alignment horizontal="center" vertical="center" wrapText="1"/>
    </xf>
    <xf numFmtId="0" fontId="53" fillId="2" borderId="1" xfId="38" applyFont="1" applyFill="1" applyBorder="1" applyAlignment="1">
      <alignment horizontal="center" vertical="center" wrapText="1"/>
    </xf>
    <xf numFmtId="0" fontId="71" fillId="2" borderId="1" xfId="38" applyFont="1" applyFill="1" applyBorder="1" applyAlignment="1">
      <alignment horizontal="center" vertical="center" wrapText="1"/>
    </xf>
    <xf numFmtId="0" fontId="71" fillId="2" borderId="1" xfId="38" applyFont="1" applyFill="1" applyBorder="1" applyAlignment="1">
      <alignment horizontal="center" vertical="center"/>
    </xf>
    <xf numFmtId="0" fontId="53" fillId="2" borderId="1" xfId="38" applyFont="1" applyFill="1" applyBorder="1" applyAlignment="1">
      <alignment horizontal="center" vertical="center"/>
    </xf>
    <xf numFmtId="0" fontId="65" fillId="0" borderId="0" xfId="40" applyFont="1" applyFill="1"/>
    <xf numFmtId="0" fontId="47" fillId="0" borderId="0" xfId="40" applyFont="1" applyFill="1"/>
    <xf numFmtId="0" fontId="43" fillId="0" borderId="0" xfId="40" applyFont="1" applyFill="1"/>
    <xf numFmtId="0" fontId="43" fillId="0" borderId="1" xfId="40" applyFont="1" applyFill="1" applyBorder="1" applyAlignment="1">
      <alignment horizontal="center" vertical="center" wrapText="1"/>
    </xf>
    <xf numFmtId="0" fontId="43" fillId="0" borderId="0" xfId="40" applyFont="1" applyFill="1" applyAlignment="1">
      <alignment vertical="center"/>
    </xf>
    <xf numFmtId="0" fontId="53" fillId="0" borderId="20" xfId="40" applyFont="1" applyFill="1" applyBorder="1" applyAlignment="1">
      <alignment horizontal="center" vertical="center" wrapText="1"/>
    </xf>
    <xf numFmtId="0" fontId="53" fillId="0" borderId="21" xfId="40" applyFont="1" applyFill="1" applyBorder="1" applyAlignment="1">
      <alignment horizontal="center" vertical="center" wrapText="1"/>
    </xf>
    <xf numFmtId="0" fontId="53" fillId="0" borderId="24" xfId="40" applyFont="1" applyFill="1" applyBorder="1" applyAlignment="1">
      <alignment horizontal="center" vertical="center" wrapText="1"/>
    </xf>
    <xf numFmtId="0" fontId="53" fillId="0" borderId="22" xfId="40" applyFont="1" applyFill="1" applyBorder="1" applyAlignment="1">
      <alignment horizontal="center" vertical="center" wrapText="1"/>
    </xf>
    <xf numFmtId="3" fontId="53" fillId="0" borderId="24" xfId="40" applyNumberFormat="1" applyFont="1" applyFill="1" applyBorder="1" applyAlignment="1">
      <alignment horizontal="center" vertical="center"/>
    </xf>
    <xf numFmtId="0" fontId="53" fillId="0" borderId="33" xfId="40" applyFont="1" applyFill="1" applyBorder="1" applyAlignment="1">
      <alignment horizontal="center" vertical="center" wrapText="1"/>
    </xf>
    <xf numFmtId="3" fontId="79" fillId="0" borderId="4" xfId="40" applyNumberFormat="1" applyFont="1" applyFill="1" applyBorder="1" applyAlignment="1">
      <alignment horizontal="center" vertical="center"/>
    </xf>
    <xf numFmtId="3" fontId="79" fillId="0" borderId="1" xfId="40" applyNumberFormat="1" applyFont="1" applyFill="1" applyBorder="1" applyAlignment="1">
      <alignment horizontal="center" vertical="center"/>
    </xf>
    <xf numFmtId="3" fontId="79" fillId="0" borderId="2" xfId="40" applyNumberFormat="1" applyFont="1" applyFill="1" applyBorder="1" applyAlignment="1">
      <alignment horizontal="center" vertical="center"/>
    </xf>
    <xf numFmtId="3" fontId="79" fillId="0" borderId="25" xfId="40" applyNumberFormat="1" applyFont="1" applyFill="1" applyBorder="1" applyAlignment="1">
      <alignment horizontal="center" vertical="center"/>
    </xf>
    <xf numFmtId="3" fontId="79" fillId="0" borderId="10" xfId="40" applyNumberFormat="1" applyFont="1" applyFill="1" applyBorder="1" applyAlignment="1">
      <alignment horizontal="center" vertical="center"/>
    </xf>
    <xf numFmtId="3" fontId="79" fillId="0" borderId="26" xfId="40" applyNumberFormat="1" applyFont="1" applyFill="1" applyBorder="1" applyAlignment="1">
      <alignment horizontal="center" vertical="center"/>
    </xf>
    <xf numFmtId="3" fontId="79" fillId="0" borderId="9" xfId="40" applyNumberFormat="1" applyFont="1" applyFill="1" applyBorder="1" applyAlignment="1">
      <alignment horizontal="center" vertical="center"/>
    </xf>
    <xf numFmtId="0" fontId="48" fillId="0" borderId="0" xfId="40" applyFont="1" applyFill="1"/>
    <xf numFmtId="3" fontId="59" fillId="0" borderId="4" xfId="40" applyNumberFormat="1" applyFont="1" applyFill="1" applyBorder="1" applyAlignment="1">
      <alignment horizontal="center" vertical="center"/>
    </xf>
    <xf numFmtId="3" fontId="59" fillId="0" borderId="1" xfId="40" applyNumberFormat="1" applyFont="1" applyFill="1" applyBorder="1" applyAlignment="1">
      <alignment horizontal="center" vertical="center"/>
    </xf>
    <xf numFmtId="3" fontId="59" fillId="0" borderId="2" xfId="40" applyNumberFormat="1" applyFont="1" applyFill="1" applyBorder="1" applyAlignment="1">
      <alignment horizontal="center" vertical="center"/>
    </xf>
    <xf numFmtId="3" fontId="59" fillId="0" borderId="27" xfId="40" applyNumberFormat="1" applyFont="1" applyFill="1" applyBorder="1" applyAlignment="1">
      <alignment horizontal="center" vertical="center"/>
    </xf>
    <xf numFmtId="3" fontId="59" fillId="0" borderId="28" xfId="40" applyNumberFormat="1" applyFont="1" applyFill="1" applyBorder="1" applyAlignment="1">
      <alignment horizontal="center" vertical="center"/>
    </xf>
    <xf numFmtId="3" fontId="79" fillId="0" borderId="27" xfId="40" applyNumberFormat="1" applyFont="1" applyFill="1" applyBorder="1" applyAlignment="1">
      <alignment horizontal="center" vertical="center"/>
    </xf>
    <xf numFmtId="3" fontId="79" fillId="0" borderId="28" xfId="40" applyNumberFormat="1" applyFont="1" applyFill="1" applyBorder="1" applyAlignment="1">
      <alignment horizontal="center" vertical="center"/>
    </xf>
    <xf numFmtId="4" fontId="48" fillId="0" borderId="0" xfId="40" applyNumberFormat="1" applyFont="1" applyFill="1"/>
    <xf numFmtId="49" fontId="47" fillId="0" borderId="1" xfId="10" applyNumberFormat="1" applyFont="1" applyFill="1" applyBorder="1" applyAlignment="1">
      <alignment horizontal="center" vertical="center" wrapText="1"/>
    </xf>
    <xf numFmtId="0" fontId="33" fillId="0" borderId="28" xfId="10" applyFont="1" applyFill="1" applyBorder="1" applyAlignment="1">
      <alignment horizontal="left" vertical="center" wrapText="1"/>
    </xf>
    <xf numFmtId="0" fontId="47" fillId="0" borderId="1" xfId="10" applyFont="1" applyFill="1" applyBorder="1" applyAlignment="1">
      <alignment horizontal="center" vertical="center" wrapText="1"/>
    </xf>
    <xf numFmtId="49" fontId="47" fillId="0" borderId="1" xfId="10" applyNumberFormat="1" applyFont="1" applyFill="1" applyBorder="1" applyAlignment="1">
      <alignment horizontal="center" vertical="center"/>
    </xf>
    <xf numFmtId="0" fontId="47" fillId="0" borderId="28" xfId="10" applyFont="1" applyFill="1" applyBorder="1" applyAlignment="1">
      <alignment horizontal="left" vertical="center" wrapText="1"/>
    </xf>
    <xf numFmtId="0" fontId="81" fillId="0" borderId="27" xfId="17" applyFont="1" applyFill="1" applyBorder="1" applyAlignment="1">
      <alignment horizontal="center" vertical="center"/>
    </xf>
    <xf numFmtId="49" fontId="81" fillId="0" borderId="1" xfId="10" applyNumberFormat="1" applyFont="1" applyFill="1" applyBorder="1" applyAlignment="1">
      <alignment horizontal="center" vertical="center"/>
    </xf>
    <xf numFmtId="0" fontId="81" fillId="0" borderId="28" xfId="10" applyFont="1" applyFill="1" applyBorder="1" applyAlignment="1">
      <alignment horizontal="left" vertical="center" wrapText="1"/>
    </xf>
    <xf numFmtId="3" fontId="81" fillId="0" borderId="4" xfId="40" applyNumberFormat="1" applyFont="1" applyFill="1" applyBorder="1" applyAlignment="1">
      <alignment horizontal="center" vertical="center"/>
    </xf>
    <xf numFmtId="3" fontId="81" fillId="0" borderId="1" xfId="40" applyNumberFormat="1" applyFont="1" applyFill="1" applyBorder="1" applyAlignment="1">
      <alignment horizontal="center" vertical="center"/>
    </xf>
    <xf numFmtId="3" fontId="81" fillId="0" borderId="2" xfId="40" applyNumberFormat="1" applyFont="1" applyFill="1" applyBorder="1" applyAlignment="1">
      <alignment horizontal="center" vertical="center"/>
    </xf>
    <xf numFmtId="3" fontId="81" fillId="0" borderId="28" xfId="40" applyNumberFormat="1" applyFont="1" applyFill="1" applyBorder="1" applyAlignment="1">
      <alignment horizontal="center" vertical="center"/>
    </xf>
    <xf numFmtId="3" fontId="81" fillId="0" borderId="27" xfId="40" applyNumberFormat="1" applyFont="1" applyFill="1" applyBorder="1" applyAlignment="1">
      <alignment horizontal="center" vertical="center"/>
    </xf>
    <xf numFmtId="0" fontId="81" fillId="0" borderId="0" xfId="40" applyFont="1" applyFill="1"/>
    <xf numFmtId="4" fontId="92" fillId="0" borderId="0" xfId="40" applyNumberFormat="1" applyFont="1" applyFill="1"/>
    <xf numFmtId="49" fontId="47" fillId="0" borderId="1" xfId="17" applyNumberFormat="1" applyFont="1" applyFill="1" applyBorder="1" applyAlignment="1">
      <alignment horizontal="center" vertical="center" wrapText="1"/>
    </xf>
    <xf numFmtId="0" fontId="33" fillId="0" borderId="28" xfId="17" applyFont="1" applyFill="1" applyBorder="1" applyAlignment="1">
      <alignment horizontal="left" vertical="center" wrapText="1"/>
    </xf>
    <xf numFmtId="0" fontId="48" fillId="0" borderId="28" xfId="23" applyFont="1" applyFill="1" applyBorder="1" applyAlignment="1">
      <alignment horizontal="left" vertical="center" wrapText="1"/>
    </xf>
    <xf numFmtId="3" fontId="79" fillId="0" borderId="3" xfId="40" applyNumberFormat="1" applyFont="1" applyFill="1" applyBorder="1" applyAlignment="1">
      <alignment horizontal="center" vertical="center"/>
    </xf>
    <xf numFmtId="3" fontId="79" fillId="0" borderId="30" xfId="40" applyNumberFormat="1" applyFont="1" applyFill="1" applyBorder="1" applyAlignment="1">
      <alignment horizontal="center" vertical="center"/>
    </xf>
    <xf numFmtId="49" fontId="47" fillId="0" borderId="1" xfId="17" applyNumberFormat="1" applyFont="1" applyFill="1" applyBorder="1" applyAlignment="1">
      <alignment horizontal="center" vertical="center"/>
    </xf>
    <xf numFmtId="0" fontId="47" fillId="0" borderId="28" xfId="17" applyFont="1" applyFill="1" applyBorder="1" applyAlignment="1">
      <alignment horizontal="left" vertical="center" wrapText="1"/>
    </xf>
    <xf numFmtId="49" fontId="47" fillId="0" borderId="28" xfId="10" applyNumberFormat="1" applyFont="1" applyFill="1" applyBorder="1" applyAlignment="1">
      <alignment horizontal="left" vertical="center" wrapText="1"/>
    </xf>
    <xf numFmtId="3" fontId="34" fillId="0" borderId="28" xfId="0" applyNumberFormat="1" applyFont="1" applyFill="1" applyBorder="1" applyAlignment="1">
      <alignment horizontal="left" vertical="center" wrapText="1"/>
    </xf>
    <xf numFmtId="3" fontId="59" fillId="0" borderId="33" xfId="40" applyNumberFormat="1" applyFont="1" applyFill="1" applyBorder="1" applyAlignment="1">
      <alignment horizontal="center" vertical="center"/>
    </xf>
    <xf numFmtId="3" fontId="59" fillId="0" borderId="21" xfId="40" applyNumberFormat="1" applyFont="1" applyFill="1" applyBorder="1" applyAlignment="1">
      <alignment horizontal="center" vertical="center"/>
    </xf>
    <xf numFmtId="3" fontId="59" fillId="0" borderId="22" xfId="40" applyNumberFormat="1" applyFont="1" applyFill="1" applyBorder="1" applyAlignment="1">
      <alignment horizontal="center" vertical="center"/>
    </xf>
    <xf numFmtId="3" fontId="59" fillId="0" borderId="20" xfId="40" applyNumberFormat="1" applyFont="1" applyFill="1" applyBorder="1" applyAlignment="1">
      <alignment horizontal="center" vertical="center"/>
    </xf>
    <xf numFmtId="3" fontId="59" fillId="0" borderId="24" xfId="40" applyNumberFormat="1" applyFont="1" applyFill="1" applyBorder="1" applyAlignment="1">
      <alignment horizontal="center" vertical="center"/>
    </xf>
    <xf numFmtId="3" fontId="32" fillId="0" borderId="0" xfId="40" applyNumberFormat="1" applyFont="1" applyFill="1" applyAlignment="1">
      <alignment horizontal="center"/>
    </xf>
    <xf numFmtId="3" fontId="29" fillId="2" borderId="1" xfId="11" applyNumberFormat="1" applyFont="1" applyFill="1" applyBorder="1" applyAlignment="1">
      <alignment horizontal="center" vertical="center" wrapText="1"/>
    </xf>
    <xf numFmtId="3" fontId="43" fillId="2" borderId="0" xfId="11" applyNumberFormat="1" applyFont="1" applyFill="1"/>
    <xf numFmtId="0" fontId="43" fillId="2" borderId="0" xfId="11" applyFont="1" applyFill="1" applyAlignment="1">
      <alignment horizontal="center" vertical="center"/>
    </xf>
    <xf numFmtId="3" fontId="43" fillId="2" borderId="0" xfId="11" applyNumberFormat="1" applyFont="1" applyFill="1" applyAlignment="1">
      <alignment horizontal="center" vertical="center"/>
    </xf>
    <xf numFmtId="0" fontId="32" fillId="2" borderId="0" xfId="17" applyFont="1" applyFill="1" applyAlignment="1">
      <alignment horizontal="center" vertical="center"/>
    </xf>
    <xf numFmtId="0" fontId="23" fillId="2" borderId="0" xfId="32" applyFill="1"/>
    <xf numFmtId="0" fontId="48" fillId="2" borderId="0" xfId="17" applyFont="1" applyFill="1"/>
    <xf numFmtId="3" fontId="49" fillId="2" borderId="1" xfId="32" applyNumberFormat="1" applyFont="1" applyFill="1" applyBorder="1" applyAlignment="1">
      <alignment horizontal="center" vertical="center" wrapText="1"/>
    </xf>
    <xf numFmtId="3" fontId="38" fillId="2" borderId="1" xfId="32" applyNumberFormat="1" applyFont="1" applyFill="1" applyBorder="1" applyAlignment="1">
      <alignment horizontal="center" vertical="center" wrapText="1"/>
    </xf>
    <xf numFmtId="3" fontId="33" fillId="2" borderId="5" xfId="18" applyNumberFormat="1" applyFont="1" applyFill="1" applyBorder="1" applyAlignment="1">
      <alignment horizontal="left" vertical="center" wrapText="1"/>
    </xf>
    <xf numFmtId="0" fontId="29" fillId="2" borderId="1" xfId="17" quotePrefix="1" applyFont="1" applyFill="1" applyBorder="1" applyAlignment="1">
      <alignment horizontal="center" vertical="center"/>
    </xf>
    <xf numFmtId="0" fontId="47" fillId="2" borderId="0" xfId="17" applyFont="1" applyFill="1"/>
    <xf numFmtId="3" fontId="23" fillId="2" borderId="0" xfId="32" applyNumberFormat="1" applyFill="1"/>
    <xf numFmtId="0" fontId="66" fillId="2" borderId="0" xfId="30" applyFont="1" applyFill="1" applyAlignment="1">
      <alignment horizontal="center" vertical="center" wrapText="1"/>
    </xf>
    <xf numFmtId="0" fontId="62" fillId="2" borderId="0" xfId="30" applyFont="1" applyFill="1"/>
    <xf numFmtId="0" fontId="62" fillId="2" borderId="0" xfId="30" applyFont="1" applyFill="1" applyAlignment="1">
      <alignment horizontal="center" vertical="center" wrapText="1"/>
    </xf>
    <xf numFmtId="0" fontId="66" fillId="2" borderId="1" xfId="30" applyFont="1" applyFill="1" applyBorder="1" applyAlignment="1">
      <alignment horizontal="center"/>
    </xf>
    <xf numFmtId="0" fontId="66" fillId="2" borderId="1" xfId="31" applyFont="1" applyFill="1" applyBorder="1"/>
    <xf numFmtId="4" fontId="62" fillId="2" borderId="0" xfId="30" applyNumberFormat="1" applyFont="1" applyFill="1"/>
    <xf numFmtId="0" fontId="65" fillId="2" borderId="1" xfId="30" applyFont="1" applyFill="1" applyBorder="1"/>
    <xf numFmtId="0" fontId="46" fillId="2" borderId="1" xfId="30" applyFont="1" applyFill="1" applyBorder="1"/>
    <xf numFmtId="0" fontId="46" fillId="2" borderId="1" xfId="30" applyFont="1" applyFill="1" applyBorder="1" applyAlignment="1">
      <alignment horizontal="center"/>
    </xf>
    <xf numFmtId="0" fontId="65" fillId="2" borderId="0" xfId="30" applyFont="1" applyFill="1"/>
    <xf numFmtId="4" fontId="65" fillId="2" borderId="0" xfId="30" applyNumberFormat="1" applyFont="1" applyFill="1"/>
    <xf numFmtId="3" fontId="62" fillId="2" borderId="0" xfId="30" applyNumberFormat="1" applyFont="1" applyFill="1" applyBorder="1"/>
    <xf numFmtId="0" fontId="62" fillId="2" borderId="0" xfId="30" applyFont="1" applyFill="1" applyBorder="1"/>
    <xf numFmtId="3" fontId="62" fillId="2" borderId="0" xfId="30" applyNumberFormat="1" applyFont="1" applyFill="1" applyBorder="1" applyAlignment="1">
      <alignment horizontal="center" vertical="center"/>
    </xf>
    <xf numFmtId="3" fontId="62" fillId="2" borderId="0" xfId="30" applyNumberFormat="1" applyFont="1" applyFill="1"/>
    <xf numFmtId="1" fontId="62" fillId="2" borderId="0" xfId="30" applyNumberFormat="1" applyFont="1" applyFill="1"/>
    <xf numFmtId="0" fontId="29" fillId="0" borderId="2" xfId="0" applyFont="1" applyFill="1" applyBorder="1" applyAlignment="1">
      <alignment horizontal="left" vertical="center" wrapText="1"/>
    </xf>
    <xf numFmtId="4" fontId="32" fillId="0" borderId="4" xfId="0" applyNumberFormat="1" applyFont="1" applyFill="1" applyBorder="1" applyAlignment="1">
      <alignment horizontal="center" vertical="center"/>
    </xf>
    <xf numFmtId="0" fontId="43" fillId="0" borderId="4" xfId="40" applyFont="1" applyFill="1" applyBorder="1" applyAlignment="1">
      <alignment horizontal="center" vertical="center" wrapText="1"/>
    </xf>
    <xf numFmtId="0" fontId="43" fillId="0" borderId="28" xfId="40" applyFont="1" applyFill="1" applyBorder="1" applyAlignment="1">
      <alignment horizontal="center" vertical="center" wrapText="1"/>
    </xf>
    <xf numFmtId="0" fontId="43" fillId="0" borderId="2" xfId="40" applyFont="1" applyFill="1" applyBorder="1" applyAlignment="1">
      <alignment horizontal="center" vertical="center" wrapText="1"/>
    </xf>
    <xf numFmtId="0" fontId="43" fillId="0" borderId="27" xfId="40" applyFont="1" applyFill="1" applyBorder="1" applyAlignment="1">
      <alignment horizontal="center" vertical="center" wrapText="1"/>
    </xf>
    <xf numFmtId="3" fontId="65" fillId="0" borderId="0" xfId="40" applyNumberFormat="1" applyFont="1" applyFill="1" applyAlignment="1">
      <alignment horizontal="center"/>
    </xf>
    <xf numFmtId="0" fontId="65" fillId="0" borderId="0" xfId="40" applyFont="1" applyFill="1" applyAlignment="1">
      <alignment horizontal="center"/>
    </xf>
    <xf numFmtId="3" fontId="47" fillId="0" borderId="0" xfId="40" applyNumberFormat="1" applyFont="1" applyFill="1" applyAlignment="1">
      <alignment horizontal="center"/>
    </xf>
    <xf numFmtId="0" fontId="47" fillId="0" borderId="0" xfId="40" applyFont="1" applyFill="1" applyAlignment="1">
      <alignment horizontal="center"/>
    </xf>
    <xf numFmtId="3" fontId="43" fillId="0" borderId="0" xfId="40" applyNumberFormat="1" applyFont="1" applyFill="1" applyAlignment="1">
      <alignment horizontal="center"/>
    </xf>
    <xf numFmtId="0" fontId="43" fillId="0" borderId="0" xfId="40" applyFont="1" applyFill="1" applyAlignment="1">
      <alignment horizontal="center"/>
    </xf>
    <xf numFmtId="3" fontId="43" fillId="0" borderId="0" xfId="40" applyNumberFormat="1" applyFont="1" applyFill="1" applyAlignment="1">
      <alignment horizontal="center" vertical="center"/>
    </xf>
    <xf numFmtId="0" fontId="43" fillId="0" borderId="0" xfId="40" applyFont="1" applyFill="1" applyAlignment="1">
      <alignment horizontal="center" vertical="center"/>
    </xf>
    <xf numFmtId="3" fontId="53" fillId="0" borderId="20" xfId="40" applyNumberFormat="1" applyFont="1" applyFill="1" applyBorder="1" applyAlignment="1">
      <alignment horizontal="center" vertical="center"/>
    </xf>
    <xf numFmtId="3" fontId="53" fillId="0" borderId="22" xfId="40" applyNumberFormat="1" applyFont="1" applyFill="1" applyBorder="1" applyAlignment="1">
      <alignment horizontal="center" vertical="center"/>
    </xf>
    <xf numFmtId="3" fontId="79" fillId="0" borderId="11" xfId="40" applyNumberFormat="1" applyFont="1" applyFill="1" applyBorder="1" applyAlignment="1">
      <alignment horizontal="center" vertical="center"/>
    </xf>
    <xf numFmtId="3" fontId="48" fillId="0" borderId="0" xfId="40" applyNumberFormat="1" applyFont="1" applyFill="1" applyAlignment="1">
      <alignment horizontal="center"/>
    </xf>
    <xf numFmtId="3" fontId="81" fillId="0" borderId="0" xfId="40" applyNumberFormat="1" applyFont="1" applyFill="1" applyAlignment="1">
      <alignment horizontal="center"/>
    </xf>
    <xf numFmtId="0" fontId="32" fillId="0" borderId="2" xfId="10" applyFont="1" applyFill="1" applyBorder="1" applyAlignment="1">
      <alignment horizontal="left" vertical="center" wrapText="1"/>
    </xf>
    <xf numFmtId="4" fontId="48" fillId="0" borderId="0" xfId="40" applyNumberFormat="1" applyFont="1" applyFill="1" applyAlignment="1">
      <alignment horizontal="center"/>
    </xf>
    <xf numFmtId="0" fontId="32" fillId="0" borderId="0" xfId="40" applyFont="1" applyFill="1" applyAlignment="1">
      <alignment horizontal="right"/>
    </xf>
    <xf numFmtId="0" fontId="32" fillId="0" borderId="0" xfId="40" applyFont="1" applyFill="1" applyAlignment="1">
      <alignment horizontal="center"/>
    </xf>
    <xf numFmtId="0" fontId="29" fillId="2" borderId="1" xfId="17" applyFont="1" applyFill="1" applyBorder="1" applyAlignment="1">
      <alignment horizontal="center" vertical="center"/>
    </xf>
    <xf numFmtId="0" fontId="29" fillId="2" borderId="1" xfId="17" applyFont="1" applyFill="1" applyBorder="1" applyAlignment="1">
      <alignment horizontal="center" vertical="center" wrapText="1"/>
    </xf>
    <xf numFmtId="0" fontId="38" fillId="2" borderId="1" xfId="17" applyFont="1" applyFill="1" applyBorder="1" applyAlignment="1">
      <alignment horizontal="center" vertical="center" wrapText="1"/>
    </xf>
    <xf numFmtId="0" fontId="38" fillId="2" borderId="1" xfId="32" applyFont="1" applyFill="1" applyBorder="1" applyAlignment="1">
      <alignment horizontal="center" vertical="center" wrapText="1"/>
    </xf>
    <xf numFmtId="49" fontId="29" fillId="2" borderId="1" xfId="10" applyNumberFormat="1" applyFont="1" applyFill="1" applyBorder="1" applyAlignment="1">
      <alignment horizontal="center" vertical="center"/>
    </xf>
    <xf numFmtId="0" fontId="29" fillId="2" borderId="1" xfId="10" applyFont="1" applyFill="1" applyBorder="1" applyAlignment="1">
      <alignment horizontal="left" vertical="center" wrapText="1"/>
    </xf>
    <xf numFmtId="49" fontId="32" fillId="0" borderId="1" xfId="23" applyNumberFormat="1" applyFont="1" applyFill="1" applyBorder="1" applyAlignment="1">
      <alignment horizontal="center" vertical="center"/>
    </xf>
    <xf numFmtId="0" fontId="75" fillId="0" borderId="0" xfId="0" applyFont="1" applyFill="1" applyAlignment="1">
      <alignment horizontal="center" vertical="center" wrapText="1"/>
    </xf>
    <xf numFmtId="0" fontId="75" fillId="0" borderId="0" xfId="0" applyFont="1" applyFill="1" applyAlignment="1">
      <alignment wrapText="1"/>
    </xf>
    <xf numFmtId="0" fontId="62" fillId="2" borderId="1" xfId="30" applyFont="1" applyFill="1" applyBorder="1" applyAlignment="1">
      <alignment horizontal="center" vertical="center" wrapText="1"/>
    </xf>
    <xf numFmtId="0" fontId="66" fillId="2" borderId="1" xfId="18" applyFont="1" applyFill="1" applyBorder="1" applyAlignment="1">
      <alignment horizontal="center" vertical="center" wrapText="1"/>
    </xf>
    <xf numFmtId="0" fontId="32" fillId="0" borderId="1" xfId="0" applyFont="1" applyFill="1" applyBorder="1" applyAlignment="1">
      <alignment horizontal="left" vertical="center" wrapText="1"/>
    </xf>
    <xf numFmtId="0" fontId="29" fillId="0" borderId="1" xfId="23" applyFont="1" applyFill="1" applyBorder="1" applyAlignment="1">
      <alignment horizontal="center" vertical="center" wrapText="1"/>
    </xf>
    <xf numFmtId="0" fontId="29" fillId="0" borderId="1" xfId="23" applyFont="1" applyFill="1" applyBorder="1" applyAlignment="1">
      <alignment horizontal="left" vertical="center" wrapText="1"/>
    </xf>
    <xf numFmtId="49" fontId="29" fillId="0" borderId="1" xfId="23" applyNumberFormat="1" applyFont="1" applyFill="1" applyBorder="1" applyAlignment="1">
      <alignment horizontal="center" vertical="center"/>
    </xf>
    <xf numFmtId="0" fontId="45" fillId="0" borderId="1" xfId="23" applyFont="1" applyFill="1" applyBorder="1" applyAlignment="1">
      <alignment horizontal="left" vertical="center" wrapText="1"/>
    </xf>
    <xf numFmtId="0" fontId="32" fillId="0" borderId="1" xfId="8" applyFont="1" applyFill="1" applyBorder="1" applyAlignment="1">
      <alignment horizontal="left" vertical="center" wrapText="1"/>
    </xf>
    <xf numFmtId="49" fontId="32" fillId="0" borderId="1" xfId="23" applyNumberFormat="1" applyFont="1" applyFill="1" applyBorder="1" applyAlignment="1">
      <alignment horizontal="left" vertical="center" wrapText="1"/>
    </xf>
    <xf numFmtId="3" fontId="32" fillId="0" borderId="1" xfId="23" applyNumberFormat="1" applyFont="1" applyFill="1" applyBorder="1" applyAlignment="1">
      <alignment horizontal="left" vertical="center" wrapText="1"/>
    </xf>
    <xf numFmtId="3" fontId="32" fillId="0" borderId="1" xfId="0" applyNumberFormat="1" applyFont="1" applyFill="1" applyBorder="1" applyAlignment="1">
      <alignment horizontal="left" vertical="center" wrapText="1"/>
    </xf>
    <xf numFmtId="3" fontId="32" fillId="0" borderId="5" xfId="23" applyNumberFormat="1" applyFont="1" applyFill="1" applyBorder="1" applyAlignment="1">
      <alignment horizontal="center" vertical="center"/>
    </xf>
    <xf numFmtId="0" fontId="32" fillId="0" borderId="1" xfId="0" applyFont="1" applyFill="1" applyBorder="1" applyAlignment="1">
      <alignment horizontal="left" vertical="center"/>
    </xf>
    <xf numFmtId="4" fontId="45" fillId="0" borderId="4" xfId="0" applyNumberFormat="1" applyFont="1" applyFill="1" applyBorder="1" applyAlignment="1">
      <alignment horizontal="center"/>
    </xf>
    <xf numFmtId="3" fontId="32" fillId="0" borderId="32" xfId="0" applyNumberFormat="1" applyFont="1" applyFill="1" applyBorder="1" applyAlignment="1">
      <alignment horizontal="center"/>
    </xf>
    <xf numFmtId="3" fontId="32" fillId="0" borderId="31" xfId="0" applyNumberFormat="1" applyFont="1" applyFill="1" applyBorder="1" applyAlignment="1">
      <alignment horizontal="center"/>
    </xf>
    <xf numFmtId="4" fontId="45" fillId="0" borderId="13" xfId="0" applyNumberFormat="1" applyFont="1" applyFill="1" applyBorder="1" applyAlignment="1">
      <alignment horizontal="center"/>
    </xf>
    <xf numFmtId="4" fontId="45" fillId="0" borderId="33" xfId="0" applyNumberFormat="1" applyFont="1" applyFill="1" applyBorder="1" applyAlignment="1">
      <alignment horizontal="center"/>
    </xf>
    <xf numFmtId="3" fontId="45" fillId="0" borderId="0" xfId="0" applyNumberFormat="1" applyFont="1" applyFill="1" applyBorder="1" applyAlignment="1">
      <alignment horizontal="center"/>
    </xf>
    <xf numFmtId="3" fontId="45" fillId="0" borderId="0" xfId="23" applyNumberFormat="1" applyFont="1" applyFill="1" applyBorder="1" applyAlignment="1">
      <alignment horizontal="center" vertical="center"/>
    </xf>
    <xf numFmtId="3" fontId="45" fillId="0" borderId="51" xfId="0" applyNumberFormat="1" applyFont="1" applyFill="1" applyBorder="1" applyAlignment="1">
      <alignment horizontal="center" vertical="center"/>
    </xf>
    <xf numFmtId="3" fontId="32" fillId="0" borderId="51" xfId="0" applyNumberFormat="1" applyFont="1" applyFill="1" applyBorder="1" applyAlignment="1">
      <alignment horizontal="center" vertical="center"/>
    </xf>
    <xf numFmtId="3" fontId="45" fillId="0" borderId="22" xfId="0" applyNumberFormat="1" applyFont="1" applyFill="1" applyBorder="1" applyAlignment="1">
      <alignment horizontal="center" vertical="center"/>
    </xf>
    <xf numFmtId="3" fontId="32" fillId="0" borderId="52" xfId="0" applyNumberFormat="1" applyFont="1" applyFill="1" applyBorder="1" applyAlignment="1">
      <alignment horizontal="center" vertical="center"/>
    </xf>
    <xf numFmtId="3" fontId="45" fillId="0" borderId="3" xfId="0" applyNumberFormat="1" applyFont="1" applyFill="1" applyBorder="1" applyAlignment="1">
      <alignment horizontal="center" vertical="center"/>
    </xf>
    <xf numFmtId="3" fontId="45" fillId="0" borderId="0" xfId="0" applyNumberFormat="1" applyFont="1" applyFill="1" applyAlignment="1">
      <alignment horizontal="center"/>
    </xf>
    <xf numFmtId="3" fontId="32" fillId="0" borderId="29" xfId="17" applyNumberFormat="1" applyFont="1" applyFill="1" applyBorder="1" applyAlignment="1">
      <alignment horizontal="center" vertical="center"/>
    </xf>
    <xf numFmtId="4" fontId="45" fillId="0" borderId="33" xfId="0" applyNumberFormat="1" applyFont="1" applyFill="1" applyBorder="1" applyAlignment="1">
      <alignment horizontal="center" vertical="center"/>
    </xf>
    <xf numFmtId="4" fontId="32" fillId="0" borderId="33" xfId="0" applyNumberFormat="1" applyFont="1" applyFill="1" applyBorder="1" applyAlignment="1">
      <alignment horizontal="center" vertical="center"/>
    </xf>
    <xf numFmtId="3" fontId="32" fillId="0" borderId="29" xfId="0" applyNumberFormat="1" applyFont="1" applyFill="1" applyBorder="1" applyAlignment="1">
      <alignment horizontal="center" vertical="center"/>
    </xf>
    <xf numFmtId="0" fontId="29" fillId="0" borderId="29" xfId="0" applyFont="1" applyFill="1" applyBorder="1" applyAlignment="1">
      <alignment horizontal="center" vertical="center"/>
    </xf>
    <xf numFmtId="0" fontId="29" fillId="0" borderId="23" xfId="0" applyFont="1" applyFill="1" applyBorder="1" applyAlignment="1">
      <alignment horizontal="center" vertical="center"/>
    </xf>
    <xf numFmtId="3" fontId="38" fillId="2" borderId="1" xfId="39" applyNumberFormat="1" applyFont="1" applyFill="1" applyBorder="1" applyAlignment="1">
      <alignment horizontal="center" vertical="center" wrapText="1"/>
    </xf>
    <xf numFmtId="0" fontId="30" fillId="2" borderId="1" xfId="39" applyFont="1" applyFill="1" applyBorder="1" applyAlignment="1">
      <alignment horizontal="center" vertical="center"/>
    </xf>
    <xf numFmtId="49" fontId="29" fillId="2" borderId="1" xfId="10" applyNumberFormat="1" applyFont="1" applyFill="1" applyBorder="1" applyAlignment="1">
      <alignment horizontal="center" vertical="center"/>
    </xf>
    <xf numFmtId="0" fontId="29" fillId="0" borderId="1" xfId="17" applyFont="1" applyFill="1" applyBorder="1" applyAlignment="1">
      <alignment horizontal="center" vertical="center"/>
    </xf>
    <xf numFmtId="49" fontId="38" fillId="0" borderId="1" xfId="10" applyNumberFormat="1" applyFont="1" applyFill="1" applyBorder="1" applyAlignment="1">
      <alignment horizontal="center" vertical="center"/>
    </xf>
    <xf numFmtId="0" fontId="38" fillId="0" borderId="5" xfId="18" applyFont="1" applyFill="1" applyBorder="1" applyAlignment="1">
      <alignment horizontal="center" vertical="center" wrapText="1"/>
    </xf>
    <xf numFmtId="0" fontId="29" fillId="2" borderId="1" xfId="10" applyFont="1" applyFill="1" applyBorder="1" applyAlignment="1">
      <alignment horizontal="left" vertical="center" wrapText="1"/>
    </xf>
    <xf numFmtId="0" fontId="38" fillId="0" borderId="0" xfId="125" applyFont="1" applyFill="1"/>
    <xf numFmtId="0" fontId="52" fillId="0" borderId="10" xfId="126" applyFont="1" applyFill="1" applyBorder="1" applyAlignment="1">
      <alignment horizontal="center" vertical="center" wrapText="1"/>
    </xf>
    <xf numFmtId="0" fontId="38" fillId="0" borderId="10" xfId="126" applyFont="1" applyFill="1" applyBorder="1" applyAlignment="1">
      <alignment horizontal="center" vertical="center" wrapText="1"/>
    </xf>
    <xf numFmtId="0" fontId="53" fillId="0" borderId="1" xfId="125" applyFont="1" applyFill="1" applyBorder="1" applyAlignment="1">
      <alignment horizontal="center" vertical="center" wrapText="1"/>
    </xf>
    <xf numFmtId="3" fontId="53" fillId="0" borderId="1" xfId="125" applyNumberFormat="1" applyFont="1" applyFill="1" applyBorder="1" applyAlignment="1">
      <alignment horizontal="center" vertical="center"/>
    </xf>
    <xf numFmtId="0" fontId="43" fillId="0" borderId="0" xfId="125" applyFont="1" applyFill="1" applyAlignment="1">
      <alignment horizontal="center"/>
    </xf>
    <xf numFmtId="3" fontId="60" fillId="0" borderId="1" xfId="125" applyNumberFormat="1" applyFont="1" applyFill="1" applyBorder="1" applyAlignment="1">
      <alignment horizontal="center" vertical="center"/>
    </xf>
    <xf numFmtId="4" fontId="63" fillId="0" borderId="0" xfId="125" applyNumberFormat="1" applyFont="1" applyFill="1" applyAlignment="1">
      <alignment horizontal="center"/>
    </xf>
    <xf numFmtId="4" fontId="62" fillId="0" borderId="0" xfId="17" applyNumberFormat="1" applyFont="1" applyFill="1"/>
    <xf numFmtId="0" fontId="29" fillId="0" borderId="1" xfId="125" quotePrefix="1" applyFont="1" applyFill="1" applyBorder="1" applyAlignment="1">
      <alignment horizontal="center" vertical="center"/>
    </xf>
    <xf numFmtId="0" fontId="29" fillId="0" borderId="1" xfId="125" applyFont="1" applyFill="1" applyBorder="1" applyAlignment="1">
      <alignment horizontal="left" vertical="center"/>
    </xf>
    <xf numFmtId="0" fontId="38" fillId="0" borderId="5" xfId="125" applyFont="1" applyFill="1" applyBorder="1" applyAlignment="1">
      <alignment horizontal="center" vertical="center" wrapText="1"/>
    </xf>
    <xf numFmtId="0" fontId="38" fillId="0" borderId="10" xfId="125" applyFont="1" applyFill="1" applyBorder="1" applyAlignment="1">
      <alignment horizontal="center" vertical="center" wrapText="1"/>
    </xf>
    <xf numFmtId="0" fontId="52" fillId="0" borderId="10" xfId="125" applyFont="1" applyFill="1" applyBorder="1" applyAlignment="1">
      <alignment horizontal="center" vertical="center" wrapText="1"/>
    </xf>
    <xf numFmtId="0" fontId="53" fillId="0" borderId="1" xfId="125" applyFont="1" applyFill="1" applyBorder="1" applyAlignment="1">
      <alignment horizontal="center" vertical="center"/>
    </xf>
    <xf numFmtId="3" fontId="43" fillId="0" borderId="1" xfId="125" applyNumberFormat="1" applyFont="1" applyFill="1" applyBorder="1" applyAlignment="1">
      <alignment horizontal="center" vertical="center"/>
    </xf>
    <xf numFmtId="0" fontId="43" fillId="0" borderId="0" xfId="125" applyFont="1" applyFill="1"/>
    <xf numFmtId="3" fontId="43" fillId="0" borderId="0" xfId="125" applyNumberFormat="1" applyFont="1" applyFill="1"/>
    <xf numFmtId="2" fontId="43" fillId="0" borderId="0" xfId="125" applyNumberFormat="1" applyFont="1" applyFill="1"/>
    <xf numFmtId="3" fontId="52" fillId="0" borderId="1" xfId="125" applyNumberFormat="1" applyFont="1" applyFill="1" applyBorder="1" applyAlignment="1">
      <alignment horizontal="center" vertical="center"/>
    </xf>
    <xf numFmtId="3" fontId="38" fillId="0" borderId="1" xfId="125" applyNumberFormat="1" applyFont="1" applyFill="1" applyBorder="1" applyAlignment="1">
      <alignment horizontal="center" vertical="center"/>
    </xf>
    <xf numFmtId="3" fontId="38" fillId="0" borderId="0" xfId="125" applyNumberFormat="1" applyFont="1" applyFill="1"/>
    <xf numFmtId="4" fontId="38" fillId="0" borderId="0" xfId="125" applyNumberFormat="1" applyFont="1" applyFill="1"/>
    <xf numFmtId="0" fontId="38" fillId="0" borderId="1" xfId="125" applyFont="1" applyFill="1" applyBorder="1" applyAlignment="1">
      <alignment horizontal="center"/>
    </xf>
    <xf numFmtId="3" fontId="53" fillId="0" borderId="0" xfId="125" applyNumberFormat="1" applyFont="1" applyFill="1" applyBorder="1" applyAlignment="1">
      <alignment horizontal="center" vertical="center"/>
    </xf>
    <xf numFmtId="0" fontId="38" fillId="0" borderId="0" xfId="125" applyFont="1" applyFill="1" applyBorder="1" applyAlignment="1">
      <alignment horizontal="center"/>
    </xf>
    <xf numFmtId="3" fontId="38" fillId="0" borderId="0" xfId="125" applyNumberFormat="1" applyFont="1" applyFill="1" applyBorder="1" applyAlignment="1">
      <alignment horizontal="center" vertical="center"/>
    </xf>
    <xf numFmtId="0" fontId="38" fillId="0" borderId="0" xfId="125" applyFont="1" applyFill="1" applyAlignment="1"/>
    <xf numFmtId="0" fontId="38" fillId="0" borderId="0" xfId="129" applyFont="1" applyFill="1" applyAlignment="1"/>
    <xf numFmtId="0" fontId="38" fillId="0" borderId="0" xfId="129" applyFont="1" applyFill="1"/>
    <xf numFmtId="0" fontId="52" fillId="0" borderId="5" xfId="130" applyFont="1" applyFill="1" applyBorder="1" applyAlignment="1">
      <alignment horizontal="center" vertical="center" wrapText="1"/>
    </xf>
    <xf numFmtId="4" fontId="43" fillId="0" borderId="0" xfId="125" applyNumberFormat="1" applyFont="1" applyFill="1"/>
    <xf numFmtId="3" fontId="38" fillId="0" borderId="1" xfId="125" applyNumberFormat="1" applyFont="1" applyFill="1" applyBorder="1" applyAlignment="1">
      <alignment horizontal="center"/>
    </xf>
    <xf numFmtId="1" fontId="53" fillId="0" borderId="1" xfId="125" applyNumberFormat="1" applyFont="1" applyFill="1" applyBorder="1" applyAlignment="1">
      <alignment horizontal="center" vertical="center"/>
    </xf>
    <xf numFmtId="1" fontId="52" fillId="0" borderId="1" xfId="125" applyNumberFormat="1" applyFont="1" applyFill="1" applyBorder="1" applyAlignment="1">
      <alignment horizontal="center" vertical="center"/>
    </xf>
    <xf numFmtId="1" fontId="38" fillId="0" borderId="1" xfId="125" applyNumberFormat="1" applyFont="1" applyFill="1" applyBorder="1" applyAlignment="1">
      <alignment horizontal="center" vertical="center"/>
    </xf>
    <xf numFmtId="0" fontId="56" fillId="0" borderId="0" xfId="131" applyFont="1" applyFill="1"/>
    <xf numFmtId="0" fontId="56" fillId="0" borderId="0" xfId="131" applyFont="1" applyFill="1" applyAlignment="1">
      <alignment vertical="center"/>
    </xf>
    <xf numFmtId="0" fontId="52" fillId="0" borderId="1" xfId="132" applyFont="1" applyFill="1" applyBorder="1" applyAlignment="1">
      <alignment horizontal="center" vertical="center" wrapText="1"/>
    </xf>
    <xf numFmtId="0" fontId="52" fillId="0" borderId="1" xfId="133" applyFont="1" applyFill="1" applyBorder="1" applyAlignment="1">
      <alignment horizontal="center" vertical="center" wrapText="1"/>
    </xf>
    <xf numFmtId="0" fontId="38" fillId="0" borderId="1" xfId="133" applyFont="1" applyFill="1" applyBorder="1" applyAlignment="1">
      <alignment horizontal="center" vertical="center" wrapText="1"/>
    </xf>
    <xf numFmtId="0" fontId="53" fillId="0" borderId="1" xfId="131" applyFont="1" applyFill="1" applyBorder="1" applyAlignment="1">
      <alignment horizontal="center" vertical="center" wrapText="1"/>
    </xf>
    <xf numFmtId="3" fontId="53" fillId="0" borderId="1" xfId="131" applyNumberFormat="1" applyFont="1" applyFill="1" applyBorder="1" applyAlignment="1">
      <alignment horizontal="center" vertical="center"/>
    </xf>
    <xf numFmtId="0" fontId="57" fillId="0" borderId="0" xfId="131" applyFont="1" applyFill="1"/>
    <xf numFmtId="3" fontId="54" fillId="0" borderId="1" xfId="131" applyNumberFormat="1" applyFont="1" applyFill="1" applyBorder="1" applyAlignment="1">
      <alignment horizontal="center" vertical="center"/>
    </xf>
    <xf numFmtId="0" fontId="58" fillId="0" borderId="0" xfId="131" applyFont="1" applyFill="1"/>
    <xf numFmtId="3" fontId="58" fillId="0" borderId="0" xfId="131" applyNumberFormat="1" applyFont="1" applyFill="1"/>
    <xf numFmtId="3" fontId="52" fillId="0" borderId="1" xfId="131" applyNumberFormat="1" applyFont="1" applyFill="1" applyBorder="1" applyAlignment="1">
      <alignment horizontal="center" vertical="center"/>
    </xf>
    <xf numFmtId="0" fontId="29" fillId="0" borderId="1" xfId="133" quotePrefix="1" applyFont="1" applyFill="1" applyBorder="1" applyAlignment="1">
      <alignment horizontal="center" vertical="center"/>
    </xf>
    <xf numFmtId="0" fontId="29" fillId="0" borderId="1" xfId="133" applyFont="1" applyFill="1" applyBorder="1" applyAlignment="1">
      <alignment horizontal="left" vertical="center"/>
    </xf>
    <xf numFmtId="0" fontId="56" fillId="0" borderId="1" xfId="131" applyFont="1" applyFill="1" applyBorder="1" applyAlignment="1">
      <alignment horizontal="center"/>
    </xf>
    <xf numFmtId="4" fontId="56" fillId="0" borderId="0" xfId="131" applyNumberFormat="1" applyFont="1" applyFill="1"/>
    <xf numFmtId="3" fontId="38" fillId="0" borderId="0" xfId="134" applyNumberFormat="1" applyFont="1" applyFill="1"/>
    <xf numFmtId="3" fontId="52" fillId="0" borderId="1" xfId="134" applyNumberFormat="1" applyFont="1" applyFill="1" applyBorder="1" applyAlignment="1">
      <alignment horizontal="center" vertical="center" wrapText="1"/>
    </xf>
    <xf numFmtId="3" fontId="52" fillId="0" borderId="1" xfId="135" applyNumberFormat="1" applyFont="1" applyFill="1" applyBorder="1" applyAlignment="1">
      <alignment horizontal="center" vertical="center" wrapText="1"/>
    </xf>
    <xf numFmtId="3" fontId="53" fillId="0" borderId="1" xfId="134" applyNumberFormat="1" applyFont="1" applyFill="1" applyBorder="1" applyAlignment="1">
      <alignment horizontal="center" vertical="center" wrapText="1"/>
    </xf>
    <xf numFmtId="3" fontId="53" fillId="0" borderId="1" xfId="134" applyNumberFormat="1" applyFont="1" applyFill="1" applyBorder="1" applyAlignment="1">
      <alignment horizontal="center" vertical="center"/>
    </xf>
    <xf numFmtId="3" fontId="43" fillId="0" borderId="1" xfId="134" applyNumberFormat="1" applyFont="1" applyFill="1" applyBorder="1" applyAlignment="1">
      <alignment horizontal="center"/>
    </xf>
    <xf numFmtId="3" fontId="43" fillId="0" borderId="0" xfId="134" applyNumberFormat="1" applyFont="1" applyFill="1"/>
    <xf numFmtId="3" fontId="54" fillId="0" borderId="1" xfId="134" applyNumberFormat="1" applyFont="1" applyFill="1" applyBorder="1" applyAlignment="1">
      <alignment horizontal="center" vertical="center"/>
    </xf>
    <xf numFmtId="3" fontId="54" fillId="0" borderId="1" xfId="134" applyNumberFormat="1" applyFont="1" applyFill="1" applyBorder="1" applyAlignment="1">
      <alignment horizontal="center" vertical="center" wrapText="1"/>
    </xf>
    <xf numFmtId="3" fontId="49" fillId="0" borderId="1" xfId="134" applyNumberFormat="1" applyFont="1" applyFill="1" applyBorder="1" applyAlignment="1">
      <alignment horizontal="center" vertical="center"/>
    </xf>
    <xf numFmtId="4" fontId="43" fillId="0" borderId="0" xfId="134" applyNumberFormat="1" applyFont="1" applyFill="1"/>
    <xf numFmtId="3" fontId="52" fillId="0" borderId="1" xfId="134" applyNumberFormat="1" applyFont="1" applyFill="1" applyBorder="1" applyAlignment="1">
      <alignment horizontal="center" vertical="center"/>
    </xf>
    <xf numFmtId="3" fontId="38" fillId="0" borderId="1" xfId="134" applyNumberFormat="1" applyFont="1" applyFill="1" applyBorder="1" applyAlignment="1">
      <alignment horizontal="center" vertical="center"/>
    </xf>
    <xf numFmtId="0" fontId="29" fillId="0" borderId="1" xfId="137" quotePrefix="1" applyFont="1" applyFill="1" applyBorder="1" applyAlignment="1">
      <alignment horizontal="center" vertical="center"/>
    </xf>
    <xf numFmtId="0" fontId="29" fillId="0" borderId="1" xfId="137" applyFont="1" applyFill="1" applyBorder="1" applyAlignment="1">
      <alignment horizontal="left" vertical="center"/>
    </xf>
    <xf numFmtId="3" fontId="47" fillId="0" borderId="0" xfId="135" applyNumberFormat="1" applyFont="1" applyFill="1" applyAlignment="1"/>
    <xf numFmtId="3" fontId="49" fillId="0" borderId="1" xfId="32" applyNumberFormat="1" applyFont="1" applyFill="1" applyBorder="1" applyAlignment="1">
      <alignment horizontal="center" vertical="center" wrapText="1"/>
    </xf>
    <xf numFmtId="3" fontId="38" fillId="0" borderId="1" xfId="32" applyNumberFormat="1" applyFont="1" applyFill="1" applyBorder="1" applyAlignment="1">
      <alignment horizontal="center" vertical="center" wrapText="1"/>
    </xf>
    <xf numFmtId="3" fontId="28" fillId="2" borderId="0" xfId="0" applyNumberFormat="1" applyFont="1" applyFill="1" applyBorder="1" applyAlignment="1">
      <alignment vertical="center" wrapText="1"/>
    </xf>
    <xf numFmtId="0" fontId="66" fillId="2" borderId="0" xfId="138" applyFont="1" applyFill="1"/>
    <xf numFmtId="3" fontId="43" fillId="2" borderId="0" xfId="138" applyNumberFormat="1" applyFont="1" applyFill="1"/>
    <xf numFmtId="0" fontId="43" fillId="2" borderId="0" xfId="138" applyFont="1" applyFill="1"/>
    <xf numFmtId="3" fontId="43" fillId="2" borderId="1" xfId="138" applyNumberFormat="1" applyFont="1" applyFill="1" applyBorder="1" applyAlignment="1">
      <alignment horizontal="center" vertical="center" wrapText="1"/>
    </xf>
    <xf numFmtId="3" fontId="83" fillId="2" borderId="1" xfId="138" applyNumberFormat="1" applyFont="1" applyFill="1" applyBorder="1" applyAlignment="1" applyProtection="1">
      <alignment horizontal="center" vertical="center" wrapText="1"/>
      <protection locked="0"/>
    </xf>
    <xf numFmtId="0" fontId="43" fillId="2" borderId="1" xfId="138" applyFont="1" applyFill="1" applyBorder="1" applyAlignment="1" applyProtection="1">
      <alignment horizontal="center" vertical="center"/>
      <protection locked="0"/>
    </xf>
    <xf numFmtId="0" fontId="43" fillId="2" borderId="1" xfId="138" applyFont="1" applyFill="1" applyBorder="1" applyAlignment="1" applyProtection="1">
      <alignment vertical="center" wrapText="1"/>
      <protection locked="0"/>
    </xf>
    <xf numFmtId="3" fontId="63" fillId="2" borderId="1" xfId="138" applyNumberFormat="1" applyFont="1" applyFill="1" applyBorder="1" applyAlignment="1" applyProtection="1">
      <alignment horizontal="center" vertical="center" wrapText="1"/>
      <protection locked="0"/>
    </xf>
    <xf numFmtId="0" fontId="43" fillId="2" borderId="1" xfId="138" applyFont="1" applyFill="1" applyBorder="1" applyAlignment="1">
      <alignment horizontal="center"/>
    </xf>
    <xf numFmtId="3" fontId="37" fillId="2" borderId="1" xfId="138" applyNumberFormat="1" applyFont="1" applyFill="1" applyBorder="1" applyAlignment="1" applyProtection="1">
      <alignment horizontal="center" vertical="center" wrapText="1"/>
      <protection locked="0"/>
    </xf>
    <xf numFmtId="3" fontId="37" fillId="2" borderId="1" xfId="138" applyNumberFormat="1" applyFont="1" applyFill="1" applyBorder="1" applyAlignment="1">
      <alignment horizontal="center" vertical="center" wrapText="1"/>
    </xf>
    <xf numFmtId="0" fontId="37" fillId="2" borderId="1" xfId="138" applyFont="1" applyFill="1" applyBorder="1" applyAlignment="1" applyProtection="1">
      <alignment horizontal="center" vertical="center"/>
      <protection locked="0"/>
    </xf>
    <xf numFmtId="0" fontId="37" fillId="2" borderId="1" xfId="138" applyFont="1" applyFill="1" applyBorder="1" applyAlignment="1" applyProtection="1">
      <alignment vertical="center"/>
      <protection locked="0"/>
    </xf>
    <xf numFmtId="3" fontId="90" fillId="2" borderId="1" xfId="138" applyNumberFormat="1" applyFont="1" applyFill="1" applyBorder="1" applyAlignment="1" applyProtection="1">
      <alignment horizontal="center" vertical="center" wrapText="1"/>
      <protection locked="0"/>
    </xf>
    <xf numFmtId="0" fontId="37" fillId="2" borderId="1" xfId="138" applyFont="1" applyFill="1" applyBorder="1" applyAlignment="1">
      <alignment horizontal="center"/>
    </xf>
    <xf numFmtId="3" fontId="37" fillId="2" borderId="0" xfId="138" applyNumberFormat="1" applyFont="1" applyFill="1"/>
    <xf numFmtId="0" fontId="37" fillId="2" borderId="0" xfId="138" applyFont="1" applyFill="1"/>
    <xf numFmtId="0" fontId="37" fillId="2" borderId="1" xfId="138" applyFont="1" applyFill="1" applyBorder="1" applyAlignment="1" applyProtection="1">
      <alignment vertical="center" wrapText="1"/>
      <protection locked="0"/>
    </xf>
    <xf numFmtId="0" fontId="90" fillId="2" borderId="1" xfId="138" applyFont="1" applyFill="1" applyBorder="1" applyAlignment="1" applyProtection="1">
      <alignment horizontal="center" vertical="center"/>
      <protection locked="0"/>
    </xf>
    <xf numFmtId="0" fontId="90" fillId="2" borderId="1" xfId="138" applyFont="1" applyFill="1" applyBorder="1" applyAlignment="1" applyProtection="1">
      <alignment vertical="center"/>
      <protection locked="0"/>
    </xf>
    <xf numFmtId="3" fontId="90" fillId="2" borderId="1" xfId="138" applyNumberFormat="1" applyFont="1" applyFill="1" applyBorder="1" applyAlignment="1">
      <alignment horizontal="center" vertical="center" wrapText="1"/>
    </xf>
    <xf numFmtId="0" fontId="63" fillId="2" borderId="1" xfId="138" applyFont="1" applyFill="1" applyBorder="1" applyAlignment="1" applyProtection="1">
      <alignment vertical="center" wrapText="1"/>
      <protection locked="0"/>
    </xf>
    <xf numFmtId="0" fontId="43" fillId="2" borderId="0" xfId="138" applyFont="1" applyFill="1" applyAlignment="1">
      <alignment horizontal="center"/>
    </xf>
    <xf numFmtId="0" fontId="71" fillId="2" borderId="1" xfId="38" applyFont="1" applyFill="1" applyBorder="1" applyAlignment="1">
      <alignment horizontal="center" vertical="center"/>
    </xf>
    <xf numFmtId="0" fontId="46" fillId="2" borderId="0" xfId="11" applyFont="1" applyFill="1" applyBorder="1" applyAlignment="1">
      <alignment horizontal="center" vertical="center" wrapText="1"/>
    </xf>
    <xf numFmtId="0" fontId="43" fillId="2" borderId="1" xfId="11" applyFont="1" applyFill="1" applyBorder="1" applyAlignment="1">
      <alignment horizontal="center" vertical="center"/>
    </xf>
    <xf numFmtId="0" fontId="43" fillId="2" borderId="1" xfId="11" applyFont="1" applyFill="1" applyBorder="1" applyAlignment="1">
      <alignment horizontal="center" vertical="center" wrapText="1"/>
    </xf>
    <xf numFmtId="0" fontId="38" fillId="2" borderId="1" xfId="11" applyFont="1" applyFill="1" applyBorder="1" applyAlignment="1">
      <alignment horizontal="center" vertical="center" wrapText="1"/>
    </xf>
    <xf numFmtId="3" fontId="38" fillId="2" borderId="1" xfId="11" applyNumberFormat="1" applyFont="1" applyFill="1" applyBorder="1" applyAlignment="1">
      <alignment horizontal="center" vertical="center" wrapText="1"/>
    </xf>
    <xf numFmtId="3" fontId="38" fillId="2" borderId="2" xfId="11" applyNumberFormat="1" applyFont="1" applyFill="1" applyBorder="1" applyAlignment="1">
      <alignment horizontal="center" vertical="center" wrapText="1"/>
    </xf>
    <xf numFmtId="3" fontId="38" fillId="2" borderId="3" xfId="11" applyNumberFormat="1" applyFont="1" applyFill="1" applyBorder="1" applyAlignment="1">
      <alignment horizontal="center" vertical="center" wrapText="1"/>
    </xf>
    <xf numFmtId="3" fontId="38" fillId="2" borderId="4" xfId="11" applyNumberFormat="1" applyFont="1" applyFill="1" applyBorder="1" applyAlignment="1">
      <alignment horizontal="center" vertical="center" wrapText="1"/>
    </xf>
    <xf numFmtId="3" fontId="29" fillId="2" borderId="1" xfId="11" applyNumberFormat="1" applyFont="1" applyFill="1" applyBorder="1" applyAlignment="1">
      <alignment horizontal="center" vertical="center" wrapText="1"/>
    </xf>
    <xf numFmtId="0" fontId="48" fillId="2" borderId="5" xfId="11" applyFont="1" applyFill="1" applyBorder="1" applyAlignment="1">
      <alignment horizontal="center" vertical="center" wrapText="1"/>
    </xf>
    <xf numFmtId="0" fontId="48" fillId="2" borderId="6" xfId="11" applyFont="1" applyFill="1" applyBorder="1" applyAlignment="1">
      <alignment horizontal="center" vertical="center" wrapText="1"/>
    </xf>
    <xf numFmtId="0" fontId="48" fillId="2" borderId="10" xfId="11" applyFont="1" applyFill="1" applyBorder="1" applyAlignment="1">
      <alignment horizontal="center" vertical="center" wrapText="1"/>
    </xf>
    <xf numFmtId="0" fontId="48" fillId="2" borderId="2" xfId="11" applyFont="1" applyFill="1" applyBorder="1" applyAlignment="1">
      <alignment horizontal="left" vertical="center" wrapText="1"/>
    </xf>
    <xf numFmtId="0" fontId="48" fillId="2" borderId="3" xfId="11" applyFont="1" applyFill="1" applyBorder="1" applyAlignment="1">
      <alignment horizontal="left" vertical="center" wrapText="1"/>
    </xf>
    <xf numFmtId="3" fontId="38" fillId="2" borderId="5" xfId="11" applyNumberFormat="1" applyFont="1" applyFill="1" applyBorder="1" applyAlignment="1">
      <alignment horizontal="center" vertical="center" wrapText="1"/>
    </xf>
    <xf numFmtId="3" fontId="38" fillId="2" borderId="6" xfId="11" applyNumberFormat="1" applyFont="1" applyFill="1" applyBorder="1" applyAlignment="1">
      <alignment horizontal="center" vertical="center" wrapText="1"/>
    </xf>
    <xf numFmtId="3" fontId="38" fillId="2" borderId="10" xfId="11" applyNumberFormat="1" applyFont="1" applyFill="1" applyBorder="1" applyAlignment="1">
      <alignment horizontal="center" vertical="center" wrapText="1"/>
    </xf>
    <xf numFmtId="3" fontId="43" fillId="2" borderId="1" xfId="11" applyNumberFormat="1" applyFont="1" applyFill="1" applyBorder="1" applyAlignment="1">
      <alignment horizontal="center" vertical="center" wrapText="1"/>
    </xf>
    <xf numFmtId="3" fontId="43" fillId="2" borderId="5" xfId="11" applyNumberFormat="1" applyFont="1" applyFill="1" applyBorder="1" applyAlignment="1">
      <alignment horizontal="center" vertical="center" wrapText="1"/>
    </xf>
    <xf numFmtId="3" fontId="43" fillId="2" borderId="10" xfId="11" applyNumberFormat="1" applyFont="1" applyFill="1" applyBorder="1" applyAlignment="1">
      <alignment horizontal="center" vertical="center" wrapText="1"/>
    </xf>
    <xf numFmtId="3" fontId="29" fillId="2" borderId="5" xfId="11" applyNumberFormat="1" applyFont="1" applyFill="1" applyBorder="1" applyAlignment="1">
      <alignment horizontal="center" vertical="center" wrapText="1"/>
    </xf>
    <xf numFmtId="3" fontId="29" fillId="2" borderId="10" xfId="11" applyNumberFormat="1" applyFont="1" applyFill="1" applyBorder="1" applyAlignment="1">
      <alignment horizontal="center" vertical="center" wrapText="1"/>
    </xf>
    <xf numFmtId="0" fontId="45" fillId="0" borderId="0" xfId="13" applyFont="1" applyBorder="1" applyAlignment="1">
      <alignment horizontal="center" vertical="center" wrapText="1"/>
    </xf>
    <xf numFmtId="0" fontId="49" fillId="2" borderId="5" xfId="13" applyFont="1" applyFill="1" applyBorder="1" applyAlignment="1" applyProtection="1">
      <alignment horizontal="center" vertical="center" wrapText="1"/>
      <protection locked="0"/>
    </xf>
    <xf numFmtId="0" fontId="49" fillId="2" borderId="6" xfId="13" applyFont="1" applyFill="1" applyBorder="1" applyAlignment="1" applyProtection="1">
      <alignment horizontal="center" vertical="center" wrapText="1"/>
      <protection locked="0"/>
    </xf>
    <xf numFmtId="0" fontId="46" fillId="0" borderId="0" xfId="42" applyFont="1" applyFill="1" applyBorder="1" applyAlignment="1">
      <alignment horizontal="center" vertical="center" wrapText="1"/>
    </xf>
    <xf numFmtId="0" fontId="29" fillId="2" borderId="5" xfId="36" applyFont="1" applyFill="1" applyBorder="1" applyAlignment="1">
      <alignment horizontal="center" vertical="center"/>
    </xf>
    <xf numFmtId="0" fontId="29" fillId="2" borderId="6" xfId="36" applyFont="1" applyFill="1" applyBorder="1" applyAlignment="1">
      <alignment horizontal="center" vertical="center"/>
    </xf>
    <xf numFmtId="0" fontId="29" fillId="2" borderId="10" xfId="36" applyFont="1" applyFill="1" applyBorder="1" applyAlignment="1">
      <alignment horizontal="center" vertical="center"/>
    </xf>
    <xf numFmtId="49" fontId="29" fillId="2" borderId="5" xfId="23" applyNumberFormat="1" applyFont="1" applyFill="1" applyBorder="1" applyAlignment="1">
      <alignment horizontal="center" vertical="center"/>
    </xf>
    <xf numFmtId="49" fontId="29" fillId="2" borderId="6" xfId="23" applyNumberFormat="1" applyFont="1" applyFill="1" applyBorder="1" applyAlignment="1">
      <alignment horizontal="center" vertical="center"/>
    </xf>
    <xf numFmtId="49" fontId="29" fillId="2" borderId="10" xfId="23" applyNumberFormat="1" applyFont="1" applyFill="1" applyBorder="1" applyAlignment="1">
      <alignment horizontal="center" vertical="center"/>
    </xf>
    <xf numFmtId="3" fontId="30" fillId="2" borderId="1" xfId="36" applyNumberFormat="1" applyFont="1" applyFill="1" applyBorder="1" applyAlignment="1">
      <alignment horizontal="center" vertical="center"/>
    </xf>
    <xf numFmtId="3" fontId="76" fillId="2" borderId="0" xfId="36" applyNumberFormat="1" applyFont="1" applyFill="1" applyAlignment="1">
      <alignment horizontal="center" vertical="center" wrapText="1"/>
    </xf>
    <xf numFmtId="3" fontId="29" fillId="2" borderId="1" xfId="36" applyNumberFormat="1" applyFont="1" applyFill="1" applyBorder="1" applyAlignment="1">
      <alignment horizontal="center" vertical="center" wrapText="1"/>
    </xf>
    <xf numFmtId="3" fontId="37" fillId="2" borderId="5" xfId="36" applyNumberFormat="1" applyFont="1" applyFill="1" applyBorder="1" applyAlignment="1">
      <alignment horizontal="center" vertical="center" wrapText="1"/>
    </xf>
    <xf numFmtId="3" fontId="37" fillId="2" borderId="10" xfId="36" applyNumberFormat="1" applyFont="1" applyFill="1" applyBorder="1" applyAlignment="1">
      <alignment horizontal="center" vertical="center" wrapText="1"/>
    </xf>
    <xf numFmtId="3" fontId="37" fillId="2" borderId="8" xfId="36" applyNumberFormat="1" applyFont="1" applyFill="1" applyBorder="1" applyAlignment="1">
      <alignment horizontal="center" vertical="center" wrapText="1"/>
    </xf>
    <xf numFmtId="3" fontId="37" fillId="2" borderId="9" xfId="36" applyNumberFormat="1" applyFont="1" applyFill="1" applyBorder="1" applyAlignment="1">
      <alignment horizontal="center" vertical="center" wrapText="1"/>
    </xf>
    <xf numFmtId="3" fontId="29" fillId="2" borderId="1" xfId="36" applyNumberFormat="1" applyFont="1" applyFill="1" applyBorder="1" applyAlignment="1">
      <alignment horizontal="center" vertical="center"/>
    </xf>
    <xf numFmtId="3" fontId="29" fillId="2" borderId="1" xfId="36" applyNumberFormat="1" applyFont="1" applyFill="1" applyBorder="1" applyAlignment="1" applyProtection="1">
      <alignment horizontal="center" vertical="center" wrapText="1"/>
      <protection locked="0"/>
    </xf>
    <xf numFmtId="3" fontId="29" fillId="2" borderId="1" xfId="98" applyNumberFormat="1" applyFont="1" applyFill="1" applyBorder="1" applyAlignment="1">
      <alignment horizontal="center" vertical="center" wrapText="1"/>
    </xf>
    <xf numFmtId="4" fontId="45" fillId="0" borderId="29" xfId="17" applyNumberFormat="1" applyFont="1" applyFill="1" applyBorder="1" applyAlignment="1">
      <alignment horizontal="center" vertical="center" wrapText="1"/>
    </xf>
    <xf numFmtId="4" fontId="45" fillId="0" borderId="3" xfId="17" applyNumberFormat="1" applyFont="1" applyFill="1" applyBorder="1" applyAlignment="1">
      <alignment horizontal="center" vertical="center" wrapText="1"/>
    </xf>
    <xf numFmtId="4" fontId="45" fillId="0" borderId="30" xfId="17" applyNumberFormat="1" applyFont="1" applyFill="1" applyBorder="1" applyAlignment="1">
      <alignment horizontal="center" vertical="center" wrapText="1"/>
    </xf>
    <xf numFmtId="0" fontId="43" fillId="0" borderId="15" xfId="40" applyFont="1" applyFill="1" applyBorder="1" applyAlignment="1">
      <alignment horizontal="center" vertical="center" wrapText="1"/>
    </xf>
    <xf numFmtId="0" fontId="43" fillId="0" borderId="15" xfId="24" applyFont="1" applyFill="1" applyBorder="1" applyAlignment="1">
      <alignment horizontal="center" vertical="center" wrapText="1"/>
    </xf>
    <xf numFmtId="0" fontId="43" fillId="0" borderId="19" xfId="24" applyFont="1" applyFill="1" applyBorder="1" applyAlignment="1">
      <alignment horizontal="center" vertical="center" wrapText="1"/>
    </xf>
    <xf numFmtId="0" fontId="45" fillId="0" borderId="25" xfId="17" applyFont="1" applyFill="1" applyBorder="1" applyAlignment="1">
      <alignment horizontal="center" vertical="center"/>
    </xf>
    <xf numFmtId="0" fontId="45" fillId="0" borderId="10" xfId="17" applyFont="1" applyFill="1" applyBorder="1" applyAlignment="1">
      <alignment horizontal="center" vertical="center"/>
    </xf>
    <xf numFmtId="0" fontId="45" fillId="0" borderId="26" xfId="17" applyFont="1" applyFill="1" applyBorder="1" applyAlignment="1">
      <alignment horizontal="center" vertical="center"/>
    </xf>
    <xf numFmtId="0" fontId="32" fillId="0" borderId="32" xfId="17" applyFont="1" applyFill="1" applyBorder="1" applyAlignment="1">
      <alignment horizontal="center" vertical="center" wrapText="1"/>
    </xf>
    <xf numFmtId="0" fontId="0" fillId="0" borderId="35" xfId="0" applyFill="1" applyBorder="1" applyAlignment="1">
      <alignment wrapText="1"/>
    </xf>
    <xf numFmtId="0" fontId="0" fillId="0" borderId="25" xfId="0" applyFill="1" applyBorder="1" applyAlignment="1">
      <alignment wrapText="1"/>
    </xf>
    <xf numFmtId="49" fontId="47" fillId="0" borderId="5" xfId="10" applyNumberFormat="1" applyFont="1" applyFill="1" applyBorder="1" applyAlignment="1">
      <alignment horizontal="center" vertical="center"/>
    </xf>
    <xf numFmtId="49" fontId="47" fillId="0" borderId="6" xfId="10" applyNumberFormat="1" applyFont="1" applyFill="1" applyBorder="1" applyAlignment="1">
      <alignment horizontal="center" vertical="center"/>
    </xf>
    <xf numFmtId="49" fontId="47" fillId="0" borderId="10" xfId="10" applyNumberFormat="1" applyFont="1" applyFill="1" applyBorder="1" applyAlignment="1">
      <alignment horizontal="center" vertical="center"/>
    </xf>
    <xf numFmtId="0" fontId="91" fillId="0" borderId="0" xfId="40" applyFont="1" applyFill="1" applyBorder="1" applyAlignment="1">
      <alignment horizontal="center" vertical="center" wrapText="1"/>
    </xf>
    <xf numFmtId="0" fontId="53" fillId="0" borderId="14" xfId="40" applyFont="1" applyFill="1" applyBorder="1" applyAlignment="1">
      <alignment horizontal="center" vertical="center" wrapText="1"/>
    </xf>
    <xf numFmtId="0" fontId="53" fillId="0" borderId="27" xfId="40" applyFont="1" applyFill="1" applyBorder="1" applyAlignment="1">
      <alignment horizontal="center" vertical="center" wrapText="1"/>
    </xf>
    <xf numFmtId="0" fontId="37" fillId="0" borderId="15" xfId="40" applyFont="1" applyFill="1" applyBorder="1" applyAlignment="1">
      <alignment horizontal="center" vertical="center" wrapText="1"/>
    </xf>
    <xf numFmtId="0" fontId="37" fillId="0" borderId="1" xfId="40" applyFont="1" applyFill="1" applyBorder="1" applyAlignment="1">
      <alignment horizontal="center" vertical="center" wrapText="1"/>
    </xf>
    <xf numFmtId="0" fontId="53" fillId="0" borderId="16" xfId="40" applyFont="1" applyFill="1" applyBorder="1" applyAlignment="1">
      <alignment horizontal="center" vertical="center" wrapText="1"/>
    </xf>
    <xf numFmtId="0" fontId="53" fillId="0" borderId="2" xfId="40" applyFont="1" applyFill="1" applyBorder="1" applyAlignment="1">
      <alignment horizontal="center" vertical="center" wrapText="1"/>
    </xf>
    <xf numFmtId="0" fontId="43" fillId="0" borderId="36" xfId="40" applyFont="1" applyFill="1" applyBorder="1" applyAlignment="1">
      <alignment horizontal="center" vertical="center" wrapText="1"/>
    </xf>
    <xf numFmtId="0" fontId="43" fillId="0" borderId="37" xfId="40" applyFont="1" applyFill="1" applyBorder="1" applyAlignment="1">
      <alignment horizontal="center" vertical="center" wrapText="1"/>
    </xf>
    <xf numFmtId="0" fontId="43" fillId="0" borderId="38" xfId="40" applyFont="1" applyFill="1" applyBorder="1" applyAlignment="1">
      <alignment horizontal="center" vertical="center" wrapText="1"/>
    </xf>
    <xf numFmtId="0" fontId="43" fillId="0" borderId="14" xfId="40" applyFont="1" applyFill="1" applyBorder="1" applyAlignment="1">
      <alignment horizontal="center" vertical="center" wrapText="1"/>
    </xf>
    <xf numFmtId="0" fontId="43" fillId="0" borderId="27" xfId="40" applyFont="1" applyFill="1" applyBorder="1" applyAlignment="1">
      <alignment horizontal="center" vertical="center" wrapText="1"/>
    </xf>
    <xf numFmtId="0" fontId="43" fillId="0" borderId="43" xfId="40" applyFont="1" applyFill="1" applyBorder="1" applyAlignment="1">
      <alignment horizontal="center" vertical="center" wrapText="1"/>
    </xf>
    <xf numFmtId="0" fontId="0" fillId="0" borderId="39" xfId="0" applyFill="1" applyBorder="1" applyAlignment="1">
      <alignment horizontal="center" vertical="center" wrapText="1"/>
    </xf>
    <xf numFmtId="0" fontId="0" fillId="0" borderId="40" xfId="0" applyFill="1" applyBorder="1" applyAlignment="1">
      <alignment horizontal="center" vertical="center" wrapText="1"/>
    </xf>
    <xf numFmtId="0" fontId="43" fillId="0" borderId="1" xfId="40" applyFont="1" applyFill="1" applyBorder="1" applyAlignment="1">
      <alignment horizontal="center" vertical="center" wrapText="1"/>
    </xf>
    <xf numFmtId="0" fontId="43" fillId="0" borderId="28" xfId="40" applyFont="1" applyFill="1" applyBorder="1" applyAlignment="1">
      <alignment horizontal="center" vertical="center" wrapText="1"/>
    </xf>
    <xf numFmtId="0" fontId="43" fillId="0" borderId="25" xfId="4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19" xfId="0" applyFill="1" applyBorder="1" applyAlignment="1">
      <alignment horizontal="center" vertical="center" wrapText="1"/>
    </xf>
    <xf numFmtId="0" fontId="43" fillId="0" borderId="11" xfId="40" applyFont="1" applyFill="1" applyBorder="1" applyAlignment="1">
      <alignment horizontal="center" vertical="center" wrapText="1"/>
    </xf>
    <xf numFmtId="0" fontId="43" fillId="0" borderId="26" xfId="40" applyFont="1" applyFill="1" applyBorder="1" applyAlignment="1">
      <alignment horizontal="center" vertical="center" wrapText="1"/>
    </xf>
    <xf numFmtId="3" fontId="51" fillId="0" borderId="0" xfId="134" applyNumberFormat="1" applyFont="1" applyFill="1" applyBorder="1" applyAlignment="1">
      <alignment horizontal="center" vertical="center" wrapText="1"/>
    </xf>
    <xf numFmtId="3" fontId="52" fillId="0" borderId="1" xfId="134" applyNumberFormat="1" applyFont="1" applyFill="1" applyBorder="1" applyAlignment="1">
      <alignment horizontal="center" vertical="center" wrapText="1"/>
    </xf>
    <xf numFmtId="3" fontId="32" fillId="0" borderId="5" xfId="134" applyNumberFormat="1" applyFont="1" applyFill="1" applyBorder="1" applyAlignment="1">
      <alignment horizontal="center" vertical="center" wrapText="1"/>
    </xf>
    <xf numFmtId="3" fontId="32" fillId="0" borderId="6" xfId="134" applyNumberFormat="1" applyFont="1" applyFill="1" applyBorder="1" applyAlignment="1">
      <alignment horizontal="center" vertical="center" wrapText="1"/>
    </xf>
    <xf numFmtId="3" fontId="32" fillId="0" borderId="10" xfId="134" applyNumberFormat="1" applyFont="1" applyFill="1" applyBorder="1" applyAlignment="1">
      <alignment horizontal="center" vertical="center" wrapText="1"/>
    </xf>
    <xf numFmtId="3" fontId="52" fillId="0" borderId="6" xfId="134" applyNumberFormat="1" applyFont="1" applyFill="1" applyBorder="1" applyAlignment="1">
      <alignment horizontal="center" vertical="center" wrapText="1"/>
    </xf>
    <xf numFmtId="3" fontId="52" fillId="0" borderId="10" xfId="134" applyNumberFormat="1" applyFont="1" applyFill="1" applyBorder="1" applyAlignment="1">
      <alignment horizontal="center" vertical="center" wrapText="1"/>
    </xf>
    <xf numFmtId="3" fontId="52" fillId="0" borderId="2" xfId="134" applyNumberFormat="1" applyFont="1" applyFill="1" applyBorder="1" applyAlignment="1">
      <alignment horizontal="center" vertical="center" wrapText="1"/>
    </xf>
    <xf numFmtId="3" fontId="52" fillId="0" borderId="3" xfId="134" applyNumberFormat="1" applyFont="1" applyFill="1" applyBorder="1" applyAlignment="1">
      <alignment horizontal="center" vertical="center" wrapText="1"/>
    </xf>
    <xf numFmtId="3" fontId="52" fillId="0" borderId="8" xfId="135" applyNumberFormat="1" applyFont="1" applyFill="1" applyBorder="1" applyAlignment="1">
      <alignment horizontal="center" vertical="center" wrapText="1"/>
    </xf>
    <xf numFmtId="3" fontId="52" fillId="0" borderId="12" xfId="135" applyNumberFormat="1" applyFont="1" applyFill="1" applyBorder="1" applyAlignment="1">
      <alignment horizontal="center" vertical="center" wrapText="1"/>
    </xf>
    <xf numFmtId="3" fontId="52" fillId="0" borderId="13" xfId="135" applyNumberFormat="1" applyFont="1" applyFill="1" applyBorder="1" applyAlignment="1">
      <alignment horizontal="center" vertical="center" wrapText="1"/>
    </xf>
    <xf numFmtId="3" fontId="52" fillId="0" borderId="9" xfId="135" applyNumberFormat="1" applyFont="1" applyFill="1" applyBorder="1" applyAlignment="1">
      <alignment horizontal="center" vertical="center" wrapText="1"/>
    </xf>
    <xf numFmtId="3" fontId="52" fillId="0" borderId="7" xfId="135" applyNumberFormat="1" applyFont="1" applyFill="1" applyBorder="1" applyAlignment="1">
      <alignment horizontal="center" vertical="center" wrapText="1"/>
    </xf>
    <xf numFmtId="3" fontId="52" fillId="0" borderId="11" xfId="135" applyNumberFormat="1" applyFont="1" applyFill="1" applyBorder="1" applyAlignment="1">
      <alignment horizontal="center" vertical="center" wrapText="1"/>
    </xf>
    <xf numFmtId="3" fontId="52" fillId="0" borderId="4" xfId="134" applyNumberFormat="1" applyFont="1" applyFill="1" applyBorder="1" applyAlignment="1">
      <alignment horizontal="center" vertical="center" wrapText="1"/>
    </xf>
    <xf numFmtId="3" fontId="52" fillId="0" borderId="5" xfId="134" applyNumberFormat="1" applyFont="1" applyFill="1" applyBorder="1" applyAlignment="1">
      <alignment horizontal="center" vertical="center" wrapText="1"/>
    </xf>
    <xf numFmtId="3" fontId="38" fillId="0" borderId="2" xfId="134" applyNumberFormat="1" applyFont="1" applyFill="1" applyBorder="1" applyAlignment="1">
      <alignment horizontal="center" vertical="center"/>
    </xf>
    <xf numFmtId="3" fontId="38" fillId="0" borderId="3" xfId="134" applyNumberFormat="1" applyFont="1" applyFill="1" applyBorder="1" applyAlignment="1">
      <alignment horizontal="center" vertical="center"/>
    </xf>
    <xf numFmtId="3" fontId="38" fillId="0" borderId="4" xfId="134" applyNumberFormat="1" applyFont="1" applyFill="1" applyBorder="1" applyAlignment="1">
      <alignment horizontal="center" vertical="center"/>
    </xf>
    <xf numFmtId="0" fontId="30" fillId="0" borderId="1" xfId="17" applyFont="1" applyFill="1" applyBorder="1" applyAlignment="1">
      <alignment horizontal="center" vertical="center"/>
    </xf>
    <xf numFmtId="3" fontId="38" fillId="0" borderId="5" xfId="134" applyNumberFormat="1" applyFont="1" applyFill="1" applyBorder="1" applyAlignment="1">
      <alignment horizontal="center" vertical="center" wrapText="1"/>
    </xf>
    <xf numFmtId="3" fontId="38" fillId="0" borderId="10" xfId="134" applyNumberFormat="1" applyFont="1" applyFill="1" applyBorder="1" applyAlignment="1">
      <alignment horizontal="center" vertical="center" wrapText="1"/>
    </xf>
    <xf numFmtId="3" fontId="38" fillId="0" borderId="1" xfId="136" applyNumberFormat="1" applyFont="1" applyFill="1" applyBorder="1" applyAlignment="1">
      <alignment horizontal="center" vertical="center" wrapText="1"/>
    </xf>
    <xf numFmtId="3" fontId="29" fillId="0" borderId="1" xfId="136" applyNumberFormat="1" applyFont="1" applyFill="1" applyBorder="1" applyAlignment="1">
      <alignment horizontal="center" vertical="center" wrapText="1"/>
    </xf>
    <xf numFmtId="4" fontId="29" fillId="0" borderId="2" xfId="17" applyNumberFormat="1" applyFont="1" applyFill="1" applyBorder="1" applyAlignment="1">
      <alignment horizontal="center" vertical="center" wrapText="1"/>
    </xf>
    <xf numFmtId="4" fontId="29" fillId="0" borderId="3" xfId="17" applyNumberFormat="1" applyFont="1" applyFill="1" applyBorder="1" applyAlignment="1">
      <alignment horizontal="center" vertical="center" wrapText="1"/>
    </xf>
    <xf numFmtId="4" fontId="29" fillId="0" borderId="4" xfId="17" applyNumberFormat="1" applyFont="1" applyFill="1" applyBorder="1" applyAlignment="1">
      <alignment horizontal="center" vertical="center" wrapText="1"/>
    </xf>
    <xf numFmtId="4" fontId="30" fillId="0" borderId="2" xfId="17" applyNumberFormat="1" applyFont="1" applyFill="1" applyBorder="1" applyAlignment="1">
      <alignment horizontal="center" vertical="center" wrapText="1"/>
    </xf>
    <xf numFmtId="4" fontId="30" fillId="0" borderId="3" xfId="17" applyNumberFormat="1" applyFont="1" applyFill="1" applyBorder="1" applyAlignment="1">
      <alignment horizontal="center" vertical="center" wrapText="1"/>
    </xf>
    <xf numFmtId="4" fontId="30" fillId="0" borderId="4" xfId="17" applyNumberFormat="1" applyFont="1" applyFill="1" applyBorder="1" applyAlignment="1">
      <alignment horizontal="center" vertical="center" wrapText="1"/>
    </xf>
    <xf numFmtId="0" fontId="29" fillId="0" borderId="5" xfId="18" applyFont="1" applyFill="1" applyBorder="1" applyAlignment="1">
      <alignment horizontal="center" vertical="center"/>
    </xf>
    <xf numFmtId="0" fontId="29" fillId="0" borderId="6" xfId="18" applyFont="1" applyFill="1" applyBorder="1" applyAlignment="1">
      <alignment horizontal="center" vertical="center"/>
    </xf>
    <xf numFmtId="0" fontId="29" fillId="0" borderId="10" xfId="18" applyFont="1" applyFill="1" applyBorder="1" applyAlignment="1">
      <alignment horizontal="center" vertical="center"/>
    </xf>
    <xf numFmtId="49" fontId="29" fillId="0" borderId="5" xfId="10" applyNumberFormat="1" applyFont="1" applyFill="1" applyBorder="1" applyAlignment="1">
      <alignment horizontal="center" vertical="center"/>
    </xf>
    <xf numFmtId="49" fontId="29" fillId="0" borderId="6" xfId="10" applyNumberFormat="1" applyFont="1" applyFill="1" applyBorder="1" applyAlignment="1">
      <alignment horizontal="center" vertical="center"/>
    </xf>
    <xf numFmtId="49" fontId="29" fillId="0" borderId="10" xfId="10" applyNumberFormat="1" applyFont="1" applyFill="1" applyBorder="1" applyAlignment="1">
      <alignment horizontal="center" vertical="center"/>
    </xf>
    <xf numFmtId="3" fontId="47" fillId="0" borderId="0" xfId="135" applyNumberFormat="1" applyFont="1" applyFill="1" applyAlignment="1">
      <alignment horizontal="left"/>
    </xf>
    <xf numFmtId="0" fontId="66" fillId="2" borderId="0" xfId="32" applyFont="1" applyFill="1" applyBorder="1" applyAlignment="1">
      <alignment horizontal="center" vertical="center" wrapText="1"/>
    </xf>
    <xf numFmtId="0" fontId="29" fillId="2" borderId="1" xfId="17" applyFont="1" applyFill="1" applyBorder="1" applyAlignment="1">
      <alignment horizontal="center" vertical="center"/>
    </xf>
    <xf numFmtId="0" fontId="29" fillId="2" borderId="1" xfId="17" applyFont="1" applyFill="1" applyBorder="1" applyAlignment="1">
      <alignment horizontal="center" vertical="center" wrapText="1"/>
    </xf>
    <xf numFmtId="0" fontId="38" fillId="2" borderId="1" xfId="17" applyFont="1" applyFill="1" applyBorder="1" applyAlignment="1">
      <alignment horizontal="center" vertical="center" wrapText="1"/>
    </xf>
    <xf numFmtId="2" fontId="38" fillId="2" borderId="1" xfId="32" applyNumberFormat="1" applyFont="1" applyFill="1" applyBorder="1" applyAlignment="1">
      <alignment horizontal="center" vertical="center" wrapText="1"/>
    </xf>
    <xf numFmtId="0" fontId="38" fillId="2" borderId="1" xfId="32" applyFont="1" applyFill="1" applyBorder="1" applyAlignment="1">
      <alignment horizontal="center" vertical="center" wrapText="1"/>
    </xf>
    <xf numFmtId="0" fontId="38" fillId="2" borderId="1" xfId="33" applyFont="1" applyFill="1" applyBorder="1" applyAlignment="1">
      <alignment horizontal="center" vertical="center" wrapText="1"/>
    </xf>
    <xf numFmtId="0" fontId="62" fillId="2" borderId="0" xfId="18" applyFont="1" applyFill="1" applyBorder="1" applyAlignment="1">
      <alignment vertical="center" wrapText="1"/>
    </xf>
    <xf numFmtId="0" fontId="29" fillId="2" borderId="5" xfId="17" applyFont="1" applyFill="1" applyBorder="1" applyAlignment="1">
      <alignment horizontal="center" vertical="center"/>
    </xf>
    <xf numFmtId="0" fontId="29" fillId="2" borderId="6" xfId="17" applyFont="1" applyFill="1" applyBorder="1" applyAlignment="1">
      <alignment horizontal="center" vertical="center"/>
    </xf>
    <xf numFmtId="0" fontId="29" fillId="2" borderId="10" xfId="17" applyFont="1" applyFill="1" applyBorder="1" applyAlignment="1">
      <alignment horizontal="center" vertical="center"/>
    </xf>
    <xf numFmtId="49" fontId="29" fillId="2" borderId="1" xfId="10" applyNumberFormat="1" applyFont="1" applyFill="1" applyBorder="1" applyAlignment="1">
      <alignment horizontal="center" vertical="center"/>
    </xf>
    <xf numFmtId="0" fontId="62" fillId="2" borderId="2" xfId="30" applyFont="1" applyFill="1" applyBorder="1" applyAlignment="1">
      <alignment horizontal="center" vertical="center"/>
    </xf>
    <xf numFmtId="0" fontId="62" fillId="2" borderId="3" xfId="30" applyFont="1" applyFill="1" applyBorder="1" applyAlignment="1">
      <alignment horizontal="center" vertical="center"/>
    </xf>
    <xf numFmtId="0" fontId="62" fillId="2" borderId="4" xfId="30" applyFont="1" applyFill="1" applyBorder="1" applyAlignment="1">
      <alignment horizontal="center" vertical="center"/>
    </xf>
    <xf numFmtId="0" fontId="62" fillId="2" borderId="1" xfId="30" applyFont="1" applyFill="1" applyBorder="1" applyAlignment="1">
      <alignment horizontal="center"/>
    </xf>
    <xf numFmtId="0" fontId="67" fillId="2" borderId="0" xfId="30" applyFont="1" applyFill="1" applyAlignment="1">
      <alignment horizontal="center" vertical="center" wrapText="1"/>
    </xf>
    <xf numFmtId="0" fontId="62" fillId="2" borderId="1" xfId="30" applyFont="1" applyFill="1" applyBorder="1" applyAlignment="1">
      <alignment horizontal="center" vertical="center" wrapText="1"/>
    </xf>
    <xf numFmtId="0" fontId="66" fillId="2" borderId="1" xfId="31" applyFont="1" applyFill="1" applyBorder="1" applyAlignment="1">
      <alignment horizontal="center" vertical="center"/>
    </xf>
    <xf numFmtId="0" fontId="66" fillId="2" borderId="1" xfId="31" applyFont="1" applyFill="1" applyBorder="1" applyAlignment="1">
      <alignment horizontal="center" vertical="center" wrapText="1"/>
    </xf>
    <xf numFmtId="0" fontId="66" fillId="2" borderId="1" xfId="30" applyFont="1" applyFill="1" applyBorder="1" applyAlignment="1">
      <alignment horizontal="center" vertical="center"/>
    </xf>
    <xf numFmtId="0" fontId="66" fillId="2" borderId="1" xfId="18" applyFont="1" applyFill="1" applyBorder="1" applyAlignment="1">
      <alignment horizontal="center" vertical="center" wrapText="1"/>
    </xf>
    <xf numFmtId="0" fontId="55" fillId="0" borderId="0" xfId="131" applyFont="1" applyFill="1" applyBorder="1" applyAlignment="1">
      <alignment horizontal="center" vertical="center" wrapText="1"/>
    </xf>
    <xf numFmtId="0" fontId="52" fillId="0" borderId="1" xfId="131" applyFont="1" applyFill="1" applyBorder="1" applyAlignment="1">
      <alignment horizontal="center" vertical="center" wrapText="1"/>
    </xf>
    <xf numFmtId="0" fontId="29" fillId="0" borderId="1" xfId="131" applyFont="1" applyFill="1" applyBorder="1" applyAlignment="1">
      <alignment horizontal="center" vertical="center" wrapText="1"/>
    </xf>
    <xf numFmtId="0" fontId="52" fillId="0" borderId="1" xfId="132" applyFont="1" applyFill="1" applyBorder="1" applyAlignment="1">
      <alignment horizontal="center" vertical="center" wrapText="1"/>
    </xf>
    <xf numFmtId="0" fontId="38" fillId="0" borderId="8" xfId="131" applyFont="1" applyFill="1" applyBorder="1" applyAlignment="1">
      <alignment horizontal="center" vertical="center" wrapText="1"/>
    </xf>
    <xf numFmtId="0" fontId="38" fillId="0" borderId="12" xfId="131" applyFont="1" applyFill="1" applyBorder="1" applyAlignment="1">
      <alignment horizontal="center" vertical="center" wrapText="1"/>
    </xf>
    <xf numFmtId="0" fontId="38" fillId="0" borderId="13" xfId="131" applyFont="1" applyFill="1" applyBorder="1" applyAlignment="1">
      <alignment horizontal="center" vertical="center" wrapText="1"/>
    </xf>
    <xf numFmtId="0" fontId="38" fillId="0" borderId="9" xfId="131" applyFont="1" applyFill="1" applyBorder="1" applyAlignment="1">
      <alignment horizontal="center" vertical="center" wrapText="1"/>
    </xf>
    <xf numFmtId="0" fontId="38" fillId="0" borderId="7" xfId="131" applyFont="1" applyFill="1" applyBorder="1" applyAlignment="1">
      <alignment horizontal="center" vertical="center" wrapText="1"/>
    </xf>
    <xf numFmtId="0" fontId="38" fillId="0" borderId="11" xfId="131" applyFont="1" applyFill="1" applyBorder="1" applyAlignment="1">
      <alignment horizontal="center" vertical="center" wrapText="1"/>
    </xf>
    <xf numFmtId="0" fontId="38" fillId="0" borderId="5" xfId="132" applyFont="1" applyFill="1" applyBorder="1" applyAlignment="1">
      <alignment horizontal="center" vertical="center" wrapText="1"/>
    </xf>
    <xf numFmtId="0" fontId="38" fillId="0" borderId="6" xfId="132" applyFont="1" applyFill="1" applyBorder="1" applyAlignment="1">
      <alignment horizontal="center" vertical="center" wrapText="1"/>
    </xf>
    <xf numFmtId="0" fontId="38" fillId="0" borderId="10" xfId="132" applyFont="1" applyFill="1" applyBorder="1" applyAlignment="1">
      <alignment horizontal="center" vertical="center" wrapText="1"/>
    </xf>
    <xf numFmtId="0" fontId="38" fillId="0" borderId="2" xfId="132" applyFont="1" applyFill="1" applyBorder="1" applyAlignment="1">
      <alignment horizontal="center" vertical="center" wrapText="1"/>
    </xf>
    <xf numFmtId="0" fontId="38" fillId="0" borderId="3" xfId="132" applyFont="1" applyFill="1" applyBorder="1" applyAlignment="1">
      <alignment horizontal="center" vertical="center" wrapText="1"/>
    </xf>
    <xf numFmtId="0" fontId="38" fillId="0" borderId="4" xfId="132" applyFont="1" applyFill="1" applyBorder="1" applyAlignment="1">
      <alignment horizontal="center" vertical="center" wrapText="1"/>
    </xf>
    <xf numFmtId="0" fontId="29" fillId="0" borderId="1" xfId="17" applyFont="1" applyFill="1" applyBorder="1" applyAlignment="1">
      <alignment horizontal="center" vertical="center"/>
    </xf>
    <xf numFmtId="49" fontId="38" fillId="0" borderId="1" xfId="10" applyNumberFormat="1" applyFont="1" applyFill="1" applyBorder="1" applyAlignment="1">
      <alignment horizontal="center" vertical="center"/>
    </xf>
    <xf numFmtId="0" fontId="59" fillId="0" borderId="0" xfId="18" applyFont="1" applyFill="1" applyAlignment="1">
      <alignment horizontal="left" vertical="center" wrapText="1"/>
    </xf>
    <xf numFmtId="0" fontId="52" fillId="0" borderId="4" xfId="132" applyFont="1" applyFill="1" applyBorder="1" applyAlignment="1">
      <alignment horizontal="center" vertical="center" wrapText="1"/>
    </xf>
    <xf numFmtId="0" fontId="38" fillId="0" borderId="2" xfId="133" applyFont="1" applyFill="1" applyBorder="1" applyAlignment="1">
      <alignment horizontal="center" vertical="center" wrapText="1"/>
    </xf>
    <xf numFmtId="0" fontId="38" fillId="0" borderId="3" xfId="133" applyFont="1" applyFill="1" applyBorder="1" applyAlignment="1">
      <alignment horizontal="center" vertical="center" wrapText="1"/>
    </xf>
    <xf numFmtId="0" fontId="38" fillId="0" borderId="4" xfId="133" applyFont="1" applyFill="1" applyBorder="1" applyAlignment="1">
      <alignment horizontal="center" vertical="center" wrapText="1"/>
    </xf>
    <xf numFmtId="4" fontId="30" fillId="0" borderId="1" xfId="17" applyNumberFormat="1" applyFont="1" applyFill="1" applyBorder="1" applyAlignment="1">
      <alignment horizontal="center" vertical="center" wrapText="1"/>
    </xf>
    <xf numFmtId="0" fontId="55" fillId="0" borderId="7" xfId="125" applyFont="1" applyFill="1" applyBorder="1" applyAlignment="1">
      <alignment horizontal="center" vertical="center" wrapText="1"/>
    </xf>
    <xf numFmtId="0" fontId="55" fillId="0" borderId="0" xfId="125" applyFont="1" applyFill="1" applyBorder="1" applyAlignment="1">
      <alignment horizontal="center" vertical="center" wrapText="1"/>
    </xf>
    <xf numFmtId="0" fontId="52" fillId="0" borderId="1" xfId="125" applyFont="1" applyFill="1" applyBorder="1" applyAlignment="1">
      <alignment horizontal="center" vertical="center" wrapText="1"/>
    </xf>
    <xf numFmtId="0" fontId="32" fillId="0" borderId="5" xfId="125" applyFont="1" applyFill="1" applyBorder="1" applyAlignment="1">
      <alignment horizontal="center" vertical="center" wrapText="1"/>
    </xf>
    <xf numFmtId="0" fontId="32" fillId="0" borderId="6" xfId="125" applyFont="1" applyFill="1" applyBorder="1" applyAlignment="1">
      <alignment horizontal="center" vertical="center" wrapText="1"/>
    </xf>
    <xf numFmtId="0" fontId="32" fillId="0" borderId="10" xfId="125" applyFont="1" applyFill="1" applyBorder="1" applyAlignment="1">
      <alignment horizontal="center" vertical="center" wrapText="1"/>
    </xf>
    <xf numFmtId="0" fontId="52" fillId="0" borderId="1" xfId="125" applyFont="1" applyFill="1" applyBorder="1" applyAlignment="1">
      <alignment horizontal="center" vertical="top" wrapText="1"/>
    </xf>
    <xf numFmtId="0" fontId="52" fillId="0" borderId="6" xfId="125" applyFont="1" applyFill="1" applyBorder="1" applyAlignment="1">
      <alignment horizontal="center" vertical="center" wrapText="1"/>
    </xf>
    <xf numFmtId="0" fontId="52" fillId="0" borderId="10" xfId="125" applyFont="1" applyFill="1" applyBorder="1" applyAlignment="1">
      <alignment horizontal="center" vertical="center" wrapText="1"/>
    </xf>
    <xf numFmtId="0" fontId="38" fillId="0" borderId="1" xfId="125" applyFont="1" applyFill="1" applyBorder="1" applyAlignment="1">
      <alignment horizontal="center" vertical="center" wrapText="1"/>
    </xf>
    <xf numFmtId="0" fontId="38" fillId="0" borderId="2" xfId="125" applyFont="1" applyFill="1" applyBorder="1" applyAlignment="1">
      <alignment horizontal="center" vertical="center" wrapText="1"/>
    </xf>
    <xf numFmtId="0" fontId="38" fillId="0" borderId="3" xfId="125" applyFont="1" applyFill="1" applyBorder="1" applyAlignment="1">
      <alignment horizontal="center" vertical="center" wrapText="1"/>
    </xf>
    <xf numFmtId="0" fontId="38" fillId="0" borderId="4" xfId="125" applyFont="1" applyFill="1" applyBorder="1" applyAlignment="1">
      <alignment horizontal="center" vertical="center" wrapText="1"/>
    </xf>
    <xf numFmtId="0" fontId="38" fillId="0" borderId="5" xfId="125" applyFont="1" applyFill="1" applyBorder="1" applyAlignment="1">
      <alignment horizontal="center" vertical="center" wrapText="1"/>
    </xf>
    <xf numFmtId="0" fontId="38" fillId="0" borderId="10" xfId="125" applyFont="1" applyFill="1" applyBorder="1" applyAlignment="1">
      <alignment horizontal="center" vertical="center" wrapText="1"/>
    </xf>
    <xf numFmtId="0" fontId="52" fillId="0" borderId="5" xfId="130" applyFont="1" applyFill="1" applyBorder="1" applyAlignment="1">
      <alignment horizontal="center" vertical="center" wrapText="1"/>
    </xf>
    <xf numFmtId="0" fontId="52" fillId="0" borderId="10" xfId="130" applyFont="1" applyFill="1" applyBorder="1" applyAlignment="1">
      <alignment horizontal="center" vertical="center" wrapText="1"/>
    </xf>
    <xf numFmtId="0" fontId="52" fillId="0" borderId="5" xfId="125" applyFont="1" applyFill="1" applyBorder="1" applyAlignment="1">
      <alignment horizontal="center" vertical="center" wrapText="1"/>
    </xf>
    <xf numFmtId="0" fontId="55" fillId="0" borderId="7" xfId="127" applyFont="1" applyFill="1" applyBorder="1" applyAlignment="1">
      <alignment horizontal="center" vertical="center" wrapText="1"/>
    </xf>
    <xf numFmtId="0" fontId="52" fillId="0" borderId="5" xfId="128" applyFont="1" applyFill="1" applyBorder="1" applyAlignment="1">
      <alignment horizontal="center" vertical="center" wrapText="1"/>
    </xf>
    <xf numFmtId="0" fontId="52" fillId="0" borderId="6" xfId="128" applyFont="1" applyFill="1" applyBorder="1" applyAlignment="1">
      <alignment horizontal="center" vertical="center" wrapText="1"/>
    </xf>
    <xf numFmtId="0" fontId="52" fillId="0" borderId="10" xfId="128" applyFont="1" applyFill="1" applyBorder="1" applyAlignment="1">
      <alignment horizontal="center" vertical="center" wrapText="1"/>
    </xf>
    <xf numFmtId="0" fontId="38" fillId="0" borderId="1" xfId="128" applyFont="1" applyFill="1" applyBorder="1" applyAlignment="1">
      <alignment horizontal="center" vertical="center"/>
    </xf>
    <xf numFmtId="0" fontId="29" fillId="0" borderId="0" xfId="10" applyFont="1" applyFill="1" applyBorder="1" applyAlignment="1">
      <alignment horizontal="left" vertical="center" wrapText="1"/>
    </xf>
    <xf numFmtId="0" fontId="38" fillId="0" borderId="1" xfId="128" applyFont="1" applyFill="1" applyBorder="1" applyAlignment="1">
      <alignment horizontal="center" vertical="center" wrapText="1"/>
    </xf>
    <xf numFmtId="0" fontId="52" fillId="0" borderId="2" xfId="125" applyFont="1" applyFill="1" applyBorder="1" applyAlignment="1">
      <alignment horizontal="center" vertical="center" wrapText="1"/>
    </xf>
    <xf numFmtId="0" fontId="52" fillId="0" borderId="3" xfId="125" applyFont="1" applyFill="1" applyBorder="1" applyAlignment="1">
      <alignment horizontal="center" vertical="center" wrapText="1"/>
    </xf>
    <xf numFmtId="0" fontId="52" fillId="0" borderId="4" xfId="125" applyFont="1" applyFill="1" applyBorder="1" applyAlignment="1">
      <alignment horizontal="center" vertical="center" wrapText="1"/>
    </xf>
    <xf numFmtId="0" fontId="38" fillId="0" borderId="1" xfId="126" applyFont="1" applyFill="1" applyBorder="1" applyAlignment="1">
      <alignment horizontal="center" vertical="center" wrapText="1"/>
    </xf>
    <xf numFmtId="0" fontId="66" fillId="0" borderId="0" xfId="34" applyFont="1" applyAlignment="1">
      <alignment horizontal="center"/>
    </xf>
    <xf numFmtId="0" fontId="38" fillId="0" borderId="5" xfId="18" applyFont="1" applyFill="1" applyBorder="1" applyAlignment="1">
      <alignment horizontal="center" vertical="center" wrapText="1"/>
    </xf>
    <xf numFmtId="0" fontId="38" fillId="0" borderId="6" xfId="18" applyFont="1" applyFill="1" applyBorder="1" applyAlignment="1">
      <alignment horizontal="center" vertical="center" wrapText="1"/>
    </xf>
    <xf numFmtId="3" fontId="38" fillId="0" borderId="5" xfId="27" applyNumberFormat="1" applyFont="1" applyFill="1" applyBorder="1" applyAlignment="1">
      <alignment horizontal="center" vertical="center" wrapText="1"/>
    </xf>
    <xf numFmtId="3" fontId="38" fillId="0" borderId="6" xfId="27" applyNumberFormat="1" applyFont="1" applyFill="1" applyBorder="1" applyAlignment="1">
      <alignment horizontal="center" vertical="center" wrapText="1"/>
    </xf>
    <xf numFmtId="3" fontId="29" fillId="0" borderId="5" xfId="27" applyNumberFormat="1" applyFont="1" applyFill="1" applyBorder="1" applyAlignment="1">
      <alignment horizontal="center" vertical="center" wrapText="1"/>
    </xf>
    <xf numFmtId="3" fontId="29" fillId="0" borderId="6" xfId="27" applyNumberFormat="1" applyFont="1" applyFill="1" applyBorder="1" applyAlignment="1">
      <alignment horizontal="center" vertical="center" wrapText="1"/>
    </xf>
    <xf numFmtId="0" fontId="66" fillId="0" borderId="1" xfId="18" applyFont="1" applyBorder="1" applyAlignment="1">
      <alignment horizontal="center" vertical="center" wrapText="1"/>
    </xf>
    <xf numFmtId="3" fontId="76" fillId="0" borderId="5" xfId="27" applyNumberFormat="1" applyFont="1" applyFill="1" applyBorder="1" applyAlignment="1">
      <alignment horizontal="center" vertical="center" wrapText="1"/>
    </xf>
    <xf numFmtId="3" fontId="76" fillId="0" borderId="6" xfId="27" applyNumberFormat="1" applyFont="1" applyFill="1" applyBorder="1" applyAlignment="1">
      <alignment horizontal="center" vertical="center" wrapText="1"/>
    </xf>
    <xf numFmtId="0" fontId="38" fillId="0" borderId="1" xfId="18" applyFont="1" applyFill="1" applyBorder="1" applyAlignment="1">
      <alignment horizontal="center" vertical="center" wrapText="1"/>
    </xf>
    <xf numFmtId="0" fontId="32" fillId="10" borderId="10" xfId="17" applyFont="1" applyFill="1" applyBorder="1" applyAlignment="1">
      <alignment horizontal="center" vertical="center"/>
    </xf>
    <xf numFmtId="0" fontId="29" fillId="2" borderId="5" xfId="18" applyFont="1" applyFill="1" applyBorder="1" applyAlignment="1">
      <alignment horizontal="center" vertical="center"/>
    </xf>
    <xf numFmtId="0" fontId="29" fillId="2" borderId="6" xfId="18" applyFont="1" applyFill="1" applyBorder="1" applyAlignment="1">
      <alignment horizontal="center" vertical="center"/>
    </xf>
    <xf numFmtId="0" fontId="29" fillId="2" borderId="10" xfId="18" applyFont="1" applyFill="1" applyBorder="1" applyAlignment="1">
      <alignment horizontal="center" vertical="center"/>
    </xf>
    <xf numFmtId="49" fontId="29" fillId="2" borderId="5" xfId="10" applyNumberFormat="1" applyFont="1" applyFill="1" applyBorder="1" applyAlignment="1">
      <alignment horizontal="center" vertical="center"/>
    </xf>
    <xf numFmtId="49" fontId="29" fillId="2" borderId="6" xfId="10" applyNumberFormat="1" applyFont="1" applyFill="1" applyBorder="1" applyAlignment="1">
      <alignment horizontal="center" vertical="center"/>
    </xf>
    <xf numFmtId="49" fontId="29" fillId="2" borderId="10" xfId="10" applyNumberFormat="1" applyFont="1" applyFill="1" applyBorder="1" applyAlignment="1">
      <alignment horizontal="center" vertical="center"/>
    </xf>
    <xf numFmtId="0" fontId="29" fillId="2" borderId="1" xfId="10" applyFont="1" applyFill="1" applyBorder="1" applyAlignment="1">
      <alignment horizontal="left" vertical="center" wrapText="1"/>
    </xf>
    <xf numFmtId="3" fontId="38" fillId="2" borderId="2" xfId="39" applyNumberFormat="1" applyFont="1" applyFill="1" applyBorder="1" applyAlignment="1">
      <alignment horizontal="center" vertical="center" wrapText="1"/>
    </xf>
    <xf numFmtId="3" fontId="38" fillId="2" borderId="3" xfId="39" applyNumberFormat="1" applyFont="1" applyFill="1" applyBorder="1" applyAlignment="1">
      <alignment horizontal="center" vertical="center" wrapText="1"/>
    </xf>
    <xf numFmtId="3" fontId="38" fillId="2" borderId="4" xfId="39" applyNumberFormat="1" applyFont="1" applyFill="1" applyBorder="1" applyAlignment="1">
      <alignment horizontal="center" vertical="center" wrapText="1"/>
    </xf>
    <xf numFmtId="0" fontId="30" fillId="2" borderId="1" xfId="39" applyFont="1" applyFill="1" applyBorder="1" applyAlignment="1">
      <alignment horizontal="center" vertical="center"/>
    </xf>
    <xf numFmtId="0" fontId="29" fillId="2" borderId="5" xfId="39" applyFont="1" applyFill="1" applyBorder="1" applyAlignment="1">
      <alignment horizontal="center" vertical="center"/>
    </xf>
    <xf numFmtId="0" fontId="29" fillId="2" borderId="6" xfId="39" applyFont="1" applyFill="1" applyBorder="1" applyAlignment="1">
      <alignment horizontal="center" vertical="center"/>
    </xf>
    <xf numFmtId="0" fontId="29" fillId="2" borderId="10" xfId="39" applyFont="1" applyFill="1" applyBorder="1" applyAlignment="1">
      <alignment horizontal="center" vertical="center"/>
    </xf>
    <xf numFmtId="49" fontId="29" fillId="2" borderId="5" xfId="1" applyNumberFormat="1" applyFont="1" applyFill="1" applyBorder="1" applyAlignment="1">
      <alignment horizontal="center" vertical="center"/>
    </xf>
    <xf numFmtId="49" fontId="29" fillId="2" borderId="6" xfId="1" applyNumberFormat="1" applyFont="1" applyFill="1" applyBorder="1" applyAlignment="1">
      <alignment horizontal="center" vertical="center"/>
    </xf>
    <xf numFmtId="49" fontId="29" fillId="2" borderId="10" xfId="1" applyNumberFormat="1" applyFont="1" applyFill="1" applyBorder="1" applyAlignment="1">
      <alignment horizontal="center" vertical="center"/>
    </xf>
    <xf numFmtId="3" fontId="38" fillId="2" borderId="5" xfId="39" applyNumberFormat="1" applyFont="1" applyFill="1" applyBorder="1" applyAlignment="1">
      <alignment horizontal="center" vertical="center" wrapText="1"/>
    </xf>
    <xf numFmtId="3" fontId="38" fillId="2" borderId="10" xfId="39" applyNumberFormat="1" applyFont="1" applyFill="1" applyBorder="1" applyAlignment="1">
      <alignment horizontal="center" vertical="center" wrapText="1"/>
    </xf>
    <xf numFmtId="3" fontId="38" fillId="2" borderId="1" xfId="39" applyNumberFormat="1" applyFont="1" applyFill="1" applyBorder="1" applyAlignment="1">
      <alignment horizontal="center" vertical="center" wrapText="1"/>
    </xf>
    <xf numFmtId="3" fontId="28" fillId="2" borderId="0" xfId="39" applyNumberFormat="1" applyFont="1" applyFill="1" applyBorder="1" applyAlignment="1">
      <alignment horizontal="center" vertical="center" wrapText="1"/>
    </xf>
    <xf numFmtId="0" fontId="29" fillId="2" borderId="1" xfId="39" applyFont="1" applyFill="1" applyBorder="1" applyAlignment="1">
      <alignment horizontal="center" vertical="center" wrapText="1"/>
    </xf>
    <xf numFmtId="3" fontId="38" fillId="2" borderId="6" xfId="39" applyNumberFormat="1" applyFont="1" applyFill="1" applyBorder="1" applyAlignment="1">
      <alignment horizontal="center" vertical="center" wrapText="1"/>
    </xf>
    <xf numFmtId="0" fontId="29" fillId="2" borderId="8" xfId="39" applyFont="1" applyFill="1" applyBorder="1" applyAlignment="1">
      <alignment horizontal="center" vertical="center"/>
    </xf>
    <xf numFmtId="0" fontId="29" fillId="2" borderId="13" xfId="39" applyFont="1" applyFill="1" applyBorder="1" applyAlignment="1">
      <alignment horizontal="center" vertical="center"/>
    </xf>
    <xf numFmtId="0" fontId="53" fillId="2" borderId="1" xfId="38" applyFont="1" applyFill="1" applyBorder="1" applyAlignment="1">
      <alignment horizontal="center" vertical="center" wrapText="1"/>
    </xf>
    <xf numFmtId="0" fontId="70" fillId="2" borderId="0" xfId="37" applyFont="1" applyFill="1" applyAlignment="1" applyProtection="1">
      <alignment horizontal="center"/>
    </xf>
    <xf numFmtId="0" fontId="71" fillId="2" borderId="1" xfId="38" applyFont="1" applyFill="1" applyBorder="1" applyAlignment="1">
      <alignment horizontal="center" vertical="center" wrapText="1"/>
    </xf>
    <xf numFmtId="0" fontId="71" fillId="2" borderId="1" xfId="38" applyFont="1" applyFill="1" applyBorder="1" applyAlignment="1">
      <alignment horizontal="center" vertical="center"/>
    </xf>
    <xf numFmtId="0" fontId="53" fillId="2" borderId="1" xfId="38" applyFont="1" applyFill="1" applyBorder="1" applyAlignment="1">
      <alignment horizontal="center" vertical="center"/>
    </xf>
    <xf numFmtId="3" fontId="29" fillId="0" borderId="2" xfId="0" applyNumberFormat="1" applyFont="1" applyFill="1" applyBorder="1" applyAlignment="1">
      <alignment horizontal="center" vertical="center" wrapText="1"/>
    </xf>
    <xf numFmtId="3" fontId="29" fillId="0" borderId="3" xfId="0" applyNumberFormat="1" applyFont="1" applyFill="1" applyBorder="1" applyAlignment="1">
      <alignment horizontal="center" vertical="center" wrapText="1"/>
    </xf>
    <xf numFmtId="3" fontId="29" fillId="0" borderId="4" xfId="0" applyNumberFormat="1" applyFont="1" applyFill="1" applyBorder="1" applyAlignment="1">
      <alignment horizontal="center" vertical="center" wrapText="1"/>
    </xf>
    <xf numFmtId="3" fontId="29" fillId="3" borderId="5" xfId="0" applyNumberFormat="1" applyFont="1" applyFill="1" applyBorder="1" applyAlignment="1">
      <alignment horizontal="center" vertical="center"/>
    </xf>
    <xf numFmtId="3" fontId="29" fillId="3" borderId="6" xfId="0" applyNumberFormat="1" applyFont="1" applyFill="1" applyBorder="1" applyAlignment="1">
      <alignment horizontal="center" vertical="center"/>
    </xf>
    <xf numFmtId="3" fontId="29" fillId="3" borderId="1" xfId="0" applyNumberFormat="1" applyFont="1" applyFill="1" applyBorder="1" applyAlignment="1">
      <alignment horizontal="center" vertical="center"/>
    </xf>
    <xf numFmtId="3" fontId="28" fillId="2" borderId="7" xfId="0" applyNumberFormat="1" applyFont="1" applyFill="1" applyBorder="1" applyAlignment="1">
      <alignment horizontal="center" vertical="center"/>
    </xf>
    <xf numFmtId="3" fontId="30" fillId="4" borderId="1" xfId="0" applyNumberFormat="1" applyFont="1" applyFill="1" applyBorder="1" applyAlignment="1">
      <alignment horizontal="center" vertical="center"/>
    </xf>
    <xf numFmtId="3" fontId="29" fillId="3" borderId="1" xfId="0" applyNumberFormat="1" applyFont="1" applyFill="1" applyBorder="1" applyAlignment="1">
      <alignment horizontal="center" vertical="center" wrapText="1"/>
    </xf>
    <xf numFmtId="3" fontId="29" fillId="2" borderId="1" xfId="0" applyNumberFormat="1" applyFont="1" applyFill="1" applyBorder="1" applyAlignment="1">
      <alignment horizontal="center" vertical="center" wrapText="1"/>
    </xf>
    <xf numFmtId="0" fontId="30" fillId="4" borderId="1" xfId="0" applyFont="1" applyFill="1" applyBorder="1" applyAlignment="1">
      <alignment horizontal="center" vertical="center"/>
    </xf>
    <xf numFmtId="3" fontId="28" fillId="2" borderId="0" xfId="0" applyNumberFormat="1" applyFont="1" applyFill="1" applyBorder="1" applyAlignment="1">
      <alignment horizontal="center" vertical="center" wrapText="1"/>
    </xf>
    <xf numFmtId="3" fontId="28" fillId="2" borderId="7" xfId="0" applyNumberFormat="1"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6" fillId="2" borderId="1" xfId="2" applyFont="1" applyFill="1" applyBorder="1" applyAlignment="1">
      <alignment horizontal="center" vertical="center" wrapText="1"/>
    </xf>
    <xf numFmtId="3" fontId="29" fillId="0" borderId="1" xfId="0" applyNumberFormat="1" applyFont="1" applyFill="1" applyBorder="1" applyAlignment="1">
      <alignment horizontal="center" vertical="center" wrapText="1"/>
    </xf>
    <xf numFmtId="0" fontId="30" fillId="3" borderId="8" xfId="0" applyFont="1" applyFill="1" applyBorder="1" applyAlignment="1">
      <alignment horizontal="center" vertical="center"/>
    </xf>
    <xf numFmtId="0" fontId="30" fillId="3" borderId="9" xfId="0" applyFont="1" applyFill="1" applyBorder="1" applyAlignment="1">
      <alignment horizontal="center" vertical="center"/>
    </xf>
    <xf numFmtId="0" fontId="38" fillId="2" borderId="1" xfId="2" applyFont="1" applyFill="1" applyBorder="1" applyAlignment="1">
      <alignment horizontal="center" vertical="center" wrapText="1"/>
    </xf>
    <xf numFmtId="0" fontId="36" fillId="2" borderId="2" xfId="2"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40" fillId="2" borderId="1" xfId="2" applyFont="1" applyFill="1" applyBorder="1" applyAlignment="1">
      <alignment horizontal="center" vertical="center" wrapText="1"/>
    </xf>
    <xf numFmtId="4" fontId="39" fillId="2" borderId="1" xfId="2" applyNumberFormat="1" applyFont="1" applyFill="1" applyBorder="1" applyAlignment="1">
      <alignment horizontal="center" vertical="center" wrapText="1"/>
    </xf>
    <xf numFmtId="0" fontId="39" fillId="2" borderId="1" xfId="2" applyFont="1" applyFill="1" applyBorder="1" applyAlignment="1">
      <alignment horizontal="center" vertical="center" wrapText="1"/>
    </xf>
    <xf numFmtId="3" fontId="30" fillId="0" borderId="1" xfId="0" applyNumberFormat="1" applyFont="1" applyFill="1" applyBorder="1" applyAlignment="1">
      <alignment horizontal="center" vertical="center" wrapText="1"/>
    </xf>
    <xf numFmtId="0" fontId="38" fillId="2" borderId="5" xfId="2" applyFont="1" applyFill="1" applyBorder="1" applyAlignment="1">
      <alignment horizontal="center" vertical="center" wrapText="1"/>
    </xf>
    <xf numFmtId="0" fontId="38" fillId="2" borderId="10" xfId="2" applyFont="1" applyFill="1" applyBorder="1" applyAlignment="1">
      <alignment horizontal="center" vertical="center" wrapText="1"/>
    </xf>
    <xf numFmtId="3" fontId="93" fillId="2" borderId="0" xfId="0" applyNumberFormat="1" applyFont="1" applyFill="1" applyBorder="1" applyAlignment="1">
      <alignment horizontal="center" vertical="center" wrapText="1"/>
    </xf>
    <xf numFmtId="3" fontId="93" fillId="2" borderId="7" xfId="0" applyNumberFormat="1"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0" xfId="0" applyFont="1" applyFill="1" applyBorder="1" applyAlignment="1">
      <alignment horizontal="center" vertical="center" wrapText="1"/>
    </xf>
    <xf numFmtId="3" fontId="29" fillId="0" borderId="8" xfId="0" applyNumberFormat="1" applyFont="1" applyFill="1" applyBorder="1" applyAlignment="1">
      <alignment horizontal="center" vertical="center" wrapText="1"/>
    </xf>
    <xf numFmtId="3" fontId="29" fillId="0" borderId="12" xfId="0" applyNumberFormat="1" applyFont="1" applyFill="1" applyBorder="1" applyAlignment="1">
      <alignment horizontal="center" vertical="center" wrapText="1"/>
    </xf>
    <xf numFmtId="3" fontId="29" fillId="0" borderId="13" xfId="0" applyNumberFormat="1" applyFont="1" applyFill="1" applyBorder="1" applyAlignment="1">
      <alignment horizontal="center" vertical="center" wrapText="1"/>
    </xf>
    <xf numFmtId="3" fontId="29" fillId="0" borderId="5" xfId="0" applyNumberFormat="1" applyFont="1" applyFill="1" applyBorder="1" applyAlignment="1">
      <alignment horizontal="center" vertical="center" wrapText="1"/>
    </xf>
    <xf numFmtId="3" fontId="29" fillId="0" borderId="6" xfId="0" applyNumberFormat="1" applyFont="1" applyFill="1" applyBorder="1" applyAlignment="1">
      <alignment horizontal="center" vertical="center" wrapText="1"/>
    </xf>
    <xf numFmtId="3" fontId="29" fillId="0" borderId="10" xfId="0" applyNumberFormat="1" applyFont="1" applyFill="1" applyBorder="1" applyAlignment="1">
      <alignment horizontal="center" vertical="center" wrapText="1"/>
    </xf>
    <xf numFmtId="0" fontId="46" fillId="0" borderId="0" xfId="38" applyFont="1" applyBorder="1" applyAlignment="1">
      <alignment horizontal="center" wrapText="1"/>
    </xf>
    <xf numFmtId="0" fontId="43" fillId="0" borderId="1" xfId="7" applyFont="1" applyBorder="1" applyAlignment="1">
      <alignment horizontal="center" vertical="center" wrapText="1"/>
    </xf>
    <xf numFmtId="0" fontId="29" fillId="3" borderId="1" xfId="5" applyFont="1" applyFill="1" applyBorder="1" applyAlignment="1">
      <alignment horizontal="center" vertical="center" wrapText="1"/>
    </xf>
    <xf numFmtId="0" fontId="29" fillId="2" borderId="1" xfId="5" applyFont="1" applyFill="1" applyBorder="1" applyAlignment="1">
      <alignment horizontal="center" vertical="center" wrapText="1"/>
    </xf>
    <xf numFmtId="3" fontId="29" fillId="2" borderId="1" xfId="6" applyNumberFormat="1" applyFont="1" applyFill="1" applyBorder="1" applyAlignment="1">
      <alignment horizontal="center" vertical="center" wrapText="1"/>
    </xf>
    <xf numFmtId="0" fontId="30" fillId="5" borderId="1" xfId="5" applyFont="1" applyFill="1" applyBorder="1" applyAlignment="1">
      <alignment horizontal="center" vertical="center"/>
    </xf>
    <xf numFmtId="0" fontId="29" fillId="2" borderId="5" xfId="5" applyFont="1" applyFill="1" applyBorder="1" applyAlignment="1">
      <alignment horizontal="center" vertical="center"/>
    </xf>
    <xf numFmtId="0" fontId="29" fillId="2" borderId="6" xfId="5" applyFont="1" applyFill="1" applyBorder="1" applyAlignment="1">
      <alignment horizontal="center" vertical="center"/>
    </xf>
    <xf numFmtId="0" fontId="29" fillId="2" borderId="10" xfId="5" applyFont="1" applyFill="1" applyBorder="1" applyAlignment="1">
      <alignment horizontal="center" vertical="center"/>
    </xf>
    <xf numFmtId="49" fontId="29" fillId="2" borderId="5" xfId="6" applyNumberFormat="1" applyFont="1" applyFill="1" applyBorder="1" applyAlignment="1">
      <alignment horizontal="center" vertical="center"/>
    </xf>
    <xf numFmtId="49" fontId="29" fillId="2" borderId="6" xfId="6" applyNumberFormat="1" applyFont="1" applyFill="1" applyBorder="1" applyAlignment="1">
      <alignment horizontal="center" vertical="center"/>
    </xf>
    <xf numFmtId="49" fontId="29" fillId="2" borderId="10" xfId="6" applyNumberFormat="1" applyFont="1" applyFill="1" applyBorder="1" applyAlignment="1">
      <alignment horizontal="center" vertical="center"/>
    </xf>
    <xf numFmtId="0" fontId="30" fillId="0" borderId="1" xfId="9" applyFont="1" applyFill="1" applyBorder="1" applyAlignment="1">
      <alignment horizontal="center" vertical="center"/>
    </xf>
    <xf numFmtId="0" fontId="28" fillId="3" borderId="0" xfId="9" applyNumberFormat="1" applyFont="1" applyFill="1" applyBorder="1" applyAlignment="1">
      <alignment horizontal="center" vertical="center" wrapText="1"/>
    </xf>
    <xf numFmtId="0" fontId="29" fillId="3" borderId="1" xfId="9" applyFont="1" applyFill="1" applyBorder="1" applyAlignment="1">
      <alignment horizontal="center" vertical="center" wrapText="1"/>
    </xf>
    <xf numFmtId="0" fontId="29" fillId="2" borderId="1" xfId="9" applyFont="1" applyFill="1" applyBorder="1" applyAlignment="1">
      <alignment horizontal="center" vertical="center" wrapText="1"/>
    </xf>
    <xf numFmtId="1" fontId="30" fillId="3" borderId="1" xfId="9" applyNumberFormat="1" applyFont="1" applyFill="1" applyBorder="1" applyAlignment="1">
      <alignment horizontal="center" vertical="center" wrapText="1"/>
    </xf>
    <xf numFmtId="3" fontId="29" fillId="2" borderId="6" xfId="9" applyNumberFormat="1" applyFont="1" applyFill="1" applyBorder="1" applyAlignment="1">
      <alignment horizontal="center" vertical="center" wrapText="1"/>
    </xf>
    <xf numFmtId="3" fontId="29" fillId="2" borderId="10" xfId="9" applyNumberFormat="1" applyFont="1" applyFill="1" applyBorder="1" applyAlignment="1">
      <alignment horizontal="center" vertical="center" wrapText="1"/>
    </xf>
    <xf numFmtId="1" fontId="30" fillId="3" borderId="7" xfId="9" applyNumberFormat="1" applyFont="1" applyFill="1" applyBorder="1" applyAlignment="1">
      <alignment horizontal="center" vertical="center" wrapText="1"/>
    </xf>
    <xf numFmtId="1" fontId="30" fillId="3" borderId="11" xfId="9" applyNumberFormat="1" applyFont="1" applyFill="1" applyBorder="1" applyAlignment="1">
      <alignment horizontal="center" vertical="center" wrapText="1"/>
    </xf>
    <xf numFmtId="3" fontId="29" fillId="2" borderId="5" xfId="9" applyNumberFormat="1" applyFont="1" applyFill="1" applyBorder="1" applyAlignment="1">
      <alignment horizontal="center" vertical="center" wrapText="1"/>
    </xf>
    <xf numFmtId="0" fontId="46" fillId="0" borderId="0" xfId="0" applyFont="1" applyAlignment="1">
      <alignment horizontal="center" vertical="center" wrapText="1"/>
    </xf>
    <xf numFmtId="0" fontId="0" fillId="0" borderId="0" xfId="0" applyAlignment="1">
      <alignment horizontal="center" vertical="center" wrapText="1"/>
    </xf>
    <xf numFmtId="0" fontId="48"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8" fillId="0" borderId="1" xfId="0" applyFont="1" applyBorder="1" applyAlignment="1">
      <alignment vertical="center" wrapText="1"/>
    </xf>
    <xf numFmtId="0" fontId="47" fillId="0" borderId="1" xfId="0" applyFont="1" applyBorder="1" applyAlignment="1">
      <alignment horizontal="center" vertical="center"/>
    </xf>
    <xf numFmtId="3" fontId="32" fillId="2" borderId="5" xfId="1" applyNumberFormat="1" applyFont="1" applyFill="1"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4" fontId="45" fillId="0" borderId="27" xfId="0" applyNumberFormat="1" applyFont="1" applyFill="1" applyBorder="1" applyAlignment="1">
      <alignment horizontal="left" vertical="center" wrapText="1"/>
    </xf>
    <xf numFmtId="4" fontId="45" fillId="0" borderId="1" xfId="0" applyNumberFormat="1" applyFont="1" applyFill="1" applyBorder="1" applyAlignment="1">
      <alignment horizontal="left" vertical="center" wrapText="1"/>
    </xf>
    <xf numFmtId="4" fontId="45" fillId="0" borderId="2" xfId="0" applyNumberFormat="1" applyFont="1" applyFill="1" applyBorder="1" applyAlignment="1">
      <alignment horizontal="left" vertical="center" wrapText="1"/>
    </xf>
    <xf numFmtId="3" fontId="32" fillId="0" borderId="32" xfId="17" applyNumberFormat="1" applyFont="1" applyFill="1" applyBorder="1" applyAlignment="1">
      <alignment horizontal="center" vertical="center" wrapText="1"/>
    </xf>
    <xf numFmtId="0" fontId="0" fillId="0" borderId="35" xfId="0" applyFill="1" applyBorder="1" applyAlignment="1">
      <alignment horizontal="center" vertical="center" wrapText="1"/>
    </xf>
    <xf numFmtId="0" fontId="0" fillId="0" borderId="25" xfId="0" applyFill="1" applyBorder="1" applyAlignment="1">
      <alignment horizontal="center" vertical="center" wrapText="1"/>
    </xf>
    <xf numFmtId="49" fontId="32" fillId="0" borderId="5" xfId="23" applyNumberFormat="1" applyFont="1" applyFill="1" applyBorder="1" applyAlignment="1">
      <alignment horizontal="center" vertical="center"/>
    </xf>
    <xf numFmtId="49" fontId="32" fillId="0" borderId="6" xfId="23" applyNumberFormat="1" applyFont="1" applyFill="1" applyBorder="1" applyAlignment="1">
      <alignment horizontal="center" vertical="center"/>
    </xf>
    <xf numFmtId="49" fontId="32" fillId="0" borderId="10" xfId="23" applyNumberFormat="1" applyFont="1" applyFill="1" applyBorder="1" applyAlignment="1">
      <alignment horizontal="center" vertical="center"/>
    </xf>
    <xf numFmtId="3" fontId="29" fillId="0" borderId="27" xfId="23" applyNumberFormat="1" applyFont="1" applyFill="1" applyBorder="1" applyAlignment="1">
      <alignment horizontal="center" vertical="center" wrapText="1"/>
    </xf>
    <xf numFmtId="0" fontId="0" fillId="0" borderId="20" xfId="0" applyFill="1" applyBorder="1" applyAlignment="1">
      <alignment horizontal="center" vertical="center" wrapText="1"/>
    </xf>
    <xf numFmtId="3" fontId="29" fillId="0" borderId="2" xfId="23" applyNumberFormat="1" applyFont="1" applyFill="1" applyBorder="1" applyAlignment="1">
      <alignment horizontal="center" vertical="center" wrapText="1"/>
    </xf>
    <xf numFmtId="0" fontId="0" fillId="0" borderId="22" xfId="0" applyFill="1" applyBorder="1" applyAlignment="1">
      <alignment horizontal="center" vertical="center" wrapText="1"/>
    </xf>
    <xf numFmtId="0" fontId="28" fillId="0" borderId="0" xfId="0" applyFont="1" applyFill="1" applyAlignment="1">
      <alignment horizontal="center" vertical="center" wrapText="1"/>
    </xf>
    <xf numFmtId="0" fontId="75" fillId="0" borderId="0" xfId="0" applyFont="1" applyFill="1" applyAlignment="1">
      <alignment horizontal="center" vertical="center" wrapText="1"/>
    </xf>
    <xf numFmtId="0" fontId="29" fillId="0" borderId="14"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24" xfId="0" applyFont="1" applyFill="1" applyBorder="1" applyAlignment="1">
      <alignment horizontal="center" vertical="center" wrapText="1"/>
    </xf>
    <xf numFmtId="3" fontId="29" fillId="0" borderId="17" xfId="23" applyNumberFormat="1" applyFont="1" applyFill="1" applyBorder="1" applyAlignment="1">
      <alignment horizontal="center" vertical="center" wrapText="1"/>
    </xf>
    <xf numFmtId="3" fontId="29" fillId="0" borderId="44" xfId="0" applyNumberFormat="1" applyFont="1" applyFill="1" applyBorder="1" applyAlignment="1">
      <alignment horizontal="center" vertical="center" wrapText="1"/>
    </xf>
    <xf numFmtId="0" fontId="0" fillId="0" borderId="42" xfId="0" applyFill="1" applyBorder="1" applyAlignment="1">
      <alignment horizontal="center" vertical="center" wrapText="1"/>
    </xf>
    <xf numFmtId="0" fontId="0" fillId="0" borderId="7" xfId="0" applyFill="1" applyBorder="1" applyAlignment="1">
      <alignment horizontal="center" vertical="center" wrapText="1"/>
    </xf>
    <xf numFmtId="3" fontId="29" fillId="0" borderId="17" xfId="0" applyNumberFormat="1" applyFont="1" applyFill="1" applyBorder="1" applyAlignment="1">
      <alignment horizontal="center" vertical="center" wrapText="1"/>
    </xf>
    <xf numFmtId="0" fontId="56" fillId="0" borderId="18" xfId="0" applyFont="1" applyFill="1" applyBorder="1" applyAlignment="1">
      <alignment horizontal="center" vertical="center" wrapText="1"/>
    </xf>
    <xf numFmtId="0" fontId="0" fillId="0" borderId="45" xfId="0" applyFill="1" applyBorder="1" applyAlignment="1">
      <alignment horizontal="center" vertical="center" wrapText="1"/>
    </xf>
    <xf numFmtId="3" fontId="29" fillId="0" borderId="28" xfId="0" applyNumberFormat="1" applyFont="1" applyFill="1" applyBorder="1" applyAlignment="1">
      <alignment horizontal="center" vertical="center" wrapText="1"/>
    </xf>
    <xf numFmtId="0" fontId="0" fillId="0" borderId="24" xfId="0" applyFill="1" applyBorder="1" applyAlignment="1">
      <alignment horizontal="center" vertical="center" wrapText="1"/>
    </xf>
    <xf numFmtId="4" fontId="29" fillId="0" borderId="27" xfId="23" applyNumberFormat="1" applyFont="1" applyFill="1" applyBorder="1" applyAlignment="1">
      <alignment horizontal="center" vertical="center" wrapText="1"/>
    </xf>
    <xf numFmtId="0" fontId="0" fillId="0" borderId="33" xfId="0" applyFill="1" applyBorder="1" applyAlignment="1">
      <alignment horizontal="center" vertical="center" wrapText="1"/>
    </xf>
    <xf numFmtId="3" fontId="29" fillId="0" borderId="49" xfId="0" applyNumberFormat="1" applyFont="1" applyFill="1" applyBorder="1" applyAlignment="1">
      <alignment horizontal="center" vertical="center" wrapText="1"/>
    </xf>
    <xf numFmtId="0" fontId="82" fillId="0" borderId="50" xfId="0" applyFont="1" applyFill="1" applyBorder="1" applyAlignment="1">
      <alignment horizontal="center" vertical="center" wrapText="1"/>
    </xf>
    <xf numFmtId="4" fontId="45" fillId="0" borderId="28" xfId="0" applyNumberFormat="1" applyFont="1" applyFill="1" applyBorder="1" applyAlignment="1">
      <alignment horizontal="left" vertical="center" wrapText="1"/>
    </xf>
    <xf numFmtId="49" fontId="32" fillId="0" borderId="1" xfId="23" applyNumberFormat="1" applyFont="1" applyFill="1" applyBorder="1" applyAlignment="1">
      <alignment horizontal="center" vertical="center"/>
    </xf>
    <xf numFmtId="0" fontId="76" fillId="0" borderId="0" xfId="0" applyFont="1" applyFill="1" applyAlignment="1">
      <alignment horizontal="center" vertical="center" wrapText="1"/>
    </xf>
    <xf numFmtId="0" fontId="82" fillId="0" borderId="0" xfId="0" applyFont="1" applyFill="1" applyAlignment="1">
      <alignment horizontal="center" vertical="center" wrapText="1"/>
    </xf>
    <xf numFmtId="0" fontId="29" fillId="0" borderId="3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77" fillId="0" borderId="44" xfId="0" applyFont="1" applyFill="1" applyBorder="1" applyAlignment="1">
      <alignment horizontal="center" vertical="center" wrapText="1"/>
    </xf>
    <xf numFmtId="0" fontId="82" fillId="0" borderId="42" xfId="0" applyFont="1" applyFill="1" applyBorder="1" applyAlignment="1">
      <alignment horizontal="center" vertical="center" wrapText="1"/>
    </xf>
    <xf numFmtId="0" fontId="82" fillId="0" borderId="7" xfId="0" applyFont="1" applyFill="1" applyBorder="1" applyAlignment="1">
      <alignment horizontal="center" vertical="center" wrapText="1"/>
    </xf>
    <xf numFmtId="3" fontId="29" fillId="0" borderId="46" xfId="0" applyNumberFormat="1" applyFont="1" applyFill="1" applyBorder="1" applyAlignment="1">
      <alignment horizontal="center" vertical="center" wrapText="1"/>
    </xf>
    <xf numFmtId="0" fontId="82" fillId="0" borderId="48" xfId="0" applyFont="1" applyFill="1" applyBorder="1" applyAlignment="1">
      <alignment horizontal="center" vertical="center" wrapText="1"/>
    </xf>
    <xf numFmtId="3" fontId="29" fillId="0" borderId="27" xfId="0" applyNumberFormat="1" applyFont="1" applyFill="1" applyBorder="1" applyAlignment="1">
      <alignment horizontal="center" vertical="center" wrapText="1"/>
    </xf>
    <xf numFmtId="0" fontId="82" fillId="0" borderId="20" xfId="0" applyFont="1" applyFill="1" applyBorder="1" applyAlignment="1">
      <alignment horizontal="center" vertical="center" wrapText="1"/>
    </xf>
    <xf numFmtId="0" fontId="82" fillId="0" borderId="21" xfId="0" applyFont="1" applyFill="1" applyBorder="1" applyAlignment="1">
      <alignment horizontal="center" vertical="center" wrapText="1"/>
    </xf>
    <xf numFmtId="3" fontId="30" fillId="0" borderId="2" xfId="0" applyNumberFormat="1" applyFont="1" applyFill="1" applyBorder="1" applyAlignment="1">
      <alignment horizontal="center" vertical="center" wrapText="1"/>
    </xf>
    <xf numFmtId="0" fontId="82" fillId="0" borderId="22" xfId="0" applyFont="1" applyFill="1" applyBorder="1" applyAlignment="1">
      <alignment horizontal="center" vertical="center" wrapText="1"/>
    </xf>
    <xf numFmtId="0" fontId="78" fillId="0" borderId="0" xfId="0" applyFont="1" applyFill="1" applyAlignment="1">
      <alignment horizontal="center" vertical="center" wrapText="1"/>
    </xf>
    <xf numFmtId="3" fontId="29" fillId="0" borderId="14" xfId="0" applyNumberFormat="1" applyFont="1" applyFill="1" applyBorder="1" applyAlignment="1">
      <alignment horizontal="center" vertical="center" wrapText="1"/>
    </xf>
    <xf numFmtId="3" fontId="77" fillId="0" borderId="16" xfId="0" applyNumberFormat="1" applyFont="1" applyFill="1" applyBorder="1" applyAlignment="1">
      <alignment horizontal="center" vertical="center" wrapText="1"/>
    </xf>
    <xf numFmtId="0" fontId="82" fillId="0" borderId="27"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77" fillId="0" borderId="19" xfId="0" applyFont="1" applyFill="1" applyBorder="1" applyAlignment="1">
      <alignment horizontal="center" vertical="center" wrapText="1"/>
    </xf>
    <xf numFmtId="0" fontId="82" fillId="0" borderId="28" xfId="0" applyFont="1" applyFill="1" applyBorder="1" applyAlignment="1">
      <alignment horizontal="center" vertical="center" wrapText="1"/>
    </xf>
    <xf numFmtId="3" fontId="29" fillId="0" borderId="34" xfId="0" applyNumberFormat="1" applyFont="1" applyFill="1" applyBorder="1" applyAlignment="1">
      <alignment horizontal="center" vertical="center" wrapText="1"/>
    </xf>
    <xf numFmtId="0" fontId="82" fillId="0" borderId="4" xfId="0" applyFont="1" applyFill="1" applyBorder="1" applyAlignment="1">
      <alignment horizontal="center" vertical="center" wrapText="1"/>
    </xf>
    <xf numFmtId="3" fontId="29" fillId="0" borderId="28" xfId="23" applyNumberFormat="1" applyFont="1" applyFill="1" applyBorder="1" applyAlignment="1">
      <alignment horizontal="center" vertical="center" wrapText="1"/>
    </xf>
    <xf numFmtId="0" fontId="82" fillId="0" borderId="24" xfId="0" applyFont="1" applyFill="1" applyBorder="1" applyAlignment="1">
      <alignment horizontal="center" vertical="center" wrapText="1"/>
    </xf>
    <xf numFmtId="0" fontId="82" fillId="0" borderId="33" xfId="0" applyFont="1" applyFill="1" applyBorder="1" applyAlignment="1">
      <alignment horizontal="center" vertical="center" wrapText="1"/>
    </xf>
    <xf numFmtId="0" fontId="75" fillId="0" borderId="0" xfId="0" applyFont="1" applyFill="1" applyAlignment="1">
      <alignment wrapText="1"/>
    </xf>
    <xf numFmtId="0" fontId="29" fillId="0" borderId="53" xfId="0" applyFont="1" applyFill="1" applyBorder="1" applyAlignment="1">
      <alignment horizontal="center" vertical="center" wrapText="1"/>
    </xf>
    <xf numFmtId="0" fontId="77" fillId="0" borderId="18" xfId="0" applyFont="1" applyFill="1" applyBorder="1" applyAlignment="1">
      <alignment horizontal="center" vertical="center" wrapText="1"/>
    </xf>
    <xf numFmtId="0" fontId="82" fillId="0" borderId="45" xfId="0" applyFont="1" applyFill="1" applyBorder="1" applyAlignment="1">
      <alignment horizontal="center" vertical="center" wrapText="1"/>
    </xf>
    <xf numFmtId="3" fontId="29" fillId="0" borderId="1" xfId="23" applyNumberFormat="1" applyFont="1" applyFill="1" applyBorder="1" applyAlignment="1">
      <alignment horizontal="center" vertical="center" wrapText="1"/>
    </xf>
    <xf numFmtId="3" fontId="29" fillId="0" borderId="15" xfId="0" applyNumberFormat="1" applyFont="1" applyFill="1" applyBorder="1" applyAlignment="1">
      <alignment horizontal="center" vertical="center" wrapText="1"/>
    </xf>
    <xf numFmtId="3" fontId="29" fillId="0" borderId="19" xfId="0" applyNumberFormat="1" applyFont="1" applyFill="1" applyBorder="1" applyAlignment="1">
      <alignment horizontal="center" vertical="center" wrapText="1"/>
    </xf>
    <xf numFmtId="0" fontId="82" fillId="0" borderId="1" xfId="0" applyFont="1" applyFill="1" applyBorder="1" applyAlignment="1">
      <alignment horizontal="center" vertical="center" wrapText="1"/>
    </xf>
    <xf numFmtId="4" fontId="29" fillId="0" borderId="4" xfId="23" applyNumberFormat="1" applyFont="1" applyFill="1" applyBorder="1" applyAlignment="1">
      <alignment horizontal="center" vertical="center" wrapText="1"/>
    </xf>
    <xf numFmtId="0" fontId="46" fillId="2" borderId="0" xfId="138" applyFont="1" applyFill="1" applyAlignment="1">
      <alignment horizontal="center" vertical="center"/>
    </xf>
    <xf numFmtId="0" fontId="43" fillId="2" borderId="2" xfId="138" applyFont="1" applyFill="1" applyBorder="1" applyAlignment="1" applyProtection="1">
      <alignment horizontal="center" vertical="center" wrapText="1"/>
      <protection locked="0"/>
    </xf>
    <xf numFmtId="0" fontId="43" fillId="2" borderId="5" xfId="138" applyFont="1" applyFill="1" applyBorder="1" applyAlignment="1" applyProtection="1">
      <alignment horizontal="center" vertical="center" wrapText="1"/>
      <protection locked="0"/>
    </xf>
    <xf numFmtId="0" fontId="43" fillId="2" borderId="6" xfId="138" applyFont="1" applyFill="1" applyBorder="1" applyAlignment="1">
      <alignment horizontal="center" vertical="center" wrapText="1"/>
    </xf>
    <xf numFmtId="0" fontId="43" fillId="2" borderId="10" xfId="138" applyFont="1" applyFill="1" applyBorder="1" applyAlignment="1">
      <alignment horizontal="center" vertical="center" wrapText="1"/>
    </xf>
    <xf numFmtId="0" fontId="43" fillId="2" borderId="5" xfId="138" applyFont="1" applyFill="1" applyBorder="1" applyAlignment="1" applyProtection="1">
      <alignment horizontal="center" vertical="center"/>
      <protection locked="0"/>
    </xf>
    <xf numFmtId="0" fontId="43" fillId="2" borderId="6" xfId="138" applyFont="1" applyFill="1" applyBorder="1" applyAlignment="1" applyProtection="1">
      <alignment horizontal="center" vertical="center"/>
      <protection locked="0"/>
    </xf>
    <xf numFmtId="0" fontId="43" fillId="2" borderId="10" xfId="138" applyFont="1" applyFill="1" applyBorder="1" applyAlignment="1" applyProtection="1">
      <alignment horizontal="center" vertical="center"/>
      <protection locked="0"/>
    </xf>
    <xf numFmtId="3" fontId="63" fillId="2" borderId="5" xfId="138" applyNumberFormat="1" applyFont="1" applyFill="1" applyBorder="1" applyAlignment="1">
      <alignment horizontal="center" vertical="center" wrapText="1"/>
    </xf>
    <xf numFmtId="3" fontId="63" fillId="2" borderId="6" xfId="138" applyNumberFormat="1" applyFont="1" applyFill="1" applyBorder="1" applyAlignment="1">
      <alignment horizontal="center" vertical="center" wrapText="1"/>
    </xf>
    <xf numFmtId="3" fontId="63" fillId="2" borderId="10" xfId="138" applyNumberFormat="1" applyFont="1" applyFill="1" applyBorder="1" applyAlignment="1">
      <alignment horizontal="center" vertical="center" wrapText="1"/>
    </xf>
    <xf numFmtId="3" fontId="63" fillId="2" borderId="2" xfId="138" applyNumberFormat="1" applyFont="1" applyFill="1" applyBorder="1" applyAlignment="1" applyProtection="1">
      <alignment horizontal="center" vertical="center"/>
      <protection locked="0"/>
    </xf>
    <xf numFmtId="3" fontId="63" fillId="2" borderId="3" xfId="138" applyNumberFormat="1" applyFont="1" applyFill="1" applyBorder="1" applyAlignment="1" applyProtection="1">
      <alignment horizontal="center" vertical="center"/>
      <protection locked="0"/>
    </xf>
    <xf numFmtId="3" fontId="63" fillId="2" borderId="4" xfId="138" applyNumberFormat="1" applyFont="1" applyFill="1" applyBorder="1" applyAlignment="1" applyProtection="1">
      <alignment horizontal="center" vertical="center"/>
      <protection locked="0"/>
    </xf>
    <xf numFmtId="0" fontId="63" fillId="2" borderId="1" xfId="138" applyFont="1" applyFill="1" applyBorder="1" applyAlignment="1">
      <alignment horizontal="center" vertical="center"/>
    </xf>
    <xf numFmtId="3" fontId="43" fillId="2" borderId="8" xfId="138" applyNumberFormat="1" applyFont="1" applyFill="1" applyBorder="1" applyAlignment="1" applyProtection="1">
      <alignment horizontal="center" vertical="center" wrapText="1"/>
      <protection locked="0"/>
    </xf>
    <xf numFmtId="3" fontId="43" fillId="2" borderId="13" xfId="138" applyNumberFormat="1" applyFont="1" applyFill="1" applyBorder="1" applyAlignment="1" applyProtection="1">
      <alignment horizontal="center" vertical="center" wrapText="1"/>
      <protection locked="0"/>
    </xf>
    <xf numFmtId="3" fontId="43" fillId="2" borderId="9" xfId="138" applyNumberFormat="1" applyFont="1" applyFill="1" applyBorder="1" applyAlignment="1" applyProtection="1">
      <alignment horizontal="center" vertical="center" wrapText="1"/>
      <protection locked="0"/>
    </xf>
    <xf numFmtId="3" fontId="43" fillId="2" borderId="11" xfId="138" applyNumberFormat="1" applyFont="1" applyFill="1" applyBorder="1" applyAlignment="1" applyProtection="1">
      <alignment horizontal="center" vertical="center" wrapText="1"/>
      <protection locked="0"/>
    </xf>
    <xf numFmtId="3" fontId="43" fillId="2" borderId="1" xfId="138" applyNumberFormat="1" applyFont="1" applyFill="1" applyBorder="1" applyAlignment="1" applyProtection="1">
      <alignment horizontal="center" vertical="center"/>
      <protection locked="0"/>
    </xf>
    <xf numFmtId="3" fontId="43" fillId="2" borderId="1" xfId="138" applyNumberFormat="1" applyFont="1" applyFill="1" applyBorder="1" applyAlignment="1">
      <alignment horizontal="center" vertical="center" wrapText="1"/>
    </xf>
    <xf numFmtId="0" fontId="43" fillId="2" borderId="8" xfId="138" applyFont="1" applyFill="1" applyBorder="1" applyAlignment="1">
      <alignment horizontal="center" vertical="center" wrapText="1"/>
    </xf>
    <xf numFmtId="0" fontId="43" fillId="2" borderId="12" xfId="138" applyFont="1" applyFill="1" applyBorder="1" applyAlignment="1">
      <alignment horizontal="center" vertical="center" wrapText="1"/>
    </xf>
    <xf numFmtId="0" fontId="43" fillId="2" borderId="13" xfId="138" applyFont="1" applyFill="1" applyBorder="1" applyAlignment="1">
      <alignment horizontal="center" vertical="center" wrapText="1"/>
    </xf>
    <xf numFmtId="0" fontId="43" fillId="2" borderId="9" xfId="138" applyFont="1" applyFill="1" applyBorder="1" applyAlignment="1">
      <alignment horizontal="center" vertical="center" wrapText="1"/>
    </xf>
    <xf numFmtId="0" fontId="43" fillId="2" borderId="7" xfId="138" applyFont="1" applyFill="1" applyBorder="1" applyAlignment="1">
      <alignment horizontal="center" vertical="center" wrapText="1"/>
    </xf>
    <xf numFmtId="0" fontId="43" fillId="2" borderId="11" xfId="138" applyFont="1" applyFill="1" applyBorder="1" applyAlignment="1">
      <alignment horizontal="center" vertical="center" wrapText="1"/>
    </xf>
    <xf numFmtId="3" fontId="83" fillId="2" borderId="5" xfId="138" applyNumberFormat="1" applyFont="1" applyFill="1" applyBorder="1" applyAlignment="1" applyProtection="1">
      <alignment horizontal="center" vertical="center" wrapText="1"/>
      <protection locked="0"/>
    </xf>
    <xf numFmtId="3" fontId="83" fillId="2" borderId="10" xfId="138" applyNumberFormat="1" applyFont="1" applyFill="1" applyBorder="1" applyAlignment="1" applyProtection="1">
      <alignment horizontal="center" vertical="center" wrapText="1"/>
      <protection locked="0"/>
    </xf>
    <xf numFmtId="3" fontId="83" fillId="2" borderId="5" xfId="138" applyNumberFormat="1" applyFont="1" applyFill="1" applyBorder="1" applyAlignment="1">
      <alignment horizontal="center" vertical="center" wrapText="1"/>
    </xf>
    <xf numFmtId="3" fontId="83" fillId="2" borderId="10" xfId="138" applyNumberFormat="1" applyFont="1" applyFill="1" applyBorder="1" applyAlignment="1">
      <alignment horizontal="center" vertical="center" wrapText="1"/>
    </xf>
    <xf numFmtId="3" fontId="83" fillId="2" borderId="1" xfId="138" applyNumberFormat="1" applyFont="1" applyFill="1" applyBorder="1" applyAlignment="1" applyProtection="1">
      <alignment horizontal="center" vertical="center" wrapText="1"/>
      <protection locked="0"/>
    </xf>
  </cellXfs>
  <cellStyles count="139">
    <cellStyle name="Normal" xfId="31"/>
    <cellStyle name="Денежный" xfId="56" builtinId="4"/>
    <cellStyle name="Обычный" xfId="0" builtinId="0"/>
    <cellStyle name="Обычный 10" xfId="65"/>
    <cellStyle name="Обычный 10 10 10 2 2 2 2 2" xfId="28"/>
    <cellStyle name="Обычный 10 10 10 2 2 2 2 2 2" xfId="32"/>
    <cellStyle name="Обычный 10 10 10 2 2 2 2 2 3" xfId="54"/>
    <cellStyle name="Обычный 10 10 10 2 2 2 2 2 4" xfId="63"/>
    <cellStyle name="Обычный 10 10 10 2 2 2 2 2 5" xfId="70"/>
    <cellStyle name="Обычный 10 10 10 2 2 2 2 2 6" xfId="83"/>
    <cellStyle name="Обычный 10 10 10 2 2 2 2 2 7" xfId="95"/>
    <cellStyle name="Обычный 10 10 10 2 2 2 2 2 8" xfId="112"/>
    <cellStyle name="Обычный 10 10 10 2 2 2 2 2 9" xfId="127"/>
    <cellStyle name="Обычный 10 10 10 2 2 3 2" xfId="19"/>
    <cellStyle name="Обычный 10 10 10 2 2 3 2 2" xfId="51"/>
    <cellStyle name="Обычный 10 10 10 2 2 3 2 2 2" xfId="60"/>
    <cellStyle name="Обычный 10 10 10 2 2 3 2 2 3" xfId="69"/>
    <cellStyle name="Обычный 10 10 10 2 2 3 2 2 4" xfId="77"/>
    <cellStyle name="Обычный 10 10 10 2 2 3 2 2 5" xfId="89"/>
    <cellStyle name="Обычный 10 10 10 2 2 3 2 2 6" xfId="103"/>
    <cellStyle name="Обычный 10 10 10 2 2 3 2 2 7" xfId="109"/>
    <cellStyle name="Обычный 10 10 10 2 2 3 2 2 8" xfId="120"/>
    <cellStyle name="Обычный 10 10 10 2 2 3 2 2 9" xfId="137"/>
    <cellStyle name="Обычный 10 10 14 7 2 3 2" xfId="16"/>
    <cellStyle name="Обычный 10 10 14 7 2 3 2 2" xfId="50"/>
    <cellStyle name="Обычный 10 10 14 7 2 3 2 2 2" xfId="59"/>
    <cellStyle name="Обычный 10 10 14 7 2 3 2 2 3" xfId="68"/>
    <cellStyle name="Обычный 10 10 14 7 2 3 2 2 4" xfId="76"/>
    <cellStyle name="Обычный 10 10 14 7 2 3 2 2 5" xfId="88"/>
    <cellStyle name="Обычный 10 10 14 7 2 3 2 2 6" xfId="102"/>
    <cellStyle name="Обычный 10 10 14 7 2 3 2 2 7" xfId="108"/>
    <cellStyle name="Обычный 10 10 14 7 2 3 2 2 8" xfId="119"/>
    <cellStyle name="Обычный 10 10 14 7 2 3 2 2 9" xfId="136"/>
    <cellStyle name="Обычный 100" xfId="18"/>
    <cellStyle name="Обычный 11" xfId="99"/>
    <cellStyle name="Обычный 12" xfId="138"/>
    <cellStyle name="Обычный 144" xfId="33"/>
    <cellStyle name="Обычный 149" xfId="7"/>
    <cellStyle name="Обычный 149 12" xfId="38"/>
    <cellStyle name="Обычный 15" xfId="9"/>
    <cellStyle name="Обычный 15 2 4 4" xfId="24"/>
    <cellStyle name="Обычный 17" xfId="27"/>
    <cellStyle name="Обычный 2" xfId="1"/>
    <cellStyle name="Обычный 2 10" xfId="36"/>
    <cellStyle name="Обычный 2 136 11 7 4 3 2" xfId="25"/>
    <cellStyle name="Обычный 2 136 11 7 4 3 2 10" xfId="121"/>
    <cellStyle name="Обычный 2 136 11 7 4 3 2 11" xfId="123"/>
    <cellStyle name="Обычный 2 136 11 7 4 3 2 12" xfId="125"/>
    <cellStyle name="Обычный 2 136 11 7 4 3 2 2" xfId="52"/>
    <cellStyle name="Обычный 2 136 11 7 4 3 2 2 2" xfId="64"/>
    <cellStyle name="Обычный 2 136 11 7 4 3 2 2 3" xfId="72"/>
    <cellStyle name="Обычный 2 136 11 7 4 3 2 2 4" xfId="84"/>
    <cellStyle name="Обычный 2 136 11 7 4 3 2 2 5" xfId="96"/>
    <cellStyle name="Обычный 2 136 11 7 4 3 2 2 6" xfId="113"/>
    <cellStyle name="Обычный 2 136 11 7 4 3 2 2 7" xfId="128"/>
    <cellStyle name="Обычный 2 136 11 7 4 3 2 3" xfId="61"/>
    <cellStyle name="Обычный 2 136 11 7 4 3 2 3 2" xfId="73"/>
    <cellStyle name="Обычный 2 136 11 7 4 3 2 3 3" xfId="85"/>
    <cellStyle name="Обычный 2 136 11 7 4 3 2 3 4" xfId="97"/>
    <cellStyle name="Обычный 2 136 11 7 4 3 2 3 5" xfId="114"/>
    <cellStyle name="Обычный 2 136 11 7 4 3 2 3 6" xfId="129"/>
    <cellStyle name="Обычный 2 136 11 7 4 3 2 4" xfId="71"/>
    <cellStyle name="Обычный 2 136 11 7 4 3 2 5" xfId="81"/>
    <cellStyle name="Обычный 2 136 11 7 4 3 2 6" xfId="93"/>
    <cellStyle name="Обычный 2 136 11 7 4 3 2 7" xfId="104"/>
    <cellStyle name="Обычный 2 136 11 7 4 3 2 8" xfId="110"/>
    <cellStyle name="Обычный 2 136 11 7 4 3 2 9" xfId="115"/>
    <cellStyle name="Обычный 2 136 11 7 4 3 3" xfId="22"/>
    <cellStyle name="Обычный 2 136 11 7 4 3 3 2" xfId="80"/>
    <cellStyle name="Обычный 2 136 11 7 4 3 3 3" xfId="92"/>
    <cellStyle name="Обычный 2 136 11 7 4 3 3 4" xfId="133"/>
    <cellStyle name="Обычный 2 136 11 7 4 3 6" xfId="29"/>
    <cellStyle name="Обычный 2 136 11 7 4 3 6 2" xfId="116"/>
    <cellStyle name="Обычный 2 136 11 7 4 3 6 3" xfId="126"/>
    <cellStyle name="Обычный 2 136 11 7 4 8" xfId="26"/>
    <cellStyle name="Обычный 2 136 11 7 4 8 10" xfId="130"/>
    <cellStyle name="Обычный 2 136 11 7 4 8 2" xfId="53"/>
    <cellStyle name="Обычный 2 136 11 7 4 8 3" xfId="62"/>
    <cellStyle name="Обычный 2 136 11 7 4 8 4" xfId="82"/>
    <cellStyle name="Обычный 2 136 11 7 4 8 5" xfId="94"/>
    <cellStyle name="Обычный 2 136 11 7 4 8 6" xfId="105"/>
    <cellStyle name="Обычный 2 136 11 7 4 8 7" xfId="111"/>
    <cellStyle name="Обычный 2 136 11 7 4 8 8" xfId="122"/>
    <cellStyle name="Обычный 2 136 11 7 4 8 9" xfId="124"/>
    <cellStyle name="Обычный 2 136 11 7 6 2 2" xfId="40"/>
    <cellStyle name="Обычный 2 136 11 7 6 2 3" xfId="20"/>
    <cellStyle name="Обычный 2 136 11 7 6 2 3 2" xfId="78"/>
    <cellStyle name="Обычный 2 136 11 7 6 2 3 3" xfId="90"/>
    <cellStyle name="Обычный 2 136 11 7 6 2 3 4" xfId="131"/>
    <cellStyle name="Обычный 2 136 15 3 2 2" xfId="15"/>
    <cellStyle name="Обычный 2 136 15 3 2 2 2" xfId="49"/>
    <cellStyle name="Обычный 2 136 15 3 2 2 2 2" xfId="58"/>
    <cellStyle name="Обычный 2 136 15 3 2 2 2 3" xfId="67"/>
    <cellStyle name="Обычный 2 136 15 3 2 2 2 4" xfId="75"/>
    <cellStyle name="Обычный 2 136 15 3 2 2 2 5" xfId="87"/>
    <cellStyle name="Обычный 2 136 15 3 2 2 2 6" xfId="101"/>
    <cellStyle name="Обычный 2 136 15 3 2 2 2 7" xfId="107"/>
    <cellStyle name="Обычный 2 136 15 3 2 2 2 8" xfId="118"/>
    <cellStyle name="Обычный 2 136 15 3 2 2 2 9" xfId="135"/>
    <cellStyle name="Обычный 2 136 15 3 3" xfId="14"/>
    <cellStyle name="Обычный 2 136 15 3 3 2" xfId="44"/>
    <cellStyle name="Обычный 2 136 15 3 3 3" xfId="48"/>
    <cellStyle name="Обычный 2 136 15 3 3 3 2" xfId="57"/>
    <cellStyle name="Обычный 2 136 15 3 3 3 3" xfId="66"/>
    <cellStyle name="Обычный 2 136 15 3 3 3 4" xfId="74"/>
    <cellStyle name="Обычный 2 136 15 3 3 3 5" xfId="86"/>
    <cellStyle name="Обычный 2 136 15 3 3 3 6" xfId="100"/>
    <cellStyle name="Обычный 2 136 15 3 3 3 7" xfId="106"/>
    <cellStyle name="Обычный 2 136 15 3 3 3 8" xfId="117"/>
    <cellStyle name="Обычный 2 136 15 3 3 3 9" xfId="134"/>
    <cellStyle name="Обычный 2 136 23 7 2" xfId="21"/>
    <cellStyle name="Обычный 2 136 23 7 2 2" xfId="79"/>
    <cellStyle name="Обычный 2 136 23 7 2 3" xfId="91"/>
    <cellStyle name="Обычный 2 136 23 7 2 4" xfId="132"/>
    <cellStyle name="Обычный 2 137" xfId="10"/>
    <cellStyle name="Обычный 2 139" xfId="2"/>
    <cellStyle name="Обычный 2 2" xfId="13"/>
    <cellStyle name="Обычный 2 2 2" xfId="35"/>
    <cellStyle name="Обычный 2 2 2 4" xfId="23"/>
    <cellStyle name="Обычный 2 3" xfId="6"/>
    <cellStyle name="Обычный 2 3 2" xfId="8"/>
    <cellStyle name="Обычный 2 4" xfId="30"/>
    <cellStyle name="Обычный 2 5" xfId="34"/>
    <cellStyle name="Обычный 2 6" xfId="17"/>
    <cellStyle name="Обычный 2 6 2" xfId="42"/>
    <cellStyle name="Обычный 2 7" xfId="37"/>
    <cellStyle name="Обычный 3" xfId="3"/>
    <cellStyle name="Обычный 3 2" xfId="4"/>
    <cellStyle name="Обычный 4" xfId="5"/>
    <cellStyle name="Обычный 4 10" xfId="98"/>
    <cellStyle name="Обычный 5" xfId="41"/>
    <cellStyle name="Обычный 5 3" xfId="39"/>
    <cellStyle name="Обычный 6" xfId="43"/>
    <cellStyle name="Обычный 7" xfId="45"/>
    <cellStyle name="Обычный 8" xfId="46"/>
    <cellStyle name="Обычный 84" xfId="11"/>
    <cellStyle name="Обычный 84 2 3" xfId="47"/>
    <cellStyle name="Обычный 85" xfId="12"/>
    <cellStyle name="Обычный 9" xfId="55"/>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1057;_&#1043;\&#1063;&#1047;&#1051;_&#1086;&#1090;&#1095;&#1077;&#1090;%20&#1060;&#1060;&#1054;&#1052;&#1057;\&#1048;&#1079;%20&#1057;&#1041;&#1044;\&#1063;&#1047;&#1051;_010122_&#1087;&#1088;&#1080;&#1082;&#1088;&#1077;&#1087;&#1083;&#1077;&#1085;&#1080;&#107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2_&#1087;&#1088;&#1080;&#1082;&#1088;&#1077;&#1087;&#1083;&#1077;&#1085;&#1080;&#107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1057;_&#1043;\&#1063;&#1047;&#1051;_&#1086;&#1090;&#1095;&#1077;&#1090;%20&#1060;&#1060;&#1054;&#1052;&#1057;\&#1048;&#1079;%20&#1057;&#1041;&#1044;\&#1063;&#1047;&#1051;_010123_&#1087;&#1088;&#1080;&#1082;&#1088;&#1077;&#1087;&#1083;&#1077;&#1085;&#1080;&#107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OORDLEN\&#1057;_&#1043;\&#1063;&#1047;&#1051;_&#1086;&#1090;&#1095;&#1077;&#1090;%20&#1060;&#1060;&#1054;&#1052;&#1057;\&#1048;&#1079;%20&#1057;&#1041;&#1044;\&#1063;&#1047;&#1051;_010123_&#1087;&#1088;&#1080;&#1082;&#1088;&#1077;&#1087;&#1083;&#1077;&#1085;&#1080;&#1077;.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OORDLEN\Data\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OORDLEN\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OSIT/&#1058;%20&#1040;%20&#1056;%20&#1048;%20&#1060;%20&#1053;%20&#1067;%20&#1045;/&#1054;&#1073;&#1098;&#1077;&#1084;&#1099;/2023%20&#1075;/&#1057;&#1090;&#1072;&#1094;&#1080;&#1086;&#1085;&#1072;&#1088;/&#1042;&#1052;&#1055;%202023&#107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OSIT/&#1058;%20&#1040;%20&#1056;%20&#1048;%20&#1060;%20&#1053;%20&#1067;%20&#1045;/&#1054;&#1073;&#1098;&#1077;&#1084;&#1099;/2025%20&#1075;/&#1055;&#1088;&#1086;&#1092;&#1080;&#1083;&#1072;&#1082;&#1090;&#1080;&#1082;&#1072;%20&#1080;%20&#1087;&#1086;&#1076;&#1091;&#1096;&#1077;&#1074;&#1082;&#1072;/&#1054;&#1073;&#1098;&#1077;&#1084;&#1099;/&#1057;&#1074;&#1086;&#1076;%20&#1055;&#1088;&#1086;&#1092;&#1080;&#1083;&#1072;&#1082;&#1090;&#1080;&#1082;&#1072;%202025%20&#1089;%20&#1079;&#1072;&#1074;&#1077;&#1088;&#1096;&#1077;&#1085;&#1080;&#1077;&#108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OSIT/&#1058;%20&#1040;%20&#1056;%20&#1048;%20&#1060;%20&#1053;%20&#1067;%20&#1045;/&#1054;&#1073;&#1098;&#1077;&#1084;&#1099;/2025%20&#1075;/&#1055;&#1088;&#1086;&#1092;&#1080;&#1083;&#1072;&#1082;&#1090;&#1080;&#1082;&#1072;%20&#1080;%20&#1087;&#1086;&#1076;&#1091;&#1096;&#1077;&#1074;&#1082;&#1072;/&#1054;&#1073;&#1098;&#1077;&#1084;&#1099;/&#1056;&#1072;&#1079;&#1086;&#1074;.&#1087;&#1086;&#1089;.&#1087;&#1086;%20&#1079;&#1072;&#1073;.%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ORDLEN\&#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3_&#1087;&#1088;&#1080;&#1082;&#1088;&#1077;&#1087;&#1083;&#1077;&#1085;&#1080;&#107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OORDLEN\Data\&#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253\&#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OORDLEN\&#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OORDLEN\&#1057;_&#1043;\&#1063;&#1047;&#1051;_&#1086;&#1090;&#1095;&#1077;&#1090;%20&#1060;&#1060;&#1054;&#1052;&#1057;\&#1048;&#1079;%20&#1057;&#1041;&#1044;\&#1063;&#1047;&#1051;_010122_&#1087;&#1088;&#1080;&#1082;&#1088;&#1077;&#1087;&#1083;&#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 val="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s>
    <sheetDataSet>
      <sheetData sheetId="0" refreshError="1"/>
      <sheetData sheetId="1"/>
      <sheetData sheetId="2">
        <row r="1">
          <cell r="C1" t="str">
            <v>0 мес</v>
          </cell>
          <cell r="F1">
            <v>1</v>
          </cell>
          <cell r="J1">
            <v>2</v>
          </cell>
          <cell r="N1">
            <v>3</v>
          </cell>
          <cell r="R1">
            <v>4</v>
          </cell>
          <cell r="V1">
            <v>5</v>
          </cell>
          <cell r="Z1">
            <v>6</v>
          </cell>
          <cell r="AD1">
            <v>7</v>
          </cell>
          <cell r="AH1">
            <v>8</v>
          </cell>
          <cell r="AL1">
            <v>9</v>
          </cell>
          <cell r="AP1">
            <v>10</v>
          </cell>
          <cell r="AT1">
            <v>11</v>
          </cell>
          <cell r="AX1">
            <v>12</v>
          </cell>
          <cell r="BB1">
            <v>13</v>
          </cell>
          <cell r="BF1">
            <v>14</v>
          </cell>
          <cell r="BJ1">
            <v>15</v>
          </cell>
          <cell r="BN1">
            <v>16</v>
          </cell>
          <cell r="BR1">
            <v>17</v>
          </cell>
          <cell r="BV1">
            <v>18</v>
          </cell>
          <cell r="BZ1">
            <v>19</v>
          </cell>
          <cell r="CD1">
            <v>20</v>
          </cell>
          <cell r="CH1">
            <v>21</v>
          </cell>
          <cell r="CL1">
            <v>22</v>
          </cell>
          <cell r="CP1">
            <v>23</v>
          </cell>
        </row>
        <row r="2">
          <cell r="C2" t="str">
            <v>м</v>
          </cell>
          <cell r="E2" t="str">
            <v>ж</v>
          </cell>
          <cell r="G2" t="str">
            <v>м</v>
          </cell>
          <cell r="I2" t="str">
            <v>ж</v>
          </cell>
          <cell r="K2" t="str">
            <v>м</v>
          </cell>
          <cell r="M2" t="str">
            <v>ж</v>
          </cell>
          <cell r="O2" t="str">
            <v>м</v>
          </cell>
          <cell r="Q2" t="str">
            <v>ж</v>
          </cell>
          <cell r="S2" t="str">
            <v>м</v>
          </cell>
          <cell r="U2" t="str">
            <v>ж</v>
          </cell>
          <cell r="W2" t="str">
            <v>м</v>
          </cell>
          <cell r="Y2" t="str">
            <v>ж</v>
          </cell>
          <cell r="AA2" t="str">
            <v>м</v>
          </cell>
          <cell r="AC2" t="str">
            <v>ж</v>
          </cell>
          <cell r="AE2" t="str">
            <v>м</v>
          </cell>
          <cell r="AG2" t="str">
            <v>ж</v>
          </cell>
          <cell r="AI2" t="str">
            <v>м</v>
          </cell>
          <cell r="AK2" t="str">
            <v>ж</v>
          </cell>
          <cell r="AM2" t="str">
            <v>м</v>
          </cell>
          <cell r="AO2" t="str">
            <v>ж</v>
          </cell>
          <cell r="AQ2" t="str">
            <v>м</v>
          </cell>
          <cell r="AS2" t="str">
            <v>ж</v>
          </cell>
          <cell r="AU2" t="str">
            <v>м</v>
          </cell>
          <cell r="AW2" t="str">
            <v>ж</v>
          </cell>
          <cell r="AY2" t="str">
            <v>м</v>
          </cell>
          <cell r="BA2" t="str">
            <v>ж</v>
          </cell>
          <cell r="BC2" t="str">
            <v>м</v>
          </cell>
          <cell r="BE2" t="str">
            <v>ж</v>
          </cell>
          <cell r="BG2" t="str">
            <v>м</v>
          </cell>
          <cell r="BI2" t="str">
            <v>ж</v>
          </cell>
          <cell r="BK2" t="str">
            <v>м</v>
          </cell>
          <cell r="BM2" t="str">
            <v>ж</v>
          </cell>
          <cell r="BO2" t="str">
            <v>м</v>
          </cell>
          <cell r="BQ2" t="str">
            <v>ж</v>
          </cell>
          <cell r="BS2" t="str">
            <v>м</v>
          </cell>
          <cell r="BU2" t="str">
            <v>ж</v>
          </cell>
          <cell r="BW2" t="str">
            <v>м</v>
          </cell>
          <cell r="BY2" t="str">
            <v>ж</v>
          </cell>
          <cell r="CA2" t="str">
            <v>м</v>
          </cell>
          <cell r="CC2" t="str">
            <v>ж</v>
          </cell>
          <cell r="CE2" t="str">
            <v>м</v>
          </cell>
          <cell r="CG2" t="str">
            <v>ж</v>
          </cell>
          <cell r="CI2" t="str">
            <v>м</v>
          </cell>
          <cell r="CK2" t="str">
            <v>ж</v>
          </cell>
          <cell r="CM2" t="str">
            <v>м</v>
          </cell>
          <cell r="CO2" t="str">
            <v>ж</v>
          </cell>
          <cell r="CQ2" t="str">
            <v>м</v>
          </cell>
          <cell r="CS2" t="str">
            <v>ж</v>
          </cell>
        </row>
        <row r="3">
          <cell r="B3" t="str">
            <v>021001</v>
          </cell>
          <cell r="C3">
            <v>1</v>
          </cell>
          <cell r="D3" t="str">
            <v>021001</v>
          </cell>
          <cell r="E3">
            <v>1</v>
          </cell>
          <cell r="F3" t="str">
            <v>021001</v>
          </cell>
          <cell r="G3">
            <v>7</v>
          </cell>
          <cell r="H3" t="str">
            <v>021001</v>
          </cell>
          <cell r="I3">
            <v>9</v>
          </cell>
          <cell r="J3" t="str">
            <v>021001</v>
          </cell>
          <cell r="K3">
            <v>4</v>
          </cell>
          <cell r="L3" t="str">
            <v>021001</v>
          </cell>
          <cell r="M3">
            <v>3</v>
          </cell>
          <cell r="N3" t="str">
            <v>021001</v>
          </cell>
          <cell r="O3">
            <v>7</v>
          </cell>
          <cell r="P3" t="str">
            <v>021001</v>
          </cell>
          <cell r="Q3">
            <v>8</v>
          </cell>
          <cell r="R3" t="str">
            <v>021001</v>
          </cell>
          <cell r="S3">
            <v>8</v>
          </cell>
          <cell r="T3" t="str">
            <v>021001</v>
          </cell>
          <cell r="U3">
            <v>9</v>
          </cell>
          <cell r="V3" t="str">
            <v>021001</v>
          </cell>
          <cell r="W3">
            <v>15</v>
          </cell>
          <cell r="X3" t="str">
            <v>021001</v>
          </cell>
          <cell r="Y3">
            <v>14</v>
          </cell>
          <cell r="Z3" t="str">
            <v>021001</v>
          </cell>
          <cell r="AA3">
            <v>3</v>
          </cell>
          <cell r="AB3" t="str">
            <v>021001</v>
          </cell>
          <cell r="AC3">
            <v>3</v>
          </cell>
          <cell r="AD3" t="str">
            <v>021001</v>
          </cell>
          <cell r="AE3">
            <v>6</v>
          </cell>
          <cell r="AF3" t="str">
            <v>021001</v>
          </cell>
          <cell r="AG3">
            <v>3</v>
          </cell>
          <cell r="AH3" t="str">
            <v>021001</v>
          </cell>
          <cell r="AI3">
            <v>6</v>
          </cell>
          <cell r="AJ3" t="str">
            <v>021001</v>
          </cell>
          <cell r="AK3">
            <v>5</v>
          </cell>
          <cell r="AL3" t="str">
            <v>021001</v>
          </cell>
          <cell r="AM3">
            <v>11</v>
          </cell>
          <cell r="AN3" t="str">
            <v>021001</v>
          </cell>
          <cell r="AO3">
            <v>5</v>
          </cell>
          <cell r="AP3" t="str">
            <v>021001</v>
          </cell>
          <cell r="AQ3">
            <v>7</v>
          </cell>
          <cell r="AR3" t="str">
            <v>021001</v>
          </cell>
          <cell r="AS3">
            <v>6</v>
          </cell>
          <cell r="AT3" t="str">
            <v>021001</v>
          </cell>
          <cell r="AU3">
            <v>10</v>
          </cell>
          <cell r="AV3" t="str">
            <v>021001</v>
          </cell>
          <cell r="AW3">
            <v>4</v>
          </cell>
          <cell r="AX3" t="str">
            <v>021001</v>
          </cell>
          <cell r="AY3">
            <v>6</v>
          </cell>
          <cell r="AZ3" t="str">
            <v>021001</v>
          </cell>
          <cell r="BA3">
            <v>7</v>
          </cell>
          <cell r="BB3" t="str">
            <v>021001</v>
          </cell>
          <cell r="BC3">
            <v>4</v>
          </cell>
          <cell r="BD3" t="str">
            <v>021001</v>
          </cell>
          <cell r="BE3">
            <v>8</v>
          </cell>
          <cell r="BF3" t="str">
            <v>021001</v>
          </cell>
          <cell r="BG3">
            <v>6</v>
          </cell>
          <cell r="BH3" t="str">
            <v>021001</v>
          </cell>
          <cell r="BI3">
            <v>12</v>
          </cell>
          <cell r="BJ3" t="str">
            <v>021001</v>
          </cell>
          <cell r="BK3">
            <v>13</v>
          </cell>
          <cell r="BL3" t="str">
            <v>021001</v>
          </cell>
          <cell r="BM3">
            <v>6</v>
          </cell>
          <cell r="BN3" t="str">
            <v>021001</v>
          </cell>
          <cell r="BO3">
            <v>7</v>
          </cell>
          <cell r="BP3" t="str">
            <v>021001</v>
          </cell>
          <cell r="BQ3">
            <v>13</v>
          </cell>
          <cell r="BR3" t="str">
            <v>021001</v>
          </cell>
          <cell r="BS3">
            <v>12</v>
          </cell>
          <cell r="BT3" t="str">
            <v>021001</v>
          </cell>
          <cell r="BU3">
            <v>8</v>
          </cell>
          <cell r="BV3" t="str">
            <v>021001</v>
          </cell>
          <cell r="BW3">
            <v>6</v>
          </cell>
          <cell r="BX3" t="str">
            <v>021001</v>
          </cell>
          <cell r="BY3">
            <v>3</v>
          </cell>
          <cell r="BZ3" t="str">
            <v>021001</v>
          </cell>
          <cell r="CA3">
            <v>6</v>
          </cell>
          <cell r="CB3" t="str">
            <v>021001</v>
          </cell>
          <cell r="CC3">
            <v>7</v>
          </cell>
          <cell r="CD3" t="str">
            <v>021001</v>
          </cell>
          <cell r="CE3">
            <v>12</v>
          </cell>
          <cell r="CF3" t="str">
            <v>021001</v>
          </cell>
          <cell r="CG3">
            <v>7</v>
          </cell>
          <cell r="CH3" t="str">
            <v>021001</v>
          </cell>
          <cell r="CI3">
            <v>7</v>
          </cell>
          <cell r="CJ3" t="str">
            <v>021001</v>
          </cell>
          <cell r="CK3">
            <v>6</v>
          </cell>
          <cell r="CL3" t="str">
            <v>021001</v>
          </cell>
          <cell r="CM3">
            <v>9</v>
          </cell>
          <cell r="CN3" t="str">
            <v>021001</v>
          </cell>
          <cell r="CO3">
            <v>11</v>
          </cell>
          <cell r="CP3" t="str">
            <v>021001</v>
          </cell>
          <cell r="CQ3">
            <v>10</v>
          </cell>
          <cell r="CR3" t="str">
            <v>021001</v>
          </cell>
          <cell r="CS3">
            <v>12</v>
          </cell>
        </row>
        <row r="4">
          <cell r="B4" t="str">
            <v>021002</v>
          </cell>
          <cell r="C4">
            <v>1</v>
          </cell>
          <cell r="D4" t="str">
            <v>021002</v>
          </cell>
          <cell r="E4">
            <v>5</v>
          </cell>
          <cell r="F4" t="str">
            <v>021002</v>
          </cell>
          <cell r="G4">
            <v>8</v>
          </cell>
          <cell r="H4" t="str">
            <v>021002</v>
          </cell>
          <cell r="I4">
            <v>6</v>
          </cell>
          <cell r="J4" t="str">
            <v>021002</v>
          </cell>
          <cell r="K4">
            <v>8</v>
          </cell>
          <cell r="L4" t="str">
            <v>021002</v>
          </cell>
          <cell r="M4">
            <v>11</v>
          </cell>
          <cell r="N4" t="str">
            <v>021002</v>
          </cell>
          <cell r="O4">
            <v>11</v>
          </cell>
          <cell r="P4" t="str">
            <v>021002</v>
          </cell>
          <cell r="Q4">
            <v>5</v>
          </cell>
          <cell r="R4" t="str">
            <v>021002</v>
          </cell>
          <cell r="S4">
            <v>10</v>
          </cell>
          <cell r="T4" t="str">
            <v>021002</v>
          </cell>
          <cell r="U4">
            <v>16</v>
          </cell>
          <cell r="V4" t="str">
            <v>021002</v>
          </cell>
          <cell r="W4">
            <v>9</v>
          </cell>
          <cell r="X4" t="str">
            <v>021002</v>
          </cell>
          <cell r="Y4">
            <v>8</v>
          </cell>
          <cell r="Z4" t="str">
            <v>021002</v>
          </cell>
          <cell r="AA4">
            <v>8</v>
          </cell>
          <cell r="AB4" t="str">
            <v>021002</v>
          </cell>
          <cell r="AC4">
            <v>6</v>
          </cell>
          <cell r="AD4" t="str">
            <v>021002</v>
          </cell>
          <cell r="AE4">
            <v>17</v>
          </cell>
          <cell r="AF4" t="str">
            <v>021002</v>
          </cell>
          <cell r="AG4">
            <v>10</v>
          </cell>
          <cell r="AH4" t="str">
            <v>021002</v>
          </cell>
          <cell r="AI4">
            <v>17</v>
          </cell>
          <cell r="AJ4" t="str">
            <v>021002</v>
          </cell>
          <cell r="AK4">
            <v>13</v>
          </cell>
          <cell r="AL4" t="str">
            <v>021002</v>
          </cell>
          <cell r="AM4">
            <v>23</v>
          </cell>
          <cell r="AN4" t="str">
            <v>021002</v>
          </cell>
          <cell r="AO4">
            <v>6</v>
          </cell>
          <cell r="AP4" t="str">
            <v>021002</v>
          </cell>
          <cell r="AQ4">
            <v>8</v>
          </cell>
          <cell r="AR4" t="str">
            <v>021002</v>
          </cell>
          <cell r="AS4">
            <v>12</v>
          </cell>
          <cell r="AT4" t="str">
            <v>021002</v>
          </cell>
          <cell r="AU4">
            <v>15</v>
          </cell>
          <cell r="AV4" t="str">
            <v>021002</v>
          </cell>
          <cell r="AW4">
            <v>11</v>
          </cell>
          <cell r="AX4" t="str">
            <v>021002</v>
          </cell>
          <cell r="AY4">
            <v>10</v>
          </cell>
          <cell r="AZ4" t="str">
            <v>021002</v>
          </cell>
          <cell r="BA4">
            <v>12</v>
          </cell>
          <cell r="BB4" t="str">
            <v>021002</v>
          </cell>
          <cell r="BC4">
            <v>18</v>
          </cell>
          <cell r="BD4" t="str">
            <v>021002</v>
          </cell>
          <cell r="BE4">
            <v>12</v>
          </cell>
          <cell r="BF4" t="str">
            <v>021002</v>
          </cell>
          <cell r="BG4">
            <v>10</v>
          </cell>
          <cell r="BH4" t="str">
            <v>021002</v>
          </cell>
          <cell r="BI4">
            <v>9</v>
          </cell>
          <cell r="BJ4" t="str">
            <v>021002</v>
          </cell>
          <cell r="BK4">
            <v>16</v>
          </cell>
          <cell r="BL4" t="str">
            <v>021002</v>
          </cell>
          <cell r="BM4">
            <v>18</v>
          </cell>
          <cell r="BN4" t="str">
            <v>021002</v>
          </cell>
          <cell r="BO4">
            <v>13</v>
          </cell>
          <cell r="BP4" t="str">
            <v>021002</v>
          </cell>
          <cell r="BQ4">
            <v>17</v>
          </cell>
          <cell r="BR4" t="str">
            <v>021002</v>
          </cell>
          <cell r="BS4">
            <v>16</v>
          </cell>
          <cell r="BT4" t="str">
            <v>021002</v>
          </cell>
          <cell r="BU4">
            <v>15</v>
          </cell>
          <cell r="BV4" t="str">
            <v>021002</v>
          </cell>
          <cell r="BW4">
            <v>13</v>
          </cell>
          <cell r="BX4" t="str">
            <v>021002</v>
          </cell>
          <cell r="BY4">
            <v>13</v>
          </cell>
          <cell r="BZ4" t="str">
            <v>021002</v>
          </cell>
          <cell r="CA4">
            <v>10</v>
          </cell>
          <cell r="CB4" t="str">
            <v>021002</v>
          </cell>
          <cell r="CC4">
            <v>15</v>
          </cell>
          <cell r="CD4" t="str">
            <v>021002</v>
          </cell>
          <cell r="CE4">
            <v>10</v>
          </cell>
          <cell r="CF4" t="str">
            <v>021002</v>
          </cell>
          <cell r="CG4">
            <v>6</v>
          </cell>
          <cell r="CH4" t="str">
            <v>021002</v>
          </cell>
          <cell r="CI4">
            <v>10</v>
          </cell>
          <cell r="CJ4" t="str">
            <v>021002</v>
          </cell>
          <cell r="CK4">
            <v>15</v>
          </cell>
          <cell r="CL4" t="str">
            <v>021002</v>
          </cell>
          <cell r="CM4">
            <v>9</v>
          </cell>
          <cell r="CN4" t="str">
            <v>021002</v>
          </cell>
          <cell r="CO4">
            <v>12</v>
          </cell>
          <cell r="CP4" t="str">
            <v>021002</v>
          </cell>
          <cell r="CQ4">
            <v>14</v>
          </cell>
          <cell r="CR4" t="str">
            <v>021002</v>
          </cell>
          <cell r="CS4">
            <v>8</v>
          </cell>
        </row>
        <row r="5">
          <cell r="B5" t="str">
            <v>021003</v>
          </cell>
          <cell r="C5">
            <v>1</v>
          </cell>
          <cell r="D5" t="str">
            <v>021100</v>
          </cell>
          <cell r="E5">
            <v>5</v>
          </cell>
          <cell r="F5" t="str">
            <v>021003</v>
          </cell>
          <cell r="G5">
            <v>7</v>
          </cell>
          <cell r="H5" t="str">
            <v>021003</v>
          </cell>
          <cell r="I5">
            <v>4</v>
          </cell>
          <cell r="J5" t="str">
            <v>021003</v>
          </cell>
          <cell r="K5">
            <v>10</v>
          </cell>
          <cell r="L5" t="str">
            <v>021003</v>
          </cell>
          <cell r="M5">
            <v>10</v>
          </cell>
          <cell r="N5" t="str">
            <v>021003</v>
          </cell>
          <cell r="O5">
            <v>11</v>
          </cell>
          <cell r="P5" t="str">
            <v>021003</v>
          </cell>
          <cell r="Q5">
            <v>6</v>
          </cell>
          <cell r="R5" t="str">
            <v>021003</v>
          </cell>
          <cell r="S5">
            <v>14</v>
          </cell>
          <cell r="T5" t="str">
            <v>021003</v>
          </cell>
          <cell r="U5">
            <v>11</v>
          </cell>
          <cell r="V5" t="str">
            <v>021003</v>
          </cell>
          <cell r="W5">
            <v>13</v>
          </cell>
          <cell r="X5" t="str">
            <v>021003</v>
          </cell>
          <cell r="Y5">
            <v>9</v>
          </cell>
          <cell r="Z5" t="str">
            <v>021003</v>
          </cell>
          <cell r="AA5">
            <v>15</v>
          </cell>
          <cell r="AB5" t="str">
            <v>021003</v>
          </cell>
          <cell r="AC5">
            <v>8</v>
          </cell>
          <cell r="AD5" t="str">
            <v>021003</v>
          </cell>
          <cell r="AE5">
            <v>18</v>
          </cell>
          <cell r="AF5" t="str">
            <v>021003</v>
          </cell>
          <cell r="AG5">
            <v>11</v>
          </cell>
          <cell r="AH5" t="str">
            <v>021003</v>
          </cell>
          <cell r="AI5">
            <v>6</v>
          </cell>
          <cell r="AJ5" t="str">
            <v>021003</v>
          </cell>
          <cell r="AK5">
            <v>8</v>
          </cell>
          <cell r="AL5" t="str">
            <v>021003</v>
          </cell>
          <cell r="AM5">
            <v>8</v>
          </cell>
          <cell r="AN5" t="str">
            <v>021003</v>
          </cell>
          <cell r="AO5">
            <v>7</v>
          </cell>
          <cell r="AP5" t="str">
            <v>021003</v>
          </cell>
          <cell r="AQ5">
            <v>10</v>
          </cell>
          <cell r="AR5" t="str">
            <v>021003</v>
          </cell>
          <cell r="AS5">
            <v>8</v>
          </cell>
          <cell r="AT5" t="str">
            <v>021003</v>
          </cell>
          <cell r="AU5">
            <v>12</v>
          </cell>
          <cell r="AV5" t="str">
            <v>021003</v>
          </cell>
          <cell r="AW5">
            <v>15</v>
          </cell>
          <cell r="AX5" t="str">
            <v>021003</v>
          </cell>
          <cell r="AY5">
            <v>10</v>
          </cell>
          <cell r="AZ5" t="str">
            <v>021003</v>
          </cell>
          <cell r="BA5">
            <v>12</v>
          </cell>
          <cell r="BB5" t="str">
            <v>021003</v>
          </cell>
          <cell r="BC5">
            <v>8</v>
          </cell>
          <cell r="BD5" t="str">
            <v>021003</v>
          </cell>
          <cell r="BE5">
            <v>11</v>
          </cell>
          <cell r="BF5" t="str">
            <v>021003</v>
          </cell>
          <cell r="BG5">
            <v>9</v>
          </cell>
          <cell r="BH5" t="str">
            <v>021003</v>
          </cell>
          <cell r="BI5">
            <v>6</v>
          </cell>
          <cell r="BJ5" t="str">
            <v>021003</v>
          </cell>
          <cell r="BK5">
            <v>12</v>
          </cell>
          <cell r="BL5" t="str">
            <v>021003</v>
          </cell>
          <cell r="BM5">
            <v>6</v>
          </cell>
          <cell r="BN5" t="str">
            <v>021003</v>
          </cell>
          <cell r="BO5">
            <v>11</v>
          </cell>
          <cell r="BP5" t="str">
            <v>021003</v>
          </cell>
          <cell r="BQ5">
            <v>15</v>
          </cell>
          <cell r="BR5" t="str">
            <v>021003</v>
          </cell>
          <cell r="BS5">
            <v>12</v>
          </cell>
          <cell r="BT5" t="str">
            <v>021003</v>
          </cell>
          <cell r="BU5">
            <v>8</v>
          </cell>
          <cell r="BV5" t="str">
            <v>021003</v>
          </cell>
          <cell r="BW5">
            <v>12</v>
          </cell>
          <cell r="BX5" t="str">
            <v>021003</v>
          </cell>
          <cell r="BY5">
            <v>10</v>
          </cell>
          <cell r="BZ5" t="str">
            <v>021003</v>
          </cell>
          <cell r="CA5">
            <v>11</v>
          </cell>
          <cell r="CB5" t="str">
            <v>021003</v>
          </cell>
          <cell r="CC5">
            <v>10</v>
          </cell>
          <cell r="CD5" t="str">
            <v>021003</v>
          </cell>
          <cell r="CE5">
            <v>13</v>
          </cell>
          <cell r="CF5" t="str">
            <v>021003</v>
          </cell>
          <cell r="CG5">
            <v>8</v>
          </cell>
          <cell r="CH5" t="str">
            <v>021003</v>
          </cell>
          <cell r="CI5">
            <v>10</v>
          </cell>
          <cell r="CJ5" t="str">
            <v>021003</v>
          </cell>
          <cell r="CK5">
            <v>11</v>
          </cell>
          <cell r="CL5" t="str">
            <v>021003</v>
          </cell>
          <cell r="CM5">
            <v>12</v>
          </cell>
          <cell r="CN5" t="str">
            <v>021003</v>
          </cell>
          <cell r="CO5">
            <v>12</v>
          </cell>
          <cell r="CP5" t="str">
            <v>021003</v>
          </cell>
          <cell r="CQ5">
            <v>16</v>
          </cell>
          <cell r="CR5" t="str">
            <v>021003</v>
          </cell>
          <cell r="CS5">
            <v>11</v>
          </cell>
        </row>
        <row r="6">
          <cell r="B6" t="str">
            <v>021100</v>
          </cell>
          <cell r="C6">
            <v>2</v>
          </cell>
          <cell r="F6" t="str">
            <v>021100</v>
          </cell>
          <cell r="G6">
            <v>29</v>
          </cell>
          <cell r="H6" t="str">
            <v>021100</v>
          </cell>
          <cell r="I6">
            <v>36</v>
          </cell>
          <cell r="J6" t="str">
            <v>021100</v>
          </cell>
          <cell r="K6">
            <v>49</v>
          </cell>
          <cell r="L6" t="str">
            <v>021100</v>
          </cell>
          <cell r="M6">
            <v>47</v>
          </cell>
          <cell r="N6" t="str">
            <v>021100</v>
          </cell>
          <cell r="O6">
            <v>52</v>
          </cell>
          <cell r="P6" t="str">
            <v>021100</v>
          </cell>
          <cell r="Q6">
            <v>50</v>
          </cell>
          <cell r="R6" t="str">
            <v>021100</v>
          </cell>
          <cell r="S6">
            <v>55</v>
          </cell>
          <cell r="T6" t="str">
            <v>021100</v>
          </cell>
          <cell r="U6">
            <v>64</v>
          </cell>
          <cell r="V6" t="str">
            <v>021100</v>
          </cell>
          <cell r="W6">
            <v>46</v>
          </cell>
          <cell r="X6" t="str">
            <v>021100</v>
          </cell>
          <cell r="Y6">
            <v>49</v>
          </cell>
          <cell r="Z6" t="str">
            <v>021100</v>
          </cell>
          <cell r="AA6">
            <v>50</v>
          </cell>
          <cell r="AB6" t="str">
            <v>021100</v>
          </cell>
          <cell r="AC6">
            <v>48</v>
          </cell>
          <cell r="AD6" t="str">
            <v>021100</v>
          </cell>
          <cell r="AE6">
            <v>59</v>
          </cell>
          <cell r="AF6" t="str">
            <v>021100</v>
          </cell>
          <cell r="AG6">
            <v>48</v>
          </cell>
          <cell r="AH6" t="str">
            <v>021100</v>
          </cell>
          <cell r="AI6">
            <v>48</v>
          </cell>
          <cell r="AJ6" t="str">
            <v>021100</v>
          </cell>
          <cell r="AK6">
            <v>31</v>
          </cell>
          <cell r="AL6" t="str">
            <v>021100</v>
          </cell>
          <cell r="AM6">
            <v>55</v>
          </cell>
          <cell r="AN6" t="str">
            <v>021100</v>
          </cell>
          <cell r="AO6">
            <v>60</v>
          </cell>
          <cell r="AP6" t="str">
            <v>021100</v>
          </cell>
          <cell r="AQ6">
            <v>53</v>
          </cell>
          <cell r="AR6" t="str">
            <v>021100</v>
          </cell>
          <cell r="AS6">
            <v>47</v>
          </cell>
          <cell r="AT6" t="str">
            <v>021100</v>
          </cell>
          <cell r="AU6">
            <v>58</v>
          </cell>
          <cell r="AV6" t="str">
            <v>021100</v>
          </cell>
          <cell r="AW6">
            <v>47</v>
          </cell>
          <cell r="AX6" t="str">
            <v>021100</v>
          </cell>
          <cell r="AY6">
            <v>51</v>
          </cell>
          <cell r="AZ6" t="str">
            <v>021100</v>
          </cell>
          <cell r="BA6">
            <v>48</v>
          </cell>
          <cell r="BB6" t="str">
            <v>021100</v>
          </cell>
          <cell r="BC6">
            <v>65</v>
          </cell>
          <cell r="BD6" t="str">
            <v>021100</v>
          </cell>
          <cell r="BE6">
            <v>64</v>
          </cell>
          <cell r="BF6" t="str">
            <v>021100</v>
          </cell>
          <cell r="BG6">
            <v>49</v>
          </cell>
          <cell r="BH6" t="str">
            <v>021100</v>
          </cell>
          <cell r="BI6">
            <v>54</v>
          </cell>
          <cell r="BJ6" t="str">
            <v>021100</v>
          </cell>
          <cell r="BK6">
            <v>55</v>
          </cell>
          <cell r="BL6" t="str">
            <v>021100</v>
          </cell>
          <cell r="BM6">
            <v>69</v>
          </cell>
          <cell r="BN6" t="str">
            <v>021100</v>
          </cell>
          <cell r="BO6">
            <v>66</v>
          </cell>
          <cell r="BP6" t="str">
            <v>021100</v>
          </cell>
          <cell r="BQ6">
            <v>68</v>
          </cell>
          <cell r="BR6" t="str">
            <v>021100</v>
          </cell>
          <cell r="BS6">
            <v>74</v>
          </cell>
          <cell r="BT6" t="str">
            <v>021100</v>
          </cell>
          <cell r="BU6">
            <v>61</v>
          </cell>
          <cell r="BV6" t="str">
            <v>021100</v>
          </cell>
          <cell r="BW6">
            <v>49</v>
          </cell>
          <cell r="BX6" t="str">
            <v>021100</v>
          </cell>
          <cell r="BY6">
            <v>55</v>
          </cell>
          <cell r="BZ6" t="str">
            <v>021100</v>
          </cell>
          <cell r="CA6">
            <v>51</v>
          </cell>
          <cell r="CB6" t="str">
            <v>021100</v>
          </cell>
          <cell r="CC6">
            <v>47</v>
          </cell>
          <cell r="CD6" t="str">
            <v>021100</v>
          </cell>
          <cell r="CE6">
            <v>56</v>
          </cell>
          <cell r="CF6" t="str">
            <v>021100</v>
          </cell>
          <cell r="CG6">
            <v>65</v>
          </cell>
          <cell r="CH6" t="str">
            <v>021100</v>
          </cell>
          <cell r="CI6">
            <v>67</v>
          </cell>
          <cell r="CJ6" t="str">
            <v>021100</v>
          </cell>
          <cell r="CK6">
            <v>70</v>
          </cell>
          <cell r="CL6" t="str">
            <v>021100</v>
          </cell>
          <cell r="CM6">
            <v>62</v>
          </cell>
          <cell r="CN6" t="str">
            <v>021100</v>
          </cell>
          <cell r="CO6">
            <v>58</v>
          </cell>
          <cell r="CP6" t="str">
            <v>021100</v>
          </cell>
          <cell r="CQ6">
            <v>45</v>
          </cell>
          <cell r="CR6" t="str">
            <v>021100</v>
          </cell>
          <cell r="CS6">
            <v>50</v>
          </cell>
        </row>
        <row r="7">
          <cell r="B7" t="str">
            <v>021102</v>
          </cell>
          <cell r="F7" t="str">
            <v>021102</v>
          </cell>
          <cell r="G7">
            <v>2</v>
          </cell>
          <cell r="H7" t="str">
            <v>021102</v>
          </cell>
          <cell r="I7">
            <v>2</v>
          </cell>
          <cell r="J7" t="str">
            <v>021102</v>
          </cell>
          <cell r="K7">
            <v>2</v>
          </cell>
          <cell r="L7" t="str">
            <v>021102</v>
          </cell>
          <cell r="M7">
            <v>8</v>
          </cell>
          <cell r="N7" t="str">
            <v>021102</v>
          </cell>
          <cell r="O7">
            <v>11</v>
          </cell>
          <cell r="P7" t="str">
            <v>021102</v>
          </cell>
          <cell r="Q7">
            <v>10</v>
          </cell>
          <cell r="R7" t="str">
            <v>021102</v>
          </cell>
          <cell r="S7">
            <v>10</v>
          </cell>
          <cell r="T7" t="str">
            <v>021102</v>
          </cell>
          <cell r="U7">
            <v>10</v>
          </cell>
          <cell r="V7" t="str">
            <v>021102</v>
          </cell>
          <cell r="W7">
            <v>13</v>
          </cell>
          <cell r="X7" t="str">
            <v>021102</v>
          </cell>
          <cell r="Y7">
            <v>9</v>
          </cell>
          <cell r="Z7" t="str">
            <v>021102</v>
          </cell>
          <cell r="AA7">
            <v>7</v>
          </cell>
          <cell r="AB7" t="str">
            <v>021102</v>
          </cell>
          <cell r="AC7">
            <v>6</v>
          </cell>
          <cell r="AD7" t="str">
            <v>021102</v>
          </cell>
          <cell r="AE7">
            <v>6</v>
          </cell>
          <cell r="AF7" t="str">
            <v>021102</v>
          </cell>
          <cell r="AG7">
            <v>8</v>
          </cell>
          <cell r="AH7" t="str">
            <v>021102</v>
          </cell>
          <cell r="AI7">
            <v>7</v>
          </cell>
          <cell r="AJ7" t="str">
            <v>021102</v>
          </cell>
          <cell r="AK7">
            <v>12</v>
          </cell>
          <cell r="AL7" t="str">
            <v>021102</v>
          </cell>
          <cell r="AM7">
            <v>4</v>
          </cell>
          <cell r="AN7" t="str">
            <v>021102</v>
          </cell>
          <cell r="AO7">
            <v>6</v>
          </cell>
          <cell r="AP7" t="str">
            <v>021102</v>
          </cell>
          <cell r="AQ7">
            <v>14</v>
          </cell>
          <cell r="AR7" t="str">
            <v>021102</v>
          </cell>
          <cell r="AS7">
            <v>13</v>
          </cell>
          <cell r="AT7" t="str">
            <v>021102</v>
          </cell>
          <cell r="AU7">
            <v>3</v>
          </cell>
          <cell r="AV7" t="str">
            <v>021102</v>
          </cell>
          <cell r="AW7">
            <v>6</v>
          </cell>
          <cell r="AX7" t="str">
            <v>021102</v>
          </cell>
          <cell r="AY7">
            <v>2</v>
          </cell>
          <cell r="AZ7" t="str">
            <v>021102</v>
          </cell>
          <cell r="BA7">
            <v>13</v>
          </cell>
          <cell r="BB7" t="str">
            <v>021102</v>
          </cell>
          <cell r="BC7">
            <v>5</v>
          </cell>
          <cell r="BD7" t="str">
            <v>021102</v>
          </cell>
          <cell r="BE7">
            <v>5</v>
          </cell>
          <cell r="BF7" t="str">
            <v>021102</v>
          </cell>
          <cell r="BG7">
            <v>6</v>
          </cell>
          <cell r="BH7" t="str">
            <v>021102</v>
          </cell>
          <cell r="BI7">
            <v>4</v>
          </cell>
          <cell r="BJ7" t="str">
            <v>021102</v>
          </cell>
          <cell r="BK7">
            <v>8</v>
          </cell>
          <cell r="BL7" t="str">
            <v>021102</v>
          </cell>
          <cell r="BM7">
            <v>11</v>
          </cell>
          <cell r="BN7" t="str">
            <v>021102</v>
          </cell>
          <cell r="BO7">
            <v>9</v>
          </cell>
          <cell r="BP7" t="str">
            <v>021102</v>
          </cell>
          <cell r="BQ7">
            <v>7</v>
          </cell>
          <cell r="BR7" t="str">
            <v>021102</v>
          </cell>
          <cell r="BS7">
            <v>11</v>
          </cell>
          <cell r="BT7" t="str">
            <v>021102</v>
          </cell>
          <cell r="BU7">
            <v>5</v>
          </cell>
          <cell r="BV7" t="str">
            <v>021102</v>
          </cell>
          <cell r="BW7">
            <v>12</v>
          </cell>
          <cell r="BX7" t="str">
            <v>021102</v>
          </cell>
          <cell r="BY7">
            <v>9</v>
          </cell>
          <cell r="BZ7" t="str">
            <v>021102</v>
          </cell>
          <cell r="CA7">
            <v>9</v>
          </cell>
          <cell r="CB7" t="str">
            <v>021102</v>
          </cell>
          <cell r="CC7">
            <v>15</v>
          </cell>
          <cell r="CD7" t="str">
            <v>021102</v>
          </cell>
          <cell r="CE7">
            <v>10</v>
          </cell>
          <cell r="CF7" t="str">
            <v>021102</v>
          </cell>
          <cell r="CG7">
            <v>7</v>
          </cell>
          <cell r="CH7" t="str">
            <v>021102</v>
          </cell>
          <cell r="CI7">
            <v>14</v>
          </cell>
          <cell r="CJ7" t="str">
            <v>021102</v>
          </cell>
          <cell r="CK7">
            <v>12</v>
          </cell>
          <cell r="CL7" t="str">
            <v>021102</v>
          </cell>
          <cell r="CM7">
            <v>7</v>
          </cell>
          <cell r="CN7" t="str">
            <v>021102</v>
          </cell>
          <cell r="CO7">
            <v>6</v>
          </cell>
          <cell r="CP7" t="str">
            <v>021102</v>
          </cell>
          <cell r="CQ7">
            <v>11</v>
          </cell>
          <cell r="CR7" t="str">
            <v>021102</v>
          </cell>
          <cell r="CS7">
            <v>9</v>
          </cell>
        </row>
        <row r="8">
          <cell r="B8" t="str">
            <v>021104</v>
          </cell>
          <cell r="C8">
            <v>1</v>
          </cell>
          <cell r="F8" t="str">
            <v>021104</v>
          </cell>
          <cell r="G8">
            <v>14</v>
          </cell>
          <cell r="H8" t="str">
            <v>021104</v>
          </cell>
          <cell r="I8">
            <v>8</v>
          </cell>
          <cell r="J8" t="str">
            <v>021104</v>
          </cell>
          <cell r="K8">
            <v>32</v>
          </cell>
          <cell r="L8" t="str">
            <v>021104</v>
          </cell>
          <cell r="M8">
            <v>20</v>
          </cell>
          <cell r="N8" t="str">
            <v>021104</v>
          </cell>
          <cell r="O8">
            <v>35</v>
          </cell>
          <cell r="P8" t="str">
            <v>021104</v>
          </cell>
          <cell r="Q8">
            <v>29</v>
          </cell>
          <cell r="R8" t="str">
            <v>021104</v>
          </cell>
          <cell r="S8">
            <v>29</v>
          </cell>
          <cell r="T8" t="str">
            <v>021104</v>
          </cell>
          <cell r="U8">
            <v>40</v>
          </cell>
          <cell r="V8" t="str">
            <v>021104</v>
          </cell>
          <cell r="W8">
            <v>27</v>
          </cell>
          <cell r="X8" t="str">
            <v>021104</v>
          </cell>
          <cell r="Y8">
            <v>29</v>
          </cell>
          <cell r="Z8" t="str">
            <v>021104</v>
          </cell>
          <cell r="AA8">
            <v>21</v>
          </cell>
          <cell r="AB8" t="str">
            <v>021104</v>
          </cell>
          <cell r="AC8">
            <v>25</v>
          </cell>
          <cell r="AD8" t="str">
            <v>021104</v>
          </cell>
          <cell r="AE8">
            <v>33</v>
          </cell>
          <cell r="AF8" t="str">
            <v>021104</v>
          </cell>
          <cell r="AG8">
            <v>26</v>
          </cell>
          <cell r="AH8" t="str">
            <v>021104</v>
          </cell>
          <cell r="AI8">
            <v>35</v>
          </cell>
          <cell r="AJ8" t="str">
            <v>021104</v>
          </cell>
          <cell r="AK8">
            <v>23</v>
          </cell>
          <cell r="AL8" t="str">
            <v>021104</v>
          </cell>
          <cell r="AM8">
            <v>19</v>
          </cell>
          <cell r="AN8" t="str">
            <v>021104</v>
          </cell>
          <cell r="AO8">
            <v>26</v>
          </cell>
          <cell r="AP8" t="str">
            <v>021104</v>
          </cell>
          <cell r="AQ8">
            <v>28</v>
          </cell>
          <cell r="AR8" t="str">
            <v>021104</v>
          </cell>
          <cell r="AS8">
            <v>27</v>
          </cell>
          <cell r="AT8" t="str">
            <v>021104</v>
          </cell>
          <cell r="AU8">
            <v>30</v>
          </cell>
          <cell r="AV8" t="str">
            <v>021104</v>
          </cell>
          <cell r="AW8">
            <v>26</v>
          </cell>
          <cell r="AX8" t="str">
            <v>021104</v>
          </cell>
          <cell r="AY8">
            <v>35</v>
          </cell>
          <cell r="AZ8" t="str">
            <v>021104</v>
          </cell>
          <cell r="BA8">
            <v>17</v>
          </cell>
          <cell r="BB8" t="str">
            <v>021104</v>
          </cell>
          <cell r="BC8">
            <v>25</v>
          </cell>
          <cell r="BD8" t="str">
            <v>021104</v>
          </cell>
          <cell r="BE8">
            <v>30</v>
          </cell>
          <cell r="BF8" t="str">
            <v>021104</v>
          </cell>
          <cell r="BG8">
            <v>26</v>
          </cell>
          <cell r="BH8" t="str">
            <v>021104</v>
          </cell>
          <cell r="BI8">
            <v>31</v>
          </cell>
          <cell r="BJ8" t="str">
            <v>021104</v>
          </cell>
          <cell r="BK8">
            <v>29</v>
          </cell>
          <cell r="BL8" t="str">
            <v>021104</v>
          </cell>
          <cell r="BM8">
            <v>29</v>
          </cell>
          <cell r="BN8" t="str">
            <v>021104</v>
          </cell>
          <cell r="BO8">
            <v>32</v>
          </cell>
          <cell r="BP8" t="str">
            <v>021104</v>
          </cell>
          <cell r="BQ8">
            <v>22</v>
          </cell>
          <cell r="BR8" t="str">
            <v>021104</v>
          </cell>
          <cell r="BS8">
            <v>38</v>
          </cell>
          <cell r="BT8" t="str">
            <v>021104</v>
          </cell>
          <cell r="BU8">
            <v>29</v>
          </cell>
          <cell r="BV8" t="str">
            <v>021104</v>
          </cell>
          <cell r="BW8">
            <v>26</v>
          </cell>
          <cell r="BX8" t="str">
            <v>021104</v>
          </cell>
          <cell r="BY8">
            <v>24</v>
          </cell>
          <cell r="BZ8" t="str">
            <v>021104</v>
          </cell>
          <cell r="CA8">
            <v>39</v>
          </cell>
          <cell r="CB8" t="str">
            <v>021104</v>
          </cell>
          <cell r="CC8">
            <v>29</v>
          </cell>
          <cell r="CD8" t="str">
            <v>021104</v>
          </cell>
          <cell r="CE8">
            <v>30</v>
          </cell>
          <cell r="CF8" t="str">
            <v>021104</v>
          </cell>
          <cell r="CG8">
            <v>28</v>
          </cell>
          <cell r="CH8" t="str">
            <v>021104</v>
          </cell>
          <cell r="CI8">
            <v>31</v>
          </cell>
          <cell r="CJ8" t="str">
            <v>021104</v>
          </cell>
          <cell r="CK8">
            <v>36</v>
          </cell>
          <cell r="CL8" t="str">
            <v>021104</v>
          </cell>
          <cell r="CM8">
            <v>25</v>
          </cell>
          <cell r="CN8" t="str">
            <v>021104</v>
          </cell>
          <cell r="CO8">
            <v>28</v>
          </cell>
          <cell r="CP8" t="str">
            <v>021104</v>
          </cell>
          <cell r="CQ8">
            <v>31</v>
          </cell>
          <cell r="CR8" t="str">
            <v>021104</v>
          </cell>
          <cell r="CS8">
            <v>30</v>
          </cell>
        </row>
        <row r="9">
          <cell r="B9" t="str">
            <v>021105</v>
          </cell>
          <cell r="C9">
            <v>2</v>
          </cell>
          <cell r="D9" t="str">
            <v>021105</v>
          </cell>
          <cell r="E9">
            <v>3</v>
          </cell>
          <cell r="F9" t="str">
            <v>021105</v>
          </cell>
          <cell r="G9">
            <v>4</v>
          </cell>
          <cell r="H9" t="str">
            <v>021105</v>
          </cell>
          <cell r="I9">
            <v>3</v>
          </cell>
          <cell r="J9" t="str">
            <v>021105</v>
          </cell>
          <cell r="K9">
            <v>7</v>
          </cell>
          <cell r="L9" t="str">
            <v>021105</v>
          </cell>
          <cell r="M9">
            <v>2</v>
          </cell>
          <cell r="N9" t="str">
            <v>021105</v>
          </cell>
          <cell r="O9">
            <v>7</v>
          </cell>
          <cell r="P9" t="str">
            <v>021105</v>
          </cell>
          <cell r="Q9">
            <v>3</v>
          </cell>
          <cell r="R9" t="str">
            <v>021105</v>
          </cell>
          <cell r="S9">
            <v>5</v>
          </cell>
          <cell r="T9" t="str">
            <v>021105</v>
          </cell>
          <cell r="U9">
            <v>9</v>
          </cell>
          <cell r="V9" t="str">
            <v>021105</v>
          </cell>
          <cell r="W9">
            <v>8</v>
          </cell>
          <cell r="X9" t="str">
            <v>021105</v>
          </cell>
          <cell r="Y9">
            <v>9</v>
          </cell>
          <cell r="Z9" t="str">
            <v>021105</v>
          </cell>
          <cell r="AA9">
            <v>5</v>
          </cell>
          <cell r="AB9" t="str">
            <v>021105</v>
          </cell>
          <cell r="AC9">
            <v>9</v>
          </cell>
          <cell r="AD9" t="str">
            <v>021105</v>
          </cell>
          <cell r="AE9">
            <v>6</v>
          </cell>
          <cell r="AF9" t="str">
            <v>021105</v>
          </cell>
          <cell r="AG9">
            <v>7</v>
          </cell>
          <cell r="AH9" t="str">
            <v>021105</v>
          </cell>
          <cell r="AI9">
            <v>11</v>
          </cell>
          <cell r="AJ9" t="str">
            <v>021105</v>
          </cell>
          <cell r="AK9">
            <v>3</v>
          </cell>
          <cell r="AL9" t="str">
            <v>021105</v>
          </cell>
          <cell r="AM9">
            <v>7</v>
          </cell>
          <cell r="AN9" t="str">
            <v>021105</v>
          </cell>
          <cell r="AO9">
            <v>10</v>
          </cell>
          <cell r="AP9" t="str">
            <v>021105</v>
          </cell>
          <cell r="AQ9">
            <v>17</v>
          </cell>
          <cell r="AR9" t="str">
            <v>021105</v>
          </cell>
          <cell r="AS9">
            <v>2</v>
          </cell>
          <cell r="AT9" t="str">
            <v>021105</v>
          </cell>
          <cell r="AU9">
            <v>6</v>
          </cell>
          <cell r="AV9" t="str">
            <v>021105</v>
          </cell>
          <cell r="AW9">
            <v>9</v>
          </cell>
          <cell r="AX9" t="str">
            <v>021105</v>
          </cell>
          <cell r="AY9">
            <v>9</v>
          </cell>
          <cell r="AZ9" t="str">
            <v>021105</v>
          </cell>
          <cell r="BA9">
            <v>3</v>
          </cell>
          <cell r="BB9" t="str">
            <v>021105</v>
          </cell>
          <cell r="BC9">
            <v>11</v>
          </cell>
          <cell r="BD9" t="str">
            <v>021105</v>
          </cell>
          <cell r="BE9">
            <v>10</v>
          </cell>
          <cell r="BF9" t="str">
            <v>021105</v>
          </cell>
          <cell r="BG9">
            <v>9</v>
          </cell>
          <cell r="BH9" t="str">
            <v>021105</v>
          </cell>
          <cell r="BI9">
            <v>11</v>
          </cell>
          <cell r="BJ9" t="str">
            <v>021105</v>
          </cell>
          <cell r="BK9">
            <v>7</v>
          </cell>
          <cell r="BL9" t="str">
            <v>021105</v>
          </cell>
          <cell r="BM9">
            <v>8</v>
          </cell>
          <cell r="BN9" t="str">
            <v>021105</v>
          </cell>
          <cell r="BO9">
            <v>8</v>
          </cell>
          <cell r="BP9" t="str">
            <v>021105</v>
          </cell>
          <cell r="BQ9">
            <v>6</v>
          </cell>
          <cell r="BR9" t="str">
            <v>021105</v>
          </cell>
          <cell r="BS9">
            <v>8</v>
          </cell>
          <cell r="BT9" t="str">
            <v>021105</v>
          </cell>
          <cell r="BU9">
            <v>10</v>
          </cell>
          <cell r="BV9" t="str">
            <v>021105</v>
          </cell>
          <cell r="BW9">
            <v>9</v>
          </cell>
          <cell r="BX9" t="str">
            <v>021105</v>
          </cell>
          <cell r="BY9">
            <v>7</v>
          </cell>
          <cell r="BZ9" t="str">
            <v>021105</v>
          </cell>
          <cell r="CA9">
            <v>15</v>
          </cell>
          <cell r="CB9" t="str">
            <v>021105</v>
          </cell>
          <cell r="CC9">
            <v>9</v>
          </cell>
          <cell r="CD9" t="str">
            <v>021105</v>
          </cell>
          <cell r="CE9">
            <v>4</v>
          </cell>
          <cell r="CF9" t="str">
            <v>021105</v>
          </cell>
          <cell r="CG9">
            <v>15</v>
          </cell>
          <cell r="CH9" t="str">
            <v>021105</v>
          </cell>
          <cell r="CI9">
            <v>9</v>
          </cell>
          <cell r="CJ9" t="str">
            <v>021105</v>
          </cell>
          <cell r="CK9">
            <v>12</v>
          </cell>
          <cell r="CL9" t="str">
            <v>021105</v>
          </cell>
          <cell r="CM9">
            <v>7</v>
          </cell>
          <cell r="CN9" t="str">
            <v>021105</v>
          </cell>
          <cell r="CO9">
            <v>11</v>
          </cell>
          <cell r="CP9" t="str">
            <v>021105</v>
          </cell>
          <cell r="CQ9">
            <v>8</v>
          </cell>
          <cell r="CR9" t="str">
            <v>021105</v>
          </cell>
          <cell r="CS9">
            <v>11</v>
          </cell>
        </row>
        <row r="10">
          <cell r="B10" t="str">
            <v>021110</v>
          </cell>
          <cell r="C10">
            <v>8</v>
          </cell>
          <cell r="D10" t="str">
            <v>021110</v>
          </cell>
          <cell r="E10">
            <v>6</v>
          </cell>
          <cell r="F10" t="str">
            <v>021110</v>
          </cell>
          <cell r="G10">
            <v>54</v>
          </cell>
          <cell r="H10" t="str">
            <v>021110</v>
          </cell>
          <cell r="I10">
            <v>53</v>
          </cell>
          <cell r="J10" t="str">
            <v>021110</v>
          </cell>
          <cell r="K10">
            <v>80</v>
          </cell>
          <cell r="L10" t="str">
            <v>021110</v>
          </cell>
          <cell r="M10">
            <v>62</v>
          </cell>
          <cell r="N10" t="str">
            <v>021110</v>
          </cell>
          <cell r="O10">
            <v>66</v>
          </cell>
          <cell r="P10" t="str">
            <v>021110</v>
          </cell>
          <cell r="Q10">
            <v>62</v>
          </cell>
          <cell r="R10" t="str">
            <v>021110</v>
          </cell>
          <cell r="S10">
            <v>90</v>
          </cell>
          <cell r="T10" t="str">
            <v>021110</v>
          </cell>
          <cell r="U10">
            <v>82</v>
          </cell>
          <cell r="V10" t="str">
            <v>021110</v>
          </cell>
          <cell r="W10">
            <v>99</v>
          </cell>
          <cell r="X10" t="str">
            <v>021110</v>
          </cell>
          <cell r="Y10">
            <v>98</v>
          </cell>
          <cell r="Z10" t="str">
            <v>021110</v>
          </cell>
          <cell r="AA10">
            <v>66</v>
          </cell>
          <cell r="AB10" t="str">
            <v>021110</v>
          </cell>
          <cell r="AC10">
            <v>82</v>
          </cell>
          <cell r="AD10" t="str">
            <v>021110</v>
          </cell>
          <cell r="AE10">
            <v>68</v>
          </cell>
          <cell r="AF10" t="str">
            <v>021110</v>
          </cell>
          <cell r="AG10">
            <v>65</v>
          </cell>
          <cell r="AH10" t="str">
            <v>021110</v>
          </cell>
          <cell r="AI10">
            <v>66</v>
          </cell>
          <cell r="AJ10" t="str">
            <v>021110</v>
          </cell>
          <cell r="AK10">
            <v>85</v>
          </cell>
          <cell r="AL10" t="str">
            <v>021110</v>
          </cell>
          <cell r="AM10">
            <v>87</v>
          </cell>
          <cell r="AN10" t="str">
            <v>021110</v>
          </cell>
          <cell r="AO10">
            <v>68</v>
          </cell>
          <cell r="AP10" t="str">
            <v>021110</v>
          </cell>
          <cell r="AQ10">
            <v>69</v>
          </cell>
          <cell r="AR10" t="str">
            <v>021110</v>
          </cell>
          <cell r="AS10">
            <v>66</v>
          </cell>
          <cell r="AT10" t="str">
            <v>021110</v>
          </cell>
          <cell r="AU10">
            <v>84</v>
          </cell>
          <cell r="AV10" t="str">
            <v>021110</v>
          </cell>
          <cell r="AW10">
            <v>70</v>
          </cell>
          <cell r="AX10" t="str">
            <v>021110</v>
          </cell>
          <cell r="AY10">
            <v>92</v>
          </cell>
          <cell r="AZ10" t="str">
            <v>021110</v>
          </cell>
          <cell r="BA10">
            <v>63</v>
          </cell>
          <cell r="BB10" t="str">
            <v>021110</v>
          </cell>
          <cell r="BC10">
            <v>78</v>
          </cell>
          <cell r="BD10" t="str">
            <v>021110</v>
          </cell>
          <cell r="BE10">
            <v>66</v>
          </cell>
          <cell r="BF10" t="str">
            <v>021110</v>
          </cell>
          <cell r="BG10">
            <v>82</v>
          </cell>
          <cell r="BH10" t="str">
            <v>021110</v>
          </cell>
          <cell r="BI10">
            <v>65</v>
          </cell>
          <cell r="BJ10" t="str">
            <v>021110</v>
          </cell>
          <cell r="BK10">
            <v>91</v>
          </cell>
          <cell r="BL10" t="str">
            <v>021110</v>
          </cell>
          <cell r="BM10">
            <v>83</v>
          </cell>
          <cell r="BN10" t="str">
            <v>021110</v>
          </cell>
          <cell r="BO10">
            <v>82</v>
          </cell>
          <cell r="BP10" t="str">
            <v>021110</v>
          </cell>
          <cell r="BQ10">
            <v>79</v>
          </cell>
          <cell r="BR10" t="str">
            <v>021110</v>
          </cell>
          <cell r="BS10">
            <v>95</v>
          </cell>
          <cell r="BT10" t="str">
            <v>021110</v>
          </cell>
          <cell r="BU10">
            <v>98</v>
          </cell>
          <cell r="BV10" t="str">
            <v>021110</v>
          </cell>
          <cell r="BW10">
            <v>82</v>
          </cell>
          <cell r="BX10" t="str">
            <v>021110</v>
          </cell>
          <cell r="BY10">
            <v>94</v>
          </cell>
          <cell r="BZ10" t="str">
            <v>021110</v>
          </cell>
          <cell r="CA10">
            <v>83</v>
          </cell>
          <cell r="CB10" t="str">
            <v>021110</v>
          </cell>
          <cell r="CC10">
            <v>73</v>
          </cell>
          <cell r="CD10" t="str">
            <v>021110</v>
          </cell>
          <cell r="CE10">
            <v>68</v>
          </cell>
          <cell r="CF10" t="str">
            <v>021110</v>
          </cell>
          <cell r="CG10">
            <v>69</v>
          </cell>
          <cell r="CH10" t="str">
            <v>021110</v>
          </cell>
          <cell r="CI10">
            <v>104</v>
          </cell>
          <cell r="CJ10" t="str">
            <v>021110</v>
          </cell>
          <cell r="CK10">
            <v>87</v>
          </cell>
          <cell r="CL10" t="str">
            <v>021110</v>
          </cell>
          <cell r="CM10">
            <v>81</v>
          </cell>
          <cell r="CN10" t="str">
            <v>021110</v>
          </cell>
          <cell r="CO10">
            <v>72</v>
          </cell>
          <cell r="CP10" t="str">
            <v>021110</v>
          </cell>
          <cell r="CQ10">
            <v>77</v>
          </cell>
          <cell r="CR10" t="str">
            <v>021110</v>
          </cell>
          <cell r="CS10">
            <v>84</v>
          </cell>
        </row>
        <row r="11">
          <cell r="B11" t="str">
            <v>021111</v>
          </cell>
          <cell r="F11" t="str">
            <v>021111</v>
          </cell>
          <cell r="G11">
            <v>15</v>
          </cell>
          <cell r="H11" t="str">
            <v>021111</v>
          </cell>
          <cell r="I11">
            <v>13</v>
          </cell>
          <cell r="J11" t="str">
            <v>021111</v>
          </cell>
          <cell r="K11">
            <v>18</v>
          </cell>
          <cell r="L11" t="str">
            <v>021111</v>
          </cell>
          <cell r="M11">
            <v>14</v>
          </cell>
          <cell r="N11" t="str">
            <v>021111</v>
          </cell>
          <cell r="O11">
            <v>23</v>
          </cell>
          <cell r="P11" t="str">
            <v>021111</v>
          </cell>
          <cell r="Q11">
            <v>31</v>
          </cell>
          <cell r="R11" t="str">
            <v>021111</v>
          </cell>
          <cell r="S11">
            <v>22</v>
          </cell>
          <cell r="T11" t="str">
            <v>021111</v>
          </cell>
          <cell r="U11">
            <v>14</v>
          </cell>
          <cell r="V11" t="str">
            <v>021111</v>
          </cell>
          <cell r="W11">
            <v>14</v>
          </cell>
          <cell r="X11" t="str">
            <v>021111</v>
          </cell>
          <cell r="Y11">
            <v>20</v>
          </cell>
          <cell r="Z11" t="str">
            <v>021111</v>
          </cell>
          <cell r="AA11">
            <v>26</v>
          </cell>
          <cell r="AB11" t="str">
            <v>021111</v>
          </cell>
          <cell r="AC11">
            <v>25</v>
          </cell>
          <cell r="AD11" t="str">
            <v>021111</v>
          </cell>
          <cell r="AE11">
            <v>25</v>
          </cell>
          <cell r="AF11" t="str">
            <v>021111</v>
          </cell>
          <cell r="AG11">
            <v>27</v>
          </cell>
          <cell r="AH11" t="str">
            <v>021111</v>
          </cell>
          <cell r="AI11">
            <v>20</v>
          </cell>
          <cell r="AJ11" t="str">
            <v>021111</v>
          </cell>
          <cell r="AK11">
            <v>25</v>
          </cell>
          <cell r="AL11" t="str">
            <v>021111</v>
          </cell>
          <cell r="AM11">
            <v>31</v>
          </cell>
          <cell r="AN11" t="str">
            <v>021111</v>
          </cell>
          <cell r="AO11">
            <v>17</v>
          </cell>
          <cell r="AP11" t="str">
            <v>021111</v>
          </cell>
          <cell r="AQ11">
            <v>32</v>
          </cell>
          <cell r="AR11" t="str">
            <v>021111</v>
          </cell>
          <cell r="AS11">
            <v>31</v>
          </cell>
          <cell r="AT11" t="str">
            <v>021111</v>
          </cell>
          <cell r="AU11">
            <v>28</v>
          </cell>
          <cell r="AV11" t="str">
            <v>021111</v>
          </cell>
          <cell r="AW11">
            <v>21</v>
          </cell>
          <cell r="AX11" t="str">
            <v>021111</v>
          </cell>
          <cell r="AY11">
            <v>23</v>
          </cell>
          <cell r="AZ11" t="str">
            <v>021111</v>
          </cell>
          <cell r="BA11">
            <v>29</v>
          </cell>
          <cell r="BB11" t="str">
            <v>021111</v>
          </cell>
          <cell r="BC11">
            <v>31</v>
          </cell>
          <cell r="BD11" t="str">
            <v>021111</v>
          </cell>
          <cell r="BE11">
            <v>20</v>
          </cell>
          <cell r="BF11" t="str">
            <v>021111</v>
          </cell>
          <cell r="BG11">
            <v>29</v>
          </cell>
          <cell r="BH11" t="str">
            <v>021111</v>
          </cell>
          <cell r="BI11">
            <v>25</v>
          </cell>
          <cell r="BJ11" t="str">
            <v>021111</v>
          </cell>
          <cell r="BK11">
            <v>32</v>
          </cell>
          <cell r="BL11" t="str">
            <v>021111</v>
          </cell>
          <cell r="BM11">
            <v>32</v>
          </cell>
          <cell r="BN11" t="str">
            <v>021111</v>
          </cell>
          <cell r="BO11">
            <v>23</v>
          </cell>
          <cell r="BP11" t="str">
            <v>021111</v>
          </cell>
          <cell r="BQ11">
            <v>17</v>
          </cell>
          <cell r="BR11" t="str">
            <v>021111</v>
          </cell>
          <cell r="BS11">
            <v>36</v>
          </cell>
          <cell r="BT11" t="str">
            <v>021111</v>
          </cell>
          <cell r="BU11">
            <v>29</v>
          </cell>
          <cell r="BV11" t="str">
            <v>021111</v>
          </cell>
          <cell r="BW11">
            <v>26</v>
          </cell>
          <cell r="BX11" t="str">
            <v>021111</v>
          </cell>
          <cell r="BY11">
            <v>18</v>
          </cell>
          <cell r="BZ11" t="str">
            <v>021111</v>
          </cell>
          <cell r="CA11">
            <v>36</v>
          </cell>
          <cell r="CB11" t="str">
            <v>021111</v>
          </cell>
          <cell r="CC11">
            <v>32</v>
          </cell>
          <cell r="CD11" t="str">
            <v>021111</v>
          </cell>
          <cell r="CE11">
            <v>25</v>
          </cell>
          <cell r="CF11" t="str">
            <v>021111</v>
          </cell>
          <cell r="CG11">
            <v>28</v>
          </cell>
          <cell r="CH11" t="str">
            <v>021111</v>
          </cell>
          <cell r="CI11">
            <v>28</v>
          </cell>
          <cell r="CJ11" t="str">
            <v>021111</v>
          </cell>
          <cell r="CK11">
            <v>27</v>
          </cell>
          <cell r="CL11" t="str">
            <v>021111</v>
          </cell>
          <cell r="CM11">
            <v>33</v>
          </cell>
          <cell r="CN11" t="str">
            <v>021111</v>
          </cell>
          <cell r="CO11">
            <v>24</v>
          </cell>
          <cell r="CP11" t="str">
            <v>021111</v>
          </cell>
          <cell r="CQ11">
            <v>29</v>
          </cell>
          <cell r="CR11" t="str">
            <v>021111</v>
          </cell>
          <cell r="CS11">
            <v>25</v>
          </cell>
        </row>
        <row r="12">
          <cell r="B12" t="str">
            <v>021120</v>
          </cell>
          <cell r="C12">
            <v>13</v>
          </cell>
          <cell r="D12" t="str">
            <v>021120</v>
          </cell>
          <cell r="E12">
            <v>6</v>
          </cell>
          <cell r="F12" t="str">
            <v>021120</v>
          </cell>
          <cell r="G12">
            <v>82</v>
          </cell>
          <cell r="H12" t="str">
            <v>021120</v>
          </cell>
          <cell r="I12">
            <v>80</v>
          </cell>
          <cell r="J12" t="str">
            <v>021120</v>
          </cell>
          <cell r="K12">
            <v>95</v>
          </cell>
          <cell r="L12" t="str">
            <v>021120</v>
          </cell>
          <cell r="M12">
            <v>87</v>
          </cell>
          <cell r="N12" t="str">
            <v>021120</v>
          </cell>
          <cell r="O12">
            <v>115</v>
          </cell>
          <cell r="P12" t="str">
            <v>021120</v>
          </cell>
          <cell r="Q12">
            <v>100</v>
          </cell>
          <cell r="R12" t="str">
            <v>021120</v>
          </cell>
          <cell r="S12">
            <v>94</v>
          </cell>
          <cell r="T12" t="str">
            <v>021120</v>
          </cell>
          <cell r="U12">
            <v>122</v>
          </cell>
          <cell r="V12" t="str">
            <v>021120</v>
          </cell>
          <cell r="W12">
            <v>119</v>
          </cell>
          <cell r="X12" t="str">
            <v>021120</v>
          </cell>
          <cell r="Y12">
            <v>104</v>
          </cell>
          <cell r="Z12" t="str">
            <v>021120</v>
          </cell>
          <cell r="AA12">
            <v>103</v>
          </cell>
          <cell r="AB12" t="str">
            <v>021120</v>
          </cell>
          <cell r="AC12">
            <v>97</v>
          </cell>
          <cell r="AD12" t="str">
            <v>021120</v>
          </cell>
          <cell r="AE12">
            <v>114</v>
          </cell>
          <cell r="AF12" t="str">
            <v>021120</v>
          </cell>
          <cell r="AG12">
            <v>90</v>
          </cell>
          <cell r="AH12" t="str">
            <v>021120</v>
          </cell>
          <cell r="AI12">
            <v>102</v>
          </cell>
          <cell r="AJ12" t="str">
            <v>021120</v>
          </cell>
          <cell r="AK12">
            <v>102</v>
          </cell>
          <cell r="AL12" t="str">
            <v>021120</v>
          </cell>
          <cell r="AM12">
            <v>108</v>
          </cell>
          <cell r="AN12" t="str">
            <v>021120</v>
          </cell>
          <cell r="AO12">
            <v>108</v>
          </cell>
          <cell r="AP12" t="str">
            <v>021120</v>
          </cell>
          <cell r="AQ12">
            <v>112</v>
          </cell>
          <cell r="AR12" t="str">
            <v>021120</v>
          </cell>
          <cell r="AS12">
            <v>96</v>
          </cell>
          <cell r="AT12" t="str">
            <v>021120</v>
          </cell>
          <cell r="AU12">
            <v>98</v>
          </cell>
          <cell r="AV12" t="str">
            <v>021120</v>
          </cell>
          <cell r="AW12">
            <v>101</v>
          </cell>
          <cell r="AX12" t="str">
            <v>021120</v>
          </cell>
          <cell r="AY12">
            <v>127</v>
          </cell>
          <cell r="AZ12" t="str">
            <v>021120</v>
          </cell>
          <cell r="BA12">
            <v>109</v>
          </cell>
          <cell r="BB12" t="str">
            <v>021120</v>
          </cell>
          <cell r="BC12">
            <v>101</v>
          </cell>
          <cell r="BD12" t="str">
            <v>021120</v>
          </cell>
          <cell r="BE12">
            <v>96</v>
          </cell>
          <cell r="BF12" t="str">
            <v>021120</v>
          </cell>
          <cell r="BG12">
            <v>113</v>
          </cell>
          <cell r="BH12" t="str">
            <v>021120</v>
          </cell>
          <cell r="BI12">
            <v>119</v>
          </cell>
          <cell r="BJ12" t="str">
            <v>021120</v>
          </cell>
          <cell r="BK12">
            <v>130</v>
          </cell>
          <cell r="BL12" t="str">
            <v>021120</v>
          </cell>
          <cell r="BM12">
            <v>100</v>
          </cell>
          <cell r="BN12" t="str">
            <v>021120</v>
          </cell>
          <cell r="BO12">
            <v>133</v>
          </cell>
          <cell r="BP12" t="str">
            <v>021120</v>
          </cell>
          <cell r="BQ12">
            <v>129</v>
          </cell>
          <cell r="BR12" t="str">
            <v>021120</v>
          </cell>
          <cell r="BS12">
            <v>140</v>
          </cell>
          <cell r="BT12" t="str">
            <v>021120</v>
          </cell>
          <cell r="BU12">
            <v>121</v>
          </cell>
          <cell r="BV12" t="str">
            <v>021120</v>
          </cell>
          <cell r="BW12">
            <v>133</v>
          </cell>
          <cell r="BX12" t="str">
            <v>021120</v>
          </cell>
          <cell r="BY12">
            <v>127</v>
          </cell>
          <cell r="BZ12" t="str">
            <v>021120</v>
          </cell>
          <cell r="CA12">
            <v>133</v>
          </cell>
          <cell r="CB12" t="str">
            <v>021120</v>
          </cell>
          <cell r="CC12">
            <v>97</v>
          </cell>
          <cell r="CD12" t="str">
            <v>021120</v>
          </cell>
          <cell r="CE12">
            <v>106</v>
          </cell>
          <cell r="CF12" t="str">
            <v>021120</v>
          </cell>
          <cell r="CG12">
            <v>94</v>
          </cell>
          <cell r="CH12" t="str">
            <v>021120</v>
          </cell>
          <cell r="CI12">
            <v>110</v>
          </cell>
          <cell r="CJ12" t="str">
            <v>021120</v>
          </cell>
          <cell r="CK12">
            <v>96</v>
          </cell>
          <cell r="CL12" t="str">
            <v>021120</v>
          </cell>
          <cell r="CM12">
            <v>79</v>
          </cell>
          <cell r="CN12" t="str">
            <v>021120</v>
          </cell>
          <cell r="CO12">
            <v>106</v>
          </cell>
          <cell r="CP12" t="str">
            <v>021120</v>
          </cell>
          <cell r="CQ12">
            <v>108</v>
          </cell>
          <cell r="CR12" t="str">
            <v>021120</v>
          </cell>
          <cell r="CS12">
            <v>94</v>
          </cell>
        </row>
        <row r="13">
          <cell r="B13" t="str">
            <v>021130</v>
          </cell>
          <cell r="C13">
            <v>4</v>
          </cell>
          <cell r="D13" t="str">
            <v>021130</v>
          </cell>
          <cell r="E13">
            <v>3</v>
          </cell>
          <cell r="F13" t="str">
            <v>021130</v>
          </cell>
          <cell r="G13">
            <v>26</v>
          </cell>
          <cell r="H13" t="str">
            <v>021130</v>
          </cell>
          <cell r="I13">
            <v>25</v>
          </cell>
          <cell r="J13" t="str">
            <v>021130</v>
          </cell>
          <cell r="K13">
            <v>47</v>
          </cell>
          <cell r="L13" t="str">
            <v>021130</v>
          </cell>
          <cell r="M13">
            <v>30</v>
          </cell>
          <cell r="N13" t="str">
            <v>021130</v>
          </cell>
          <cell r="O13">
            <v>41</v>
          </cell>
          <cell r="P13" t="str">
            <v>021130</v>
          </cell>
          <cell r="Q13">
            <v>36</v>
          </cell>
          <cell r="R13" t="str">
            <v>021130</v>
          </cell>
          <cell r="S13">
            <v>48</v>
          </cell>
          <cell r="T13" t="str">
            <v>021130</v>
          </cell>
          <cell r="U13">
            <v>44</v>
          </cell>
          <cell r="V13" t="str">
            <v>021130</v>
          </cell>
          <cell r="W13">
            <v>43</v>
          </cell>
          <cell r="X13" t="str">
            <v>021130</v>
          </cell>
          <cell r="Y13">
            <v>45</v>
          </cell>
          <cell r="Z13" t="str">
            <v>021130</v>
          </cell>
          <cell r="AA13">
            <v>33</v>
          </cell>
          <cell r="AB13" t="str">
            <v>021130</v>
          </cell>
          <cell r="AC13">
            <v>39</v>
          </cell>
          <cell r="AD13" t="str">
            <v>021130</v>
          </cell>
          <cell r="AE13">
            <v>25</v>
          </cell>
          <cell r="AF13" t="str">
            <v>021130</v>
          </cell>
          <cell r="AG13">
            <v>34</v>
          </cell>
          <cell r="AH13" t="str">
            <v>021130</v>
          </cell>
          <cell r="AI13">
            <v>40</v>
          </cell>
          <cell r="AJ13" t="str">
            <v>021130</v>
          </cell>
          <cell r="AK13">
            <v>31</v>
          </cell>
          <cell r="AL13" t="str">
            <v>021130</v>
          </cell>
          <cell r="AM13">
            <v>39</v>
          </cell>
          <cell r="AN13" t="str">
            <v>021130</v>
          </cell>
          <cell r="AO13">
            <v>47</v>
          </cell>
          <cell r="AP13" t="str">
            <v>021130</v>
          </cell>
          <cell r="AQ13">
            <v>48</v>
          </cell>
          <cell r="AR13" t="str">
            <v>021130</v>
          </cell>
          <cell r="AS13">
            <v>45</v>
          </cell>
          <cell r="AT13" t="str">
            <v>021130</v>
          </cell>
          <cell r="AU13">
            <v>46</v>
          </cell>
          <cell r="AV13" t="str">
            <v>021130</v>
          </cell>
          <cell r="AW13">
            <v>39</v>
          </cell>
          <cell r="AX13" t="str">
            <v>021130</v>
          </cell>
          <cell r="AY13">
            <v>62</v>
          </cell>
          <cell r="AZ13" t="str">
            <v>021130</v>
          </cell>
          <cell r="BA13">
            <v>52</v>
          </cell>
          <cell r="BB13" t="str">
            <v>021130</v>
          </cell>
          <cell r="BC13">
            <v>59</v>
          </cell>
          <cell r="BD13" t="str">
            <v>021130</v>
          </cell>
          <cell r="BE13">
            <v>39</v>
          </cell>
          <cell r="BF13" t="str">
            <v>021130</v>
          </cell>
          <cell r="BG13">
            <v>50</v>
          </cell>
          <cell r="BH13" t="str">
            <v>021130</v>
          </cell>
          <cell r="BI13">
            <v>56</v>
          </cell>
          <cell r="BJ13" t="str">
            <v>021130</v>
          </cell>
          <cell r="BK13">
            <v>48</v>
          </cell>
          <cell r="BL13" t="str">
            <v>021130</v>
          </cell>
          <cell r="BM13">
            <v>55</v>
          </cell>
          <cell r="BN13" t="str">
            <v>021130</v>
          </cell>
          <cell r="BO13">
            <v>50</v>
          </cell>
          <cell r="BP13" t="str">
            <v>021130</v>
          </cell>
          <cell r="BQ13">
            <v>54</v>
          </cell>
          <cell r="BR13" t="str">
            <v>021130</v>
          </cell>
          <cell r="BS13">
            <v>54</v>
          </cell>
          <cell r="BT13" t="str">
            <v>021130</v>
          </cell>
          <cell r="BU13">
            <v>50</v>
          </cell>
          <cell r="BV13" t="str">
            <v>021130</v>
          </cell>
          <cell r="BW13">
            <v>50</v>
          </cell>
          <cell r="BX13" t="str">
            <v>021130</v>
          </cell>
          <cell r="BY13">
            <v>50</v>
          </cell>
          <cell r="BZ13" t="str">
            <v>021130</v>
          </cell>
          <cell r="CA13">
            <v>45</v>
          </cell>
          <cell r="CB13" t="str">
            <v>021130</v>
          </cell>
          <cell r="CC13">
            <v>42</v>
          </cell>
          <cell r="CD13" t="str">
            <v>021130</v>
          </cell>
          <cell r="CE13">
            <v>37</v>
          </cell>
          <cell r="CF13" t="str">
            <v>021130</v>
          </cell>
          <cell r="CG13">
            <v>50</v>
          </cell>
          <cell r="CH13" t="str">
            <v>021130</v>
          </cell>
          <cell r="CI13">
            <v>52</v>
          </cell>
          <cell r="CJ13" t="str">
            <v>021130</v>
          </cell>
          <cell r="CK13">
            <v>47</v>
          </cell>
          <cell r="CL13" t="str">
            <v>021130</v>
          </cell>
          <cell r="CM13">
            <v>34</v>
          </cell>
          <cell r="CN13" t="str">
            <v>021130</v>
          </cell>
          <cell r="CO13">
            <v>46</v>
          </cell>
          <cell r="CP13" t="str">
            <v>021130</v>
          </cell>
          <cell r="CQ13">
            <v>52</v>
          </cell>
          <cell r="CR13" t="str">
            <v>021130</v>
          </cell>
          <cell r="CS13">
            <v>50</v>
          </cell>
        </row>
        <row r="14">
          <cell r="B14" t="str">
            <v>021200</v>
          </cell>
          <cell r="C14">
            <v>8</v>
          </cell>
          <cell r="D14" t="str">
            <v>021200</v>
          </cell>
          <cell r="E14">
            <v>1</v>
          </cell>
          <cell r="F14" t="str">
            <v>021200</v>
          </cell>
          <cell r="G14">
            <v>33</v>
          </cell>
          <cell r="H14" t="str">
            <v>021200</v>
          </cell>
          <cell r="I14">
            <v>42</v>
          </cell>
          <cell r="J14" t="str">
            <v>021200</v>
          </cell>
          <cell r="K14">
            <v>49</v>
          </cell>
          <cell r="L14" t="str">
            <v>021200</v>
          </cell>
          <cell r="M14">
            <v>47</v>
          </cell>
          <cell r="N14" t="str">
            <v>021200</v>
          </cell>
          <cell r="O14">
            <v>61</v>
          </cell>
          <cell r="P14" t="str">
            <v>021200</v>
          </cell>
          <cell r="Q14">
            <v>55</v>
          </cell>
          <cell r="R14" t="str">
            <v>021200</v>
          </cell>
          <cell r="S14">
            <v>62</v>
          </cell>
          <cell r="T14" t="str">
            <v>021200</v>
          </cell>
          <cell r="U14">
            <v>56</v>
          </cell>
          <cell r="V14" t="str">
            <v>021200</v>
          </cell>
          <cell r="W14">
            <v>60</v>
          </cell>
          <cell r="X14" t="str">
            <v>021200</v>
          </cell>
          <cell r="Y14">
            <v>61</v>
          </cell>
          <cell r="Z14" t="str">
            <v>021200</v>
          </cell>
          <cell r="AA14">
            <v>52</v>
          </cell>
          <cell r="AB14" t="str">
            <v>021200</v>
          </cell>
          <cell r="AC14">
            <v>58</v>
          </cell>
          <cell r="AD14" t="str">
            <v>021200</v>
          </cell>
          <cell r="AE14">
            <v>57</v>
          </cell>
          <cell r="AF14" t="str">
            <v>021200</v>
          </cell>
          <cell r="AG14">
            <v>47</v>
          </cell>
          <cell r="AH14" t="str">
            <v>021200</v>
          </cell>
          <cell r="AI14">
            <v>45</v>
          </cell>
          <cell r="AJ14" t="str">
            <v>021200</v>
          </cell>
          <cell r="AK14">
            <v>51</v>
          </cell>
          <cell r="AL14" t="str">
            <v>021200</v>
          </cell>
          <cell r="AM14">
            <v>77</v>
          </cell>
          <cell r="AN14" t="str">
            <v>021200</v>
          </cell>
          <cell r="AO14">
            <v>54</v>
          </cell>
          <cell r="AP14" t="str">
            <v>021200</v>
          </cell>
          <cell r="AQ14">
            <v>59</v>
          </cell>
          <cell r="AR14" t="str">
            <v>021200</v>
          </cell>
          <cell r="AS14">
            <v>45</v>
          </cell>
          <cell r="AT14" t="str">
            <v>021200</v>
          </cell>
          <cell r="AU14">
            <v>56</v>
          </cell>
          <cell r="AV14" t="str">
            <v>021200</v>
          </cell>
          <cell r="AW14">
            <v>53</v>
          </cell>
          <cell r="AX14" t="str">
            <v>021200</v>
          </cell>
          <cell r="AY14">
            <v>58</v>
          </cell>
          <cell r="AZ14" t="str">
            <v>021200</v>
          </cell>
          <cell r="BA14">
            <v>61</v>
          </cell>
          <cell r="BB14" t="str">
            <v>021200</v>
          </cell>
          <cell r="BC14">
            <v>54</v>
          </cell>
          <cell r="BD14" t="str">
            <v>021200</v>
          </cell>
          <cell r="BE14">
            <v>73</v>
          </cell>
          <cell r="BF14" t="str">
            <v>021200</v>
          </cell>
          <cell r="BG14">
            <v>76</v>
          </cell>
          <cell r="BH14" t="str">
            <v>021200</v>
          </cell>
          <cell r="BI14">
            <v>53</v>
          </cell>
          <cell r="BJ14" t="str">
            <v>021200</v>
          </cell>
          <cell r="BK14">
            <v>72</v>
          </cell>
          <cell r="BL14" t="str">
            <v>021200</v>
          </cell>
          <cell r="BM14">
            <v>68</v>
          </cell>
          <cell r="BN14" t="str">
            <v>021200</v>
          </cell>
          <cell r="BO14">
            <v>66</v>
          </cell>
          <cell r="BP14" t="str">
            <v>021200</v>
          </cell>
          <cell r="BQ14">
            <v>67</v>
          </cell>
          <cell r="BR14" t="str">
            <v>021200</v>
          </cell>
          <cell r="BS14">
            <v>75</v>
          </cell>
          <cell r="BT14" t="str">
            <v>021200</v>
          </cell>
          <cell r="BU14">
            <v>75</v>
          </cell>
          <cell r="BV14" t="str">
            <v>021200</v>
          </cell>
          <cell r="BW14">
            <v>74</v>
          </cell>
          <cell r="BX14" t="str">
            <v>021200</v>
          </cell>
          <cell r="BY14">
            <v>63</v>
          </cell>
          <cell r="BZ14" t="str">
            <v>021200</v>
          </cell>
          <cell r="CA14">
            <v>65</v>
          </cell>
          <cell r="CB14" t="str">
            <v>021200</v>
          </cell>
          <cell r="CC14">
            <v>54</v>
          </cell>
          <cell r="CD14" t="str">
            <v>021200</v>
          </cell>
          <cell r="CE14">
            <v>67</v>
          </cell>
          <cell r="CF14" t="str">
            <v>021200</v>
          </cell>
          <cell r="CG14">
            <v>44</v>
          </cell>
          <cell r="CH14" t="str">
            <v>021200</v>
          </cell>
          <cell r="CI14">
            <v>70</v>
          </cell>
          <cell r="CJ14" t="str">
            <v>021200</v>
          </cell>
          <cell r="CK14">
            <v>92</v>
          </cell>
          <cell r="CL14" t="str">
            <v>021200</v>
          </cell>
          <cell r="CM14">
            <v>74</v>
          </cell>
          <cell r="CN14" t="str">
            <v>021200</v>
          </cell>
          <cell r="CO14">
            <v>68</v>
          </cell>
          <cell r="CP14" t="str">
            <v>021200</v>
          </cell>
          <cell r="CQ14">
            <v>62</v>
          </cell>
          <cell r="CR14" t="str">
            <v>021200</v>
          </cell>
          <cell r="CS14">
            <v>45</v>
          </cell>
        </row>
        <row r="15">
          <cell r="B15" t="str">
            <v>021201</v>
          </cell>
          <cell r="C15">
            <v>11</v>
          </cell>
          <cell r="D15" t="str">
            <v>021201</v>
          </cell>
          <cell r="E15">
            <v>6</v>
          </cell>
          <cell r="F15" t="str">
            <v>021201</v>
          </cell>
          <cell r="G15">
            <v>43</v>
          </cell>
          <cell r="H15" t="str">
            <v>021201</v>
          </cell>
          <cell r="I15">
            <v>50</v>
          </cell>
          <cell r="J15" t="str">
            <v>021201</v>
          </cell>
          <cell r="K15">
            <v>53</v>
          </cell>
          <cell r="L15" t="str">
            <v>021201</v>
          </cell>
          <cell r="M15">
            <v>50</v>
          </cell>
          <cell r="N15" t="str">
            <v>021201</v>
          </cell>
          <cell r="O15">
            <v>68</v>
          </cell>
          <cell r="P15" t="str">
            <v>021201</v>
          </cell>
          <cell r="Q15">
            <v>72</v>
          </cell>
          <cell r="R15" t="str">
            <v>021201</v>
          </cell>
          <cell r="S15">
            <v>78</v>
          </cell>
          <cell r="T15" t="str">
            <v>021201</v>
          </cell>
          <cell r="U15">
            <v>72</v>
          </cell>
          <cell r="V15" t="str">
            <v>021201</v>
          </cell>
          <cell r="W15">
            <v>77</v>
          </cell>
          <cell r="X15" t="str">
            <v>021201</v>
          </cell>
          <cell r="Y15">
            <v>62</v>
          </cell>
          <cell r="Z15" t="str">
            <v>021201</v>
          </cell>
          <cell r="AA15">
            <v>73</v>
          </cell>
          <cell r="AB15" t="str">
            <v>021201</v>
          </cell>
          <cell r="AC15">
            <v>61</v>
          </cell>
          <cell r="AD15" t="str">
            <v>021201</v>
          </cell>
          <cell r="AE15">
            <v>72</v>
          </cell>
          <cell r="AF15" t="str">
            <v>021201</v>
          </cell>
          <cell r="AG15">
            <v>64</v>
          </cell>
          <cell r="AH15" t="str">
            <v>021201</v>
          </cell>
          <cell r="AI15">
            <v>67</v>
          </cell>
          <cell r="AJ15" t="str">
            <v>021201</v>
          </cell>
          <cell r="AK15">
            <v>88</v>
          </cell>
          <cell r="AL15" t="str">
            <v>021201</v>
          </cell>
          <cell r="AM15">
            <v>81</v>
          </cell>
          <cell r="AN15" t="str">
            <v>021201</v>
          </cell>
          <cell r="AO15">
            <v>53</v>
          </cell>
          <cell r="AP15" t="str">
            <v>021201</v>
          </cell>
          <cell r="AQ15">
            <v>70</v>
          </cell>
          <cell r="AR15" t="str">
            <v>021201</v>
          </cell>
          <cell r="AS15">
            <v>75</v>
          </cell>
          <cell r="AT15" t="str">
            <v>021201</v>
          </cell>
          <cell r="AU15">
            <v>72</v>
          </cell>
          <cell r="AV15" t="str">
            <v>021201</v>
          </cell>
          <cell r="AW15">
            <v>67</v>
          </cell>
          <cell r="AX15" t="str">
            <v>021201</v>
          </cell>
          <cell r="AY15">
            <v>70</v>
          </cell>
          <cell r="AZ15" t="str">
            <v>021201</v>
          </cell>
          <cell r="BA15">
            <v>63</v>
          </cell>
          <cell r="BB15" t="str">
            <v>021201</v>
          </cell>
          <cell r="BC15">
            <v>78</v>
          </cell>
          <cell r="BD15" t="str">
            <v>021201</v>
          </cell>
          <cell r="BE15">
            <v>51</v>
          </cell>
          <cell r="BF15" t="str">
            <v>021201</v>
          </cell>
          <cell r="BG15">
            <v>74</v>
          </cell>
          <cell r="BH15" t="str">
            <v>021201</v>
          </cell>
          <cell r="BI15">
            <v>70</v>
          </cell>
          <cell r="BJ15" t="str">
            <v>021201</v>
          </cell>
          <cell r="BK15">
            <v>83</v>
          </cell>
          <cell r="BL15" t="str">
            <v>021201</v>
          </cell>
          <cell r="BM15">
            <v>84</v>
          </cell>
          <cell r="BN15" t="str">
            <v>021201</v>
          </cell>
          <cell r="BO15">
            <v>70</v>
          </cell>
          <cell r="BP15" t="str">
            <v>021201</v>
          </cell>
          <cell r="BQ15">
            <v>82</v>
          </cell>
          <cell r="BR15" t="str">
            <v>021201</v>
          </cell>
          <cell r="BS15">
            <v>77</v>
          </cell>
          <cell r="BT15" t="str">
            <v>021201</v>
          </cell>
          <cell r="BU15">
            <v>74</v>
          </cell>
          <cell r="BV15" t="str">
            <v>021201</v>
          </cell>
          <cell r="BW15">
            <v>92</v>
          </cell>
          <cell r="BX15" t="str">
            <v>021201</v>
          </cell>
          <cell r="BY15">
            <v>70</v>
          </cell>
          <cell r="BZ15" t="str">
            <v>021201</v>
          </cell>
          <cell r="CA15">
            <v>61</v>
          </cell>
          <cell r="CB15" t="str">
            <v>021201</v>
          </cell>
          <cell r="CC15">
            <v>64</v>
          </cell>
          <cell r="CD15" t="str">
            <v>021201</v>
          </cell>
          <cell r="CE15">
            <v>60</v>
          </cell>
          <cell r="CF15" t="str">
            <v>021201</v>
          </cell>
          <cell r="CG15">
            <v>63</v>
          </cell>
          <cell r="CH15" t="str">
            <v>021201</v>
          </cell>
          <cell r="CI15">
            <v>88</v>
          </cell>
          <cell r="CJ15" t="str">
            <v>021201</v>
          </cell>
          <cell r="CK15">
            <v>76</v>
          </cell>
          <cell r="CL15" t="str">
            <v>021201</v>
          </cell>
          <cell r="CM15">
            <v>69</v>
          </cell>
          <cell r="CN15" t="str">
            <v>021201</v>
          </cell>
          <cell r="CO15">
            <v>61</v>
          </cell>
          <cell r="CP15" t="str">
            <v>021201</v>
          </cell>
          <cell r="CQ15">
            <v>65</v>
          </cell>
          <cell r="CR15" t="str">
            <v>021201</v>
          </cell>
          <cell r="CS15">
            <v>76</v>
          </cell>
        </row>
        <row r="16">
          <cell r="B16" t="str">
            <v>021205</v>
          </cell>
          <cell r="F16" t="str">
            <v>021205</v>
          </cell>
          <cell r="G16">
            <v>2</v>
          </cell>
          <cell r="H16" t="str">
            <v>021205</v>
          </cell>
          <cell r="I16">
            <v>1</v>
          </cell>
          <cell r="J16" t="str">
            <v>021205</v>
          </cell>
          <cell r="K16">
            <v>3</v>
          </cell>
          <cell r="L16" t="str">
            <v>021205</v>
          </cell>
          <cell r="M16">
            <v>3</v>
          </cell>
          <cell r="N16" t="str">
            <v>021205</v>
          </cell>
          <cell r="O16">
            <v>6</v>
          </cell>
          <cell r="P16" t="str">
            <v>021205</v>
          </cell>
          <cell r="Q16">
            <v>8</v>
          </cell>
          <cell r="R16" t="str">
            <v>021205</v>
          </cell>
          <cell r="S16">
            <v>12</v>
          </cell>
          <cell r="T16" t="str">
            <v>021205</v>
          </cell>
          <cell r="U16">
            <v>6</v>
          </cell>
          <cell r="V16" t="str">
            <v>021205</v>
          </cell>
          <cell r="W16">
            <v>5</v>
          </cell>
          <cell r="X16" t="str">
            <v>021205</v>
          </cell>
          <cell r="Y16">
            <v>2</v>
          </cell>
          <cell r="Z16" t="str">
            <v>021205</v>
          </cell>
          <cell r="AA16">
            <v>6</v>
          </cell>
          <cell r="AB16" t="str">
            <v>021205</v>
          </cell>
          <cell r="AC16">
            <v>6</v>
          </cell>
          <cell r="AD16" t="str">
            <v>021205</v>
          </cell>
          <cell r="AE16">
            <v>7</v>
          </cell>
          <cell r="AF16" t="str">
            <v>021205</v>
          </cell>
          <cell r="AG16">
            <v>7</v>
          </cell>
          <cell r="AH16" t="str">
            <v>021205</v>
          </cell>
          <cell r="AI16">
            <v>5</v>
          </cell>
          <cell r="AJ16" t="str">
            <v>021205</v>
          </cell>
          <cell r="AK16">
            <v>8</v>
          </cell>
          <cell r="AL16" t="str">
            <v>021205</v>
          </cell>
          <cell r="AM16">
            <v>6</v>
          </cell>
          <cell r="AN16" t="str">
            <v>021205</v>
          </cell>
          <cell r="AO16">
            <v>6</v>
          </cell>
          <cell r="AP16" t="str">
            <v>021205</v>
          </cell>
          <cell r="AQ16">
            <v>8</v>
          </cell>
          <cell r="AR16" t="str">
            <v>021205</v>
          </cell>
          <cell r="AS16">
            <v>4</v>
          </cell>
          <cell r="AT16" t="str">
            <v>021205</v>
          </cell>
          <cell r="AU16">
            <v>7</v>
          </cell>
          <cell r="AV16" t="str">
            <v>021205</v>
          </cell>
          <cell r="AW16">
            <v>5</v>
          </cell>
          <cell r="AX16" t="str">
            <v>021205</v>
          </cell>
          <cell r="AY16">
            <v>6</v>
          </cell>
          <cell r="AZ16" t="str">
            <v>021205</v>
          </cell>
          <cell r="BA16">
            <v>5</v>
          </cell>
          <cell r="BB16" t="str">
            <v>021205</v>
          </cell>
          <cell r="BC16">
            <v>8</v>
          </cell>
          <cell r="BD16" t="str">
            <v>021205</v>
          </cell>
          <cell r="BE16">
            <v>10</v>
          </cell>
          <cell r="BF16" t="str">
            <v>021205</v>
          </cell>
          <cell r="BG16">
            <v>7</v>
          </cell>
          <cell r="BH16" t="str">
            <v>021205</v>
          </cell>
          <cell r="BI16">
            <v>7</v>
          </cell>
          <cell r="BJ16" t="str">
            <v>021205</v>
          </cell>
          <cell r="BK16">
            <v>3</v>
          </cell>
          <cell r="BL16" t="str">
            <v>021205</v>
          </cell>
          <cell r="BM16">
            <v>6</v>
          </cell>
          <cell r="BN16" t="str">
            <v>021205</v>
          </cell>
          <cell r="BO16">
            <v>6</v>
          </cell>
          <cell r="BP16" t="str">
            <v>021205</v>
          </cell>
          <cell r="BQ16">
            <v>4</v>
          </cell>
          <cell r="BR16" t="str">
            <v>021205</v>
          </cell>
          <cell r="BS16">
            <v>4</v>
          </cell>
          <cell r="BT16" t="str">
            <v>021205</v>
          </cell>
          <cell r="BU16">
            <v>6</v>
          </cell>
          <cell r="BV16" t="str">
            <v>021205</v>
          </cell>
          <cell r="BW16">
            <v>9</v>
          </cell>
          <cell r="BX16" t="str">
            <v>021205</v>
          </cell>
          <cell r="BY16">
            <v>5</v>
          </cell>
          <cell r="BZ16" t="str">
            <v>021205</v>
          </cell>
          <cell r="CA16">
            <v>16</v>
          </cell>
          <cell r="CB16" t="str">
            <v>021205</v>
          </cell>
          <cell r="CC16">
            <v>12</v>
          </cell>
          <cell r="CD16" t="str">
            <v>021205</v>
          </cell>
          <cell r="CE16">
            <v>6</v>
          </cell>
          <cell r="CF16" t="str">
            <v>021205</v>
          </cell>
          <cell r="CG16">
            <v>7</v>
          </cell>
          <cell r="CH16" t="str">
            <v>021205</v>
          </cell>
          <cell r="CI16">
            <v>5</v>
          </cell>
          <cell r="CJ16" t="str">
            <v>021205</v>
          </cell>
          <cell r="CK16">
            <v>8</v>
          </cell>
          <cell r="CL16" t="str">
            <v>021205</v>
          </cell>
          <cell r="CM16">
            <v>7</v>
          </cell>
          <cell r="CN16" t="str">
            <v>021205</v>
          </cell>
          <cell r="CO16">
            <v>7</v>
          </cell>
          <cell r="CP16" t="str">
            <v>021205</v>
          </cell>
          <cell r="CQ16">
            <v>4</v>
          </cell>
          <cell r="CR16" t="str">
            <v>021205</v>
          </cell>
          <cell r="CS16">
            <v>7</v>
          </cell>
        </row>
        <row r="17">
          <cell r="B17" t="str">
            <v>021206</v>
          </cell>
          <cell r="D17" t="str">
            <v>021206</v>
          </cell>
          <cell r="E17">
            <v>1</v>
          </cell>
          <cell r="F17" t="str">
            <v>021206</v>
          </cell>
          <cell r="G17">
            <v>1</v>
          </cell>
          <cell r="H17" t="str">
            <v>021206</v>
          </cell>
          <cell r="I17">
            <v>4</v>
          </cell>
          <cell r="J17" t="str">
            <v>021206</v>
          </cell>
          <cell r="K17">
            <v>6</v>
          </cell>
          <cell r="L17" t="str">
            <v>021206</v>
          </cell>
          <cell r="M17">
            <v>6</v>
          </cell>
          <cell r="N17" t="str">
            <v>021206</v>
          </cell>
          <cell r="O17">
            <v>7</v>
          </cell>
          <cell r="P17" t="str">
            <v>021206</v>
          </cell>
          <cell r="Q17">
            <v>2</v>
          </cell>
          <cell r="R17" t="str">
            <v>021206</v>
          </cell>
          <cell r="S17">
            <v>8</v>
          </cell>
          <cell r="T17" t="str">
            <v>021206</v>
          </cell>
          <cell r="U17">
            <v>2</v>
          </cell>
          <cell r="V17" t="str">
            <v>021206</v>
          </cell>
          <cell r="W17">
            <v>4</v>
          </cell>
          <cell r="X17" t="str">
            <v>021206</v>
          </cell>
          <cell r="Y17">
            <v>7</v>
          </cell>
          <cell r="Z17" t="str">
            <v>021206</v>
          </cell>
          <cell r="AA17">
            <v>12</v>
          </cell>
          <cell r="AB17" t="str">
            <v>021206</v>
          </cell>
          <cell r="AC17">
            <v>8</v>
          </cell>
          <cell r="AD17" t="str">
            <v>021206</v>
          </cell>
          <cell r="AE17">
            <v>8</v>
          </cell>
          <cell r="AF17" t="str">
            <v>021206</v>
          </cell>
          <cell r="AG17">
            <v>4</v>
          </cell>
          <cell r="AH17" t="str">
            <v>021206</v>
          </cell>
          <cell r="AI17">
            <v>5</v>
          </cell>
          <cell r="AJ17" t="str">
            <v>021206</v>
          </cell>
          <cell r="AK17">
            <v>4</v>
          </cell>
          <cell r="AL17" t="str">
            <v>021206</v>
          </cell>
          <cell r="AM17">
            <v>6</v>
          </cell>
          <cell r="AN17" t="str">
            <v>021206</v>
          </cell>
          <cell r="AO17">
            <v>7</v>
          </cell>
          <cell r="AP17" t="str">
            <v>021206</v>
          </cell>
          <cell r="AQ17">
            <v>12</v>
          </cell>
          <cell r="AR17" t="str">
            <v>021206</v>
          </cell>
          <cell r="AS17">
            <v>3</v>
          </cell>
          <cell r="AT17" t="str">
            <v>021206</v>
          </cell>
          <cell r="AU17">
            <v>6</v>
          </cell>
          <cell r="AV17" t="str">
            <v>021206</v>
          </cell>
          <cell r="AW17">
            <v>8</v>
          </cell>
          <cell r="AX17" t="str">
            <v>021206</v>
          </cell>
          <cell r="AY17">
            <v>10</v>
          </cell>
          <cell r="AZ17" t="str">
            <v>021206</v>
          </cell>
          <cell r="BA17">
            <v>6</v>
          </cell>
          <cell r="BB17" t="str">
            <v>021206</v>
          </cell>
          <cell r="BC17">
            <v>11</v>
          </cell>
          <cell r="BD17" t="str">
            <v>021206</v>
          </cell>
          <cell r="BE17">
            <v>3</v>
          </cell>
          <cell r="BF17" t="str">
            <v>021206</v>
          </cell>
          <cell r="BG17">
            <v>6</v>
          </cell>
          <cell r="BH17" t="str">
            <v>021206</v>
          </cell>
          <cell r="BI17">
            <v>8</v>
          </cell>
          <cell r="BJ17" t="str">
            <v>021206</v>
          </cell>
          <cell r="BK17">
            <v>10</v>
          </cell>
          <cell r="BL17" t="str">
            <v>021206</v>
          </cell>
          <cell r="BM17">
            <v>13</v>
          </cell>
          <cell r="BN17" t="str">
            <v>021206</v>
          </cell>
          <cell r="BO17">
            <v>4</v>
          </cell>
          <cell r="BP17" t="str">
            <v>021206</v>
          </cell>
          <cell r="BQ17">
            <v>9</v>
          </cell>
          <cell r="BR17" t="str">
            <v>021206</v>
          </cell>
          <cell r="BS17">
            <v>8</v>
          </cell>
          <cell r="BT17" t="str">
            <v>021206</v>
          </cell>
          <cell r="BU17">
            <v>6</v>
          </cell>
          <cell r="BV17" t="str">
            <v>021206</v>
          </cell>
          <cell r="BW17">
            <v>5</v>
          </cell>
          <cell r="BX17" t="str">
            <v>021206</v>
          </cell>
          <cell r="BY17">
            <v>4</v>
          </cell>
          <cell r="BZ17" t="str">
            <v>021206</v>
          </cell>
          <cell r="CA17">
            <v>3</v>
          </cell>
          <cell r="CB17" t="str">
            <v>021206</v>
          </cell>
          <cell r="CC17">
            <v>4</v>
          </cell>
          <cell r="CD17" t="str">
            <v>021206</v>
          </cell>
          <cell r="CE17">
            <v>5</v>
          </cell>
          <cell r="CF17" t="str">
            <v>021206</v>
          </cell>
          <cell r="CG17">
            <v>9</v>
          </cell>
          <cell r="CH17" t="str">
            <v>021206</v>
          </cell>
          <cell r="CI17">
            <v>4</v>
          </cell>
          <cell r="CJ17" t="str">
            <v>021206</v>
          </cell>
          <cell r="CK17">
            <v>7</v>
          </cell>
          <cell r="CL17" t="str">
            <v>021206</v>
          </cell>
          <cell r="CM17">
            <v>2</v>
          </cell>
          <cell r="CN17" t="str">
            <v>021206</v>
          </cell>
          <cell r="CO17">
            <v>4</v>
          </cell>
          <cell r="CP17" t="str">
            <v>021206</v>
          </cell>
          <cell r="CQ17">
            <v>10</v>
          </cell>
          <cell r="CR17" t="str">
            <v>021206</v>
          </cell>
          <cell r="CS17">
            <v>2</v>
          </cell>
        </row>
        <row r="18">
          <cell r="B18" t="str">
            <v>021303</v>
          </cell>
          <cell r="C18">
            <v>11</v>
          </cell>
          <cell r="D18" t="str">
            <v>021303</v>
          </cell>
          <cell r="E18">
            <v>11</v>
          </cell>
          <cell r="F18" t="str">
            <v>021303</v>
          </cell>
          <cell r="G18">
            <v>32</v>
          </cell>
          <cell r="H18" t="str">
            <v>021303</v>
          </cell>
          <cell r="I18">
            <v>36</v>
          </cell>
          <cell r="J18" t="str">
            <v>021303</v>
          </cell>
          <cell r="K18">
            <v>45</v>
          </cell>
          <cell r="L18" t="str">
            <v>021303</v>
          </cell>
          <cell r="M18">
            <v>36</v>
          </cell>
          <cell r="N18" t="str">
            <v>021303</v>
          </cell>
          <cell r="O18">
            <v>44</v>
          </cell>
          <cell r="P18" t="str">
            <v>021303</v>
          </cell>
          <cell r="Q18">
            <v>47</v>
          </cell>
          <cell r="R18" t="str">
            <v>021303</v>
          </cell>
          <cell r="S18">
            <v>49</v>
          </cell>
          <cell r="T18" t="str">
            <v>021303</v>
          </cell>
          <cell r="U18">
            <v>39</v>
          </cell>
          <cell r="V18" t="str">
            <v>021303</v>
          </cell>
          <cell r="W18">
            <v>42</v>
          </cell>
          <cell r="X18" t="str">
            <v>021303</v>
          </cell>
          <cell r="Y18">
            <v>36</v>
          </cell>
          <cell r="Z18" t="str">
            <v>021303</v>
          </cell>
          <cell r="AA18">
            <v>43</v>
          </cell>
          <cell r="AB18" t="str">
            <v>021303</v>
          </cell>
          <cell r="AC18">
            <v>39</v>
          </cell>
          <cell r="AD18" t="str">
            <v>021303</v>
          </cell>
          <cell r="AE18">
            <v>49</v>
          </cell>
          <cell r="AF18" t="str">
            <v>021303</v>
          </cell>
          <cell r="AG18">
            <v>49</v>
          </cell>
          <cell r="AH18" t="str">
            <v>021303</v>
          </cell>
          <cell r="AI18">
            <v>44</v>
          </cell>
          <cell r="AJ18" t="str">
            <v>021303</v>
          </cell>
          <cell r="AK18">
            <v>47</v>
          </cell>
          <cell r="AL18" t="str">
            <v>021303</v>
          </cell>
          <cell r="AM18">
            <v>41</v>
          </cell>
          <cell r="AN18" t="str">
            <v>021303</v>
          </cell>
          <cell r="AO18">
            <v>30</v>
          </cell>
          <cell r="AP18" t="str">
            <v>021303</v>
          </cell>
          <cell r="AQ18">
            <v>54</v>
          </cell>
          <cell r="AR18" t="str">
            <v>021303</v>
          </cell>
          <cell r="AS18">
            <v>41</v>
          </cell>
          <cell r="AT18" t="str">
            <v>021303</v>
          </cell>
          <cell r="AU18">
            <v>49</v>
          </cell>
          <cell r="AV18" t="str">
            <v>021303</v>
          </cell>
          <cell r="AW18">
            <v>37</v>
          </cell>
          <cell r="AX18" t="str">
            <v>021303</v>
          </cell>
          <cell r="AY18">
            <v>50</v>
          </cell>
          <cell r="AZ18" t="str">
            <v>021303</v>
          </cell>
          <cell r="BA18">
            <v>47</v>
          </cell>
          <cell r="BB18" t="str">
            <v>021303</v>
          </cell>
          <cell r="BC18">
            <v>54</v>
          </cell>
          <cell r="BD18" t="str">
            <v>021303</v>
          </cell>
          <cell r="BE18">
            <v>33</v>
          </cell>
          <cell r="BF18" t="str">
            <v>021303</v>
          </cell>
          <cell r="BG18">
            <v>46</v>
          </cell>
          <cell r="BH18" t="str">
            <v>021303</v>
          </cell>
          <cell r="BI18">
            <v>54</v>
          </cell>
          <cell r="BJ18" t="str">
            <v>021303</v>
          </cell>
          <cell r="BK18">
            <v>54</v>
          </cell>
          <cell r="BL18" t="str">
            <v>021303</v>
          </cell>
          <cell r="BM18">
            <v>45</v>
          </cell>
          <cell r="BN18" t="str">
            <v>021303</v>
          </cell>
          <cell r="BO18">
            <v>53</v>
          </cell>
          <cell r="BP18" t="str">
            <v>021303</v>
          </cell>
          <cell r="BQ18">
            <v>48</v>
          </cell>
          <cell r="BR18" t="str">
            <v>021303</v>
          </cell>
          <cell r="BS18">
            <v>52</v>
          </cell>
          <cell r="BT18" t="str">
            <v>021303</v>
          </cell>
          <cell r="BU18">
            <v>44</v>
          </cell>
          <cell r="BV18" t="str">
            <v>021303</v>
          </cell>
          <cell r="BW18">
            <v>50</v>
          </cell>
          <cell r="BX18" t="str">
            <v>021303</v>
          </cell>
          <cell r="BY18">
            <v>49</v>
          </cell>
          <cell r="BZ18" t="str">
            <v>021303</v>
          </cell>
          <cell r="CA18">
            <v>53</v>
          </cell>
          <cell r="CB18" t="str">
            <v>021303</v>
          </cell>
          <cell r="CC18">
            <v>49</v>
          </cell>
          <cell r="CD18" t="str">
            <v>021303</v>
          </cell>
          <cell r="CE18">
            <v>47</v>
          </cell>
          <cell r="CF18" t="str">
            <v>021303</v>
          </cell>
          <cell r="CG18">
            <v>59</v>
          </cell>
          <cell r="CH18" t="str">
            <v>021303</v>
          </cell>
          <cell r="CI18">
            <v>58</v>
          </cell>
          <cell r="CJ18" t="str">
            <v>021303</v>
          </cell>
          <cell r="CK18">
            <v>39</v>
          </cell>
          <cell r="CL18" t="str">
            <v>021303</v>
          </cell>
          <cell r="CM18">
            <v>40</v>
          </cell>
          <cell r="CN18" t="str">
            <v>021303</v>
          </cell>
          <cell r="CO18">
            <v>45</v>
          </cell>
          <cell r="CP18" t="str">
            <v>021303</v>
          </cell>
          <cell r="CQ18">
            <v>42</v>
          </cell>
          <cell r="CR18" t="str">
            <v>021303</v>
          </cell>
          <cell r="CS18">
            <v>35</v>
          </cell>
        </row>
        <row r="19">
          <cell r="B19" t="str">
            <v>021405</v>
          </cell>
          <cell r="D19" t="str">
            <v>021405</v>
          </cell>
          <cell r="E19">
            <v>1</v>
          </cell>
          <cell r="F19" t="str">
            <v>021405</v>
          </cell>
          <cell r="G19">
            <v>1</v>
          </cell>
          <cell r="H19" t="str">
            <v>021405</v>
          </cell>
          <cell r="I19">
            <v>1</v>
          </cell>
          <cell r="J19" t="str">
            <v>021405</v>
          </cell>
          <cell r="K19">
            <v>2</v>
          </cell>
          <cell r="L19" t="str">
            <v>021405</v>
          </cell>
          <cell r="M19">
            <v>6</v>
          </cell>
          <cell r="N19" t="str">
            <v>021405</v>
          </cell>
          <cell r="O19">
            <v>3</v>
          </cell>
          <cell r="P19" t="str">
            <v>021405</v>
          </cell>
          <cell r="Q19">
            <v>3</v>
          </cell>
          <cell r="R19" t="str">
            <v>021405</v>
          </cell>
          <cell r="S19">
            <v>1</v>
          </cell>
          <cell r="T19" t="str">
            <v>021405</v>
          </cell>
          <cell r="U19">
            <v>6</v>
          </cell>
          <cell r="V19" t="str">
            <v>021405</v>
          </cell>
          <cell r="W19">
            <v>1</v>
          </cell>
          <cell r="X19" t="str">
            <v>021405</v>
          </cell>
          <cell r="Y19">
            <v>4</v>
          </cell>
          <cell r="Z19" t="str">
            <v>021405</v>
          </cell>
          <cell r="AA19">
            <v>1</v>
          </cell>
          <cell r="AB19" t="str">
            <v>021405</v>
          </cell>
          <cell r="AC19">
            <v>2</v>
          </cell>
          <cell r="AD19" t="str">
            <v>021405</v>
          </cell>
          <cell r="AE19">
            <v>4</v>
          </cell>
          <cell r="AF19" t="str">
            <v>021405</v>
          </cell>
          <cell r="AG19">
            <v>4</v>
          </cell>
          <cell r="AH19" t="str">
            <v>021424</v>
          </cell>
          <cell r="AI19">
            <v>34</v>
          </cell>
          <cell r="AJ19" t="str">
            <v>021405</v>
          </cell>
          <cell r="AK19">
            <v>2</v>
          </cell>
          <cell r="AL19" t="str">
            <v>021405</v>
          </cell>
          <cell r="AM19">
            <v>3</v>
          </cell>
          <cell r="AN19" t="str">
            <v>021405</v>
          </cell>
          <cell r="AO19">
            <v>4</v>
          </cell>
          <cell r="AP19" t="str">
            <v>021405</v>
          </cell>
          <cell r="AQ19">
            <v>3</v>
          </cell>
          <cell r="AR19" t="str">
            <v>021405</v>
          </cell>
          <cell r="AS19">
            <v>1</v>
          </cell>
          <cell r="AT19" t="str">
            <v>021405</v>
          </cell>
          <cell r="AU19">
            <v>3</v>
          </cell>
          <cell r="AV19" t="str">
            <v>021424</v>
          </cell>
          <cell r="AW19">
            <v>46</v>
          </cell>
          <cell r="AX19" t="str">
            <v>021405</v>
          </cell>
          <cell r="AY19">
            <v>5</v>
          </cell>
          <cell r="AZ19" t="str">
            <v>021405</v>
          </cell>
          <cell r="BA19">
            <v>2</v>
          </cell>
          <cell r="BB19" t="str">
            <v>021405</v>
          </cell>
          <cell r="BC19">
            <v>2</v>
          </cell>
          <cell r="BD19" t="str">
            <v>021405</v>
          </cell>
          <cell r="BE19">
            <v>1</v>
          </cell>
          <cell r="BF19" t="str">
            <v>021405</v>
          </cell>
          <cell r="BG19">
            <v>5</v>
          </cell>
          <cell r="BH19" t="str">
            <v>021405</v>
          </cell>
          <cell r="BI19">
            <v>3</v>
          </cell>
          <cell r="BJ19" t="str">
            <v>021405</v>
          </cell>
          <cell r="BK19">
            <v>3</v>
          </cell>
          <cell r="BL19" t="str">
            <v>021405</v>
          </cell>
          <cell r="BM19">
            <v>4</v>
          </cell>
          <cell r="BN19" t="str">
            <v>021405</v>
          </cell>
          <cell r="BO19">
            <v>4</v>
          </cell>
          <cell r="BP19" t="str">
            <v>021405</v>
          </cell>
          <cell r="BQ19">
            <v>3</v>
          </cell>
          <cell r="BR19" t="str">
            <v>021405</v>
          </cell>
          <cell r="BS19">
            <v>2</v>
          </cell>
          <cell r="BT19" t="str">
            <v>021405</v>
          </cell>
          <cell r="BU19">
            <v>1</v>
          </cell>
          <cell r="BV19" t="str">
            <v>021405</v>
          </cell>
          <cell r="BW19">
            <v>2</v>
          </cell>
          <cell r="BX19" t="str">
            <v>021405</v>
          </cell>
          <cell r="BY19">
            <v>1</v>
          </cell>
          <cell r="BZ19" t="str">
            <v>021405</v>
          </cell>
          <cell r="CA19">
            <v>1</v>
          </cell>
          <cell r="CB19" t="str">
            <v>021405</v>
          </cell>
          <cell r="CC19">
            <v>1</v>
          </cell>
          <cell r="CD19" t="str">
            <v>021405</v>
          </cell>
          <cell r="CE19">
            <v>1</v>
          </cell>
          <cell r="CF19" t="str">
            <v>021405</v>
          </cell>
          <cell r="CG19">
            <v>2</v>
          </cell>
          <cell r="CH19" t="str">
            <v>021405</v>
          </cell>
          <cell r="CI19">
            <v>4</v>
          </cell>
          <cell r="CJ19" t="str">
            <v>021405</v>
          </cell>
          <cell r="CK19">
            <v>2</v>
          </cell>
          <cell r="CL19" t="str">
            <v>021405</v>
          </cell>
          <cell r="CM19">
            <v>4</v>
          </cell>
          <cell r="CN19" t="str">
            <v>021405</v>
          </cell>
          <cell r="CO19">
            <v>2</v>
          </cell>
          <cell r="CP19" t="str">
            <v>021405</v>
          </cell>
          <cell r="CQ19">
            <v>2</v>
          </cell>
          <cell r="CR19" t="str">
            <v>021405</v>
          </cell>
          <cell r="CS19">
            <v>1</v>
          </cell>
        </row>
        <row r="20">
          <cell r="B20" t="str">
            <v>021424</v>
          </cell>
          <cell r="C20">
            <v>10</v>
          </cell>
          <cell r="D20" t="str">
            <v>021424</v>
          </cell>
          <cell r="E20">
            <v>9</v>
          </cell>
          <cell r="F20" t="str">
            <v>021424</v>
          </cell>
          <cell r="G20">
            <v>33</v>
          </cell>
          <cell r="H20" t="str">
            <v>021424</v>
          </cell>
          <cell r="I20">
            <v>30</v>
          </cell>
          <cell r="J20" t="str">
            <v>021424</v>
          </cell>
          <cell r="K20">
            <v>32</v>
          </cell>
          <cell r="L20" t="str">
            <v>021424</v>
          </cell>
          <cell r="M20">
            <v>35</v>
          </cell>
          <cell r="N20" t="str">
            <v>021424</v>
          </cell>
          <cell r="O20">
            <v>49</v>
          </cell>
          <cell r="P20" t="str">
            <v>021424</v>
          </cell>
          <cell r="Q20">
            <v>39</v>
          </cell>
          <cell r="R20" t="str">
            <v>021424</v>
          </cell>
          <cell r="S20">
            <v>49</v>
          </cell>
          <cell r="T20" t="str">
            <v>021424</v>
          </cell>
          <cell r="U20">
            <v>39</v>
          </cell>
          <cell r="V20" t="str">
            <v>021424</v>
          </cell>
          <cell r="W20">
            <v>48</v>
          </cell>
          <cell r="X20" t="str">
            <v>021424</v>
          </cell>
          <cell r="Y20">
            <v>38</v>
          </cell>
          <cell r="Z20" t="str">
            <v>021424</v>
          </cell>
          <cell r="AA20">
            <v>31</v>
          </cell>
          <cell r="AB20" t="str">
            <v>021424</v>
          </cell>
          <cell r="AC20">
            <v>48</v>
          </cell>
          <cell r="AD20" t="str">
            <v>021424</v>
          </cell>
          <cell r="AE20">
            <v>44</v>
          </cell>
          <cell r="AF20" t="str">
            <v>021424</v>
          </cell>
          <cell r="AG20">
            <v>40</v>
          </cell>
          <cell r="AH20" t="str">
            <v>021501</v>
          </cell>
          <cell r="AI20">
            <v>11</v>
          </cell>
          <cell r="AJ20" t="str">
            <v>021424</v>
          </cell>
          <cell r="AK20">
            <v>34</v>
          </cell>
          <cell r="AL20" t="str">
            <v>021424</v>
          </cell>
          <cell r="AM20">
            <v>44</v>
          </cell>
          <cell r="AN20" t="str">
            <v>021424</v>
          </cell>
          <cell r="AO20">
            <v>49</v>
          </cell>
          <cell r="AP20" t="str">
            <v>021424</v>
          </cell>
          <cell r="AQ20">
            <v>43</v>
          </cell>
          <cell r="AR20" t="str">
            <v>021424</v>
          </cell>
          <cell r="AS20">
            <v>31</v>
          </cell>
          <cell r="AT20" t="str">
            <v>021424</v>
          </cell>
          <cell r="AU20">
            <v>61</v>
          </cell>
          <cell r="AV20" t="str">
            <v>021501</v>
          </cell>
          <cell r="AW20">
            <v>8</v>
          </cell>
          <cell r="AX20" t="str">
            <v>021424</v>
          </cell>
          <cell r="AY20">
            <v>46</v>
          </cell>
          <cell r="AZ20" t="str">
            <v>021424</v>
          </cell>
          <cell r="BA20">
            <v>52</v>
          </cell>
          <cell r="BB20" t="str">
            <v>021424</v>
          </cell>
          <cell r="BC20">
            <v>43</v>
          </cell>
          <cell r="BD20" t="str">
            <v>021424</v>
          </cell>
          <cell r="BE20">
            <v>42</v>
          </cell>
          <cell r="BF20" t="str">
            <v>021424</v>
          </cell>
          <cell r="BG20">
            <v>43</v>
          </cell>
          <cell r="BH20" t="str">
            <v>021424</v>
          </cell>
          <cell r="BI20">
            <v>46</v>
          </cell>
          <cell r="BJ20" t="str">
            <v>021424</v>
          </cell>
          <cell r="BK20">
            <v>46</v>
          </cell>
          <cell r="BL20" t="str">
            <v>021424</v>
          </cell>
          <cell r="BM20">
            <v>43</v>
          </cell>
          <cell r="BN20" t="str">
            <v>021424</v>
          </cell>
          <cell r="BO20">
            <v>51</v>
          </cell>
          <cell r="BP20" t="str">
            <v>021424</v>
          </cell>
          <cell r="BQ20">
            <v>51</v>
          </cell>
          <cell r="BR20" t="str">
            <v>021424</v>
          </cell>
          <cell r="BS20">
            <v>50</v>
          </cell>
          <cell r="BT20" t="str">
            <v>021424</v>
          </cell>
          <cell r="BU20">
            <v>58</v>
          </cell>
          <cell r="BV20" t="str">
            <v>021424</v>
          </cell>
          <cell r="BW20">
            <v>59</v>
          </cell>
          <cell r="BX20" t="str">
            <v>021424</v>
          </cell>
          <cell r="BY20">
            <v>49</v>
          </cell>
          <cell r="BZ20" t="str">
            <v>021424</v>
          </cell>
          <cell r="CA20">
            <v>43</v>
          </cell>
          <cell r="CB20" t="str">
            <v>021424</v>
          </cell>
          <cell r="CC20">
            <v>40</v>
          </cell>
          <cell r="CD20" t="str">
            <v>021424</v>
          </cell>
          <cell r="CE20">
            <v>56</v>
          </cell>
          <cell r="CF20" t="str">
            <v>021424</v>
          </cell>
          <cell r="CG20">
            <v>54</v>
          </cell>
          <cell r="CH20" t="str">
            <v>021424</v>
          </cell>
          <cell r="CI20">
            <v>55</v>
          </cell>
          <cell r="CJ20" t="str">
            <v>021424</v>
          </cell>
          <cell r="CK20">
            <v>51</v>
          </cell>
          <cell r="CL20" t="str">
            <v>021424</v>
          </cell>
          <cell r="CM20">
            <v>48</v>
          </cell>
          <cell r="CN20" t="str">
            <v>021424</v>
          </cell>
          <cell r="CO20">
            <v>38</v>
          </cell>
          <cell r="CP20" t="str">
            <v>021424</v>
          </cell>
          <cell r="CQ20">
            <v>56</v>
          </cell>
          <cell r="CR20" t="str">
            <v>021424</v>
          </cell>
          <cell r="CS20">
            <v>43</v>
          </cell>
        </row>
        <row r="21">
          <cell r="B21" t="str">
            <v>021501</v>
          </cell>
          <cell r="C21">
            <v>6</v>
          </cell>
          <cell r="D21" t="str">
            <v>021501</v>
          </cell>
          <cell r="E21">
            <v>1</v>
          </cell>
          <cell r="F21" t="str">
            <v>021501</v>
          </cell>
          <cell r="G21">
            <v>6</v>
          </cell>
          <cell r="H21" t="str">
            <v>021501</v>
          </cell>
          <cell r="I21">
            <v>7</v>
          </cell>
          <cell r="J21" t="str">
            <v>021501</v>
          </cell>
          <cell r="K21">
            <v>7</v>
          </cell>
          <cell r="L21" t="str">
            <v>021501</v>
          </cell>
          <cell r="M21">
            <v>2</v>
          </cell>
          <cell r="N21" t="str">
            <v>021501</v>
          </cell>
          <cell r="O21">
            <v>7</v>
          </cell>
          <cell r="P21" t="str">
            <v>021501</v>
          </cell>
          <cell r="Q21">
            <v>7</v>
          </cell>
          <cell r="R21" t="str">
            <v>021501</v>
          </cell>
          <cell r="S21">
            <v>14</v>
          </cell>
          <cell r="T21" t="str">
            <v>021501</v>
          </cell>
          <cell r="U21">
            <v>11</v>
          </cell>
          <cell r="V21" t="str">
            <v>021501</v>
          </cell>
          <cell r="W21">
            <v>6</v>
          </cell>
          <cell r="X21" t="str">
            <v>021501</v>
          </cell>
          <cell r="Y21">
            <v>13</v>
          </cell>
          <cell r="Z21" t="str">
            <v>021501</v>
          </cell>
          <cell r="AA21">
            <v>4</v>
          </cell>
          <cell r="AB21" t="str">
            <v>021501</v>
          </cell>
          <cell r="AC21">
            <v>11</v>
          </cell>
          <cell r="AD21" t="str">
            <v>021501</v>
          </cell>
          <cell r="AE21">
            <v>7</v>
          </cell>
          <cell r="AF21" t="str">
            <v>021501</v>
          </cell>
          <cell r="AG21">
            <v>7</v>
          </cell>
          <cell r="AH21" t="str">
            <v>021502</v>
          </cell>
          <cell r="AI21">
            <v>24</v>
          </cell>
          <cell r="AJ21" t="str">
            <v>021501</v>
          </cell>
          <cell r="AK21">
            <v>6</v>
          </cell>
          <cell r="AL21" t="str">
            <v>021501</v>
          </cell>
          <cell r="AM21">
            <v>6</v>
          </cell>
          <cell r="AN21" t="str">
            <v>021501</v>
          </cell>
          <cell r="AO21">
            <v>7</v>
          </cell>
          <cell r="AP21" t="str">
            <v>021501</v>
          </cell>
          <cell r="AQ21">
            <v>14</v>
          </cell>
          <cell r="AR21" t="str">
            <v>021501</v>
          </cell>
          <cell r="AS21">
            <v>7</v>
          </cell>
          <cell r="AT21" t="str">
            <v>021501</v>
          </cell>
          <cell r="AU21">
            <v>12</v>
          </cell>
          <cell r="AV21" t="str">
            <v>021502</v>
          </cell>
          <cell r="AW21">
            <v>29</v>
          </cell>
          <cell r="AX21" t="str">
            <v>021501</v>
          </cell>
          <cell r="AY21">
            <v>8</v>
          </cell>
          <cell r="AZ21" t="str">
            <v>021501</v>
          </cell>
          <cell r="BA21">
            <v>14</v>
          </cell>
          <cell r="BB21" t="str">
            <v>021501</v>
          </cell>
          <cell r="BC21">
            <v>11</v>
          </cell>
          <cell r="BD21" t="str">
            <v>021501</v>
          </cell>
          <cell r="BE21">
            <v>13</v>
          </cell>
          <cell r="BF21" t="str">
            <v>021501</v>
          </cell>
          <cell r="BG21">
            <v>7</v>
          </cell>
          <cell r="BH21" t="str">
            <v>021501</v>
          </cell>
          <cell r="BI21">
            <v>13</v>
          </cell>
          <cell r="BJ21" t="str">
            <v>021501</v>
          </cell>
          <cell r="BK21">
            <v>16</v>
          </cell>
          <cell r="BL21" t="str">
            <v>021501</v>
          </cell>
          <cell r="BM21">
            <v>7</v>
          </cell>
          <cell r="BN21" t="str">
            <v>021501</v>
          </cell>
          <cell r="BO21">
            <v>12</v>
          </cell>
          <cell r="BP21" t="str">
            <v>021501</v>
          </cell>
          <cell r="BQ21">
            <v>12</v>
          </cell>
          <cell r="BR21" t="str">
            <v>021501</v>
          </cell>
          <cell r="BS21">
            <v>12</v>
          </cell>
          <cell r="BT21" t="str">
            <v>021501</v>
          </cell>
          <cell r="BU21">
            <v>14</v>
          </cell>
          <cell r="BV21" t="str">
            <v>021501</v>
          </cell>
          <cell r="BW21">
            <v>13</v>
          </cell>
          <cell r="BX21" t="str">
            <v>021501</v>
          </cell>
          <cell r="BY21">
            <v>11</v>
          </cell>
          <cell r="BZ21" t="str">
            <v>021501</v>
          </cell>
          <cell r="CA21">
            <v>15</v>
          </cell>
          <cell r="CB21" t="str">
            <v>021501</v>
          </cell>
          <cell r="CC21">
            <v>12</v>
          </cell>
          <cell r="CD21" t="str">
            <v>021501</v>
          </cell>
          <cell r="CE21">
            <v>12</v>
          </cell>
          <cell r="CF21" t="str">
            <v>021501</v>
          </cell>
          <cell r="CG21">
            <v>12</v>
          </cell>
          <cell r="CH21" t="str">
            <v>021501</v>
          </cell>
          <cell r="CI21">
            <v>13</v>
          </cell>
          <cell r="CJ21" t="str">
            <v>021501</v>
          </cell>
          <cell r="CK21">
            <v>13</v>
          </cell>
          <cell r="CL21" t="str">
            <v>021501</v>
          </cell>
          <cell r="CM21">
            <v>13</v>
          </cell>
          <cell r="CN21" t="str">
            <v>021501</v>
          </cell>
          <cell r="CO21">
            <v>9</v>
          </cell>
          <cell r="CP21" t="str">
            <v>021501</v>
          </cell>
          <cell r="CQ21">
            <v>15</v>
          </cell>
          <cell r="CR21" t="str">
            <v>021501</v>
          </cell>
          <cell r="CS21">
            <v>12</v>
          </cell>
        </row>
        <row r="22">
          <cell r="B22" t="str">
            <v>021502</v>
          </cell>
          <cell r="C22">
            <v>3</v>
          </cell>
          <cell r="D22" t="str">
            <v>021502</v>
          </cell>
          <cell r="E22">
            <v>6</v>
          </cell>
          <cell r="F22" t="str">
            <v>021502</v>
          </cell>
          <cell r="G22">
            <v>11</v>
          </cell>
          <cell r="H22" t="str">
            <v>021502</v>
          </cell>
          <cell r="I22">
            <v>18</v>
          </cell>
          <cell r="J22" t="str">
            <v>021502</v>
          </cell>
          <cell r="K22">
            <v>24</v>
          </cell>
          <cell r="L22" t="str">
            <v>021502</v>
          </cell>
          <cell r="M22">
            <v>20</v>
          </cell>
          <cell r="N22" t="str">
            <v>021502</v>
          </cell>
          <cell r="O22">
            <v>36</v>
          </cell>
          <cell r="P22" t="str">
            <v>021502</v>
          </cell>
          <cell r="Q22">
            <v>18</v>
          </cell>
          <cell r="R22" t="str">
            <v>021502</v>
          </cell>
          <cell r="S22">
            <v>28</v>
          </cell>
          <cell r="T22" t="str">
            <v>021502</v>
          </cell>
          <cell r="U22">
            <v>21</v>
          </cell>
          <cell r="V22" t="str">
            <v>021502</v>
          </cell>
          <cell r="W22">
            <v>23</v>
          </cell>
          <cell r="X22" t="str">
            <v>021502</v>
          </cell>
          <cell r="Y22">
            <v>31</v>
          </cell>
          <cell r="Z22" t="str">
            <v>021502</v>
          </cell>
          <cell r="AA22">
            <v>36</v>
          </cell>
          <cell r="AB22" t="str">
            <v>021502</v>
          </cell>
          <cell r="AC22">
            <v>23</v>
          </cell>
          <cell r="AD22" t="str">
            <v>021502</v>
          </cell>
          <cell r="AE22">
            <v>24</v>
          </cell>
          <cell r="AF22" t="str">
            <v>021502</v>
          </cell>
          <cell r="AG22">
            <v>15</v>
          </cell>
          <cell r="AH22" t="str">
            <v>021602</v>
          </cell>
          <cell r="AI22">
            <v>48</v>
          </cell>
          <cell r="AJ22" t="str">
            <v>021502</v>
          </cell>
          <cell r="AK22">
            <v>20</v>
          </cell>
          <cell r="AL22" t="str">
            <v>021502</v>
          </cell>
          <cell r="AM22">
            <v>29</v>
          </cell>
          <cell r="AN22" t="str">
            <v>021502</v>
          </cell>
          <cell r="AO22">
            <v>29</v>
          </cell>
          <cell r="AP22" t="str">
            <v>021502</v>
          </cell>
          <cell r="AQ22">
            <v>24</v>
          </cell>
          <cell r="AR22" t="str">
            <v>021502</v>
          </cell>
          <cell r="AS22">
            <v>21</v>
          </cell>
          <cell r="AT22" t="str">
            <v>021502</v>
          </cell>
          <cell r="AU22">
            <v>23</v>
          </cell>
          <cell r="AV22" t="str">
            <v>021602</v>
          </cell>
          <cell r="AW22">
            <v>43</v>
          </cell>
          <cell r="AX22" t="str">
            <v>021502</v>
          </cell>
          <cell r="AY22">
            <v>29</v>
          </cell>
          <cell r="AZ22" t="str">
            <v>021502</v>
          </cell>
          <cell r="BA22">
            <v>28</v>
          </cell>
          <cell r="BB22" t="str">
            <v>021502</v>
          </cell>
          <cell r="BC22">
            <v>26</v>
          </cell>
          <cell r="BD22" t="str">
            <v>021502</v>
          </cell>
          <cell r="BE22">
            <v>19</v>
          </cell>
          <cell r="BF22" t="str">
            <v>021502</v>
          </cell>
          <cell r="BG22">
            <v>30</v>
          </cell>
          <cell r="BH22" t="str">
            <v>021502</v>
          </cell>
          <cell r="BI22">
            <v>32</v>
          </cell>
          <cell r="BJ22" t="str">
            <v>021502</v>
          </cell>
          <cell r="BK22">
            <v>32</v>
          </cell>
          <cell r="BL22" t="str">
            <v>021502</v>
          </cell>
          <cell r="BM22">
            <v>27</v>
          </cell>
          <cell r="BN22" t="str">
            <v>021502</v>
          </cell>
          <cell r="BO22">
            <v>29</v>
          </cell>
          <cell r="BP22" t="str">
            <v>021502</v>
          </cell>
          <cell r="BQ22">
            <v>30</v>
          </cell>
          <cell r="BR22" t="str">
            <v>021502</v>
          </cell>
          <cell r="BS22">
            <v>22</v>
          </cell>
          <cell r="BT22" t="str">
            <v>021502</v>
          </cell>
          <cell r="BU22">
            <v>35</v>
          </cell>
          <cell r="BV22" t="str">
            <v>021502</v>
          </cell>
          <cell r="BW22">
            <v>25</v>
          </cell>
          <cell r="BX22" t="str">
            <v>021502</v>
          </cell>
          <cell r="BY22">
            <v>32</v>
          </cell>
          <cell r="BZ22" t="str">
            <v>021502</v>
          </cell>
          <cell r="CA22">
            <v>25</v>
          </cell>
          <cell r="CB22" t="str">
            <v>021502</v>
          </cell>
          <cell r="CC22">
            <v>36</v>
          </cell>
          <cell r="CD22" t="str">
            <v>021502</v>
          </cell>
          <cell r="CE22">
            <v>25</v>
          </cell>
          <cell r="CF22" t="str">
            <v>021502</v>
          </cell>
          <cell r="CG22">
            <v>23</v>
          </cell>
          <cell r="CH22" t="str">
            <v>021502</v>
          </cell>
          <cell r="CI22">
            <v>40</v>
          </cell>
          <cell r="CJ22" t="str">
            <v>021502</v>
          </cell>
          <cell r="CK22">
            <v>33</v>
          </cell>
          <cell r="CL22" t="str">
            <v>021502</v>
          </cell>
          <cell r="CM22">
            <v>26</v>
          </cell>
          <cell r="CN22" t="str">
            <v>021502</v>
          </cell>
          <cell r="CO22">
            <v>31</v>
          </cell>
          <cell r="CP22" t="str">
            <v>021502</v>
          </cell>
          <cell r="CQ22">
            <v>25</v>
          </cell>
          <cell r="CR22" t="str">
            <v>021502</v>
          </cell>
          <cell r="CS22">
            <v>28</v>
          </cell>
        </row>
        <row r="23">
          <cell r="B23" t="str">
            <v>021602</v>
          </cell>
          <cell r="C23">
            <v>4</v>
          </cell>
          <cell r="D23" t="str">
            <v>021602</v>
          </cell>
          <cell r="E23">
            <v>2</v>
          </cell>
          <cell r="F23" t="str">
            <v>021602</v>
          </cell>
          <cell r="G23">
            <v>26</v>
          </cell>
          <cell r="H23" t="str">
            <v>021602</v>
          </cell>
          <cell r="I23">
            <v>31</v>
          </cell>
          <cell r="J23" t="str">
            <v>021602</v>
          </cell>
          <cell r="K23">
            <v>37</v>
          </cell>
          <cell r="L23" t="str">
            <v>021602</v>
          </cell>
          <cell r="M23">
            <v>43</v>
          </cell>
          <cell r="N23" t="str">
            <v>021602</v>
          </cell>
          <cell r="O23">
            <v>48</v>
          </cell>
          <cell r="P23" t="str">
            <v>021602</v>
          </cell>
          <cell r="Q23">
            <v>36</v>
          </cell>
          <cell r="R23" t="str">
            <v>021602</v>
          </cell>
          <cell r="S23">
            <v>27</v>
          </cell>
          <cell r="T23" t="str">
            <v>021602</v>
          </cell>
          <cell r="U23">
            <v>47</v>
          </cell>
          <cell r="V23" t="str">
            <v>021602</v>
          </cell>
          <cell r="W23">
            <v>39</v>
          </cell>
          <cell r="X23" t="str">
            <v>021602</v>
          </cell>
          <cell r="Y23">
            <v>52</v>
          </cell>
          <cell r="Z23" t="str">
            <v>021602</v>
          </cell>
          <cell r="AA23">
            <v>48</v>
          </cell>
          <cell r="AB23" t="str">
            <v>021602</v>
          </cell>
          <cell r="AC23">
            <v>45</v>
          </cell>
          <cell r="AD23" t="str">
            <v>021602</v>
          </cell>
          <cell r="AE23">
            <v>37</v>
          </cell>
          <cell r="AF23" t="str">
            <v>021602</v>
          </cell>
          <cell r="AG23">
            <v>37</v>
          </cell>
          <cell r="AH23" t="str">
            <v>021605</v>
          </cell>
          <cell r="AI23">
            <v>6</v>
          </cell>
          <cell r="AJ23" t="str">
            <v>021602</v>
          </cell>
          <cell r="AK23">
            <v>29</v>
          </cell>
          <cell r="AL23" t="str">
            <v>021602</v>
          </cell>
          <cell r="AM23">
            <v>46</v>
          </cell>
          <cell r="AN23" t="str">
            <v>021602</v>
          </cell>
          <cell r="AO23">
            <v>48</v>
          </cell>
          <cell r="AP23" t="str">
            <v>021602</v>
          </cell>
          <cell r="AQ23">
            <v>44</v>
          </cell>
          <cell r="AR23" t="str">
            <v>021602</v>
          </cell>
          <cell r="AS23">
            <v>44</v>
          </cell>
          <cell r="AT23" t="str">
            <v>021602</v>
          </cell>
          <cell r="AU23">
            <v>42</v>
          </cell>
          <cell r="AV23" t="str">
            <v>021605</v>
          </cell>
          <cell r="AW23">
            <v>13</v>
          </cell>
          <cell r="AX23" t="str">
            <v>021602</v>
          </cell>
          <cell r="AY23">
            <v>42</v>
          </cell>
          <cell r="AZ23" t="str">
            <v>021602</v>
          </cell>
          <cell r="BA23">
            <v>42</v>
          </cell>
          <cell r="BB23" t="str">
            <v>021602</v>
          </cell>
          <cell r="BC23">
            <v>46</v>
          </cell>
          <cell r="BD23" t="str">
            <v>021602</v>
          </cell>
          <cell r="BE23">
            <v>40</v>
          </cell>
          <cell r="BF23" t="str">
            <v>021602</v>
          </cell>
          <cell r="BG23">
            <v>58</v>
          </cell>
          <cell r="BH23" t="str">
            <v>021602</v>
          </cell>
          <cell r="BI23">
            <v>41</v>
          </cell>
          <cell r="BJ23" t="str">
            <v>021602</v>
          </cell>
          <cell r="BK23">
            <v>61</v>
          </cell>
          <cell r="BL23" t="str">
            <v>021602</v>
          </cell>
          <cell r="BM23">
            <v>46</v>
          </cell>
          <cell r="BN23" t="str">
            <v>021602</v>
          </cell>
          <cell r="BO23">
            <v>33</v>
          </cell>
          <cell r="BP23" t="str">
            <v>021602</v>
          </cell>
          <cell r="BQ23">
            <v>31</v>
          </cell>
          <cell r="BR23" t="str">
            <v>021602</v>
          </cell>
          <cell r="BS23">
            <v>50</v>
          </cell>
          <cell r="BT23" t="str">
            <v>021602</v>
          </cell>
          <cell r="BU23">
            <v>56</v>
          </cell>
          <cell r="BV23" t="str">
            <v>021602</v>
          </cell>
          <cell r="BW23">
            <v>63</v>
          </cell>
          <cell r="BX23" t="str">
            <v>021602</v>
          </cell>
          <cell r="BY23">
            <v>50</v>
          </cell>
          <cell r="BZ23" t="str">
            <v>021602</v>
          </cell>
          <cell r="CA23">
            <v>41</v>
          </cell>
          <cell r="CB23" t="str">
            <v>021602</v>
          </cell>
          <cell r="CC23">
            <v>38</v>
          </cell>
          <cell r="CD23" t="str">
            <v>021602</v>
          </cell>
          <cell r="CE23">
            <v>54</v>
          </cell>
          <cell r="CF23" t="str">
            <v>021602</v>
          </cell>
          <cell r="CG23">
            <v>54</v>
          </cell>
          <cell r="CH23" t="str">
            <v>021602</v>
          </cell>
          <cell r="CI23">
            <v>55</v>
          </cell>
          <cell r="CJ23" t="str">
            <v>021602</v>
          </cell>
          <cell r="CK23">
            <v>46</v>
          </cell>
          <cell r="CL23" t="str">
            <v>021602</v>
          </cell>
          <cell r="CM23">
            <v>57</v>
          </cell>
          <cell r="CN23" t="str">
            <v>021602</v>
          </cell>
          <cell r="CO23">
            <v>46</v>
          </cell>
          <cell r="CP23" t="str">
            <v>021602</v>
          </cell>
          <cell r="CQ23">
            <v>44</v>
          </cell>
          <cell r="CR23" t="str">
            <v>021602</v>
          </cell>
          <cell r="CS23">
            <v>47</v>
          </cell>
        </row>
        <row r="24">
          <cell r="B24" t="str">
            <v>021605</v>
          </cell>
          <cell r="C24">
            <v>1</v>
          </cell>
          <cell r="D24" t="str">
            <v>021605</v>
          </cell>
          <cell r="E24">
            <v>2</v>
          </cell>
          <cell r="F24" t="str">
            <v>021605</v>
          </cell>
          <cell r="G24">
            <v>5</v>
          </cell>
          <cell r="H24" t="str">
            <v>021605</v>
          </cell>
          <cell r="I24">
            <v>1</v>
          </cell>
          <cell r="J24" t="str">
            <v>021605</v>
          </cell>
          <cell r="K24">
            <v>12</v>
          </cell>
          <cell r="L24" t="str">
            <v>021605</v>
          </cell>
          <cell r="M24">
            <v>10</v>
          </cell>
          <cell r="N24" t="str">
            <v>021605</v>
          </cell>
          <cell r="O24">
            <v>15</v>
          </cell>
          <cell r="P24" t="str">
            <v>021605</v>
          </cell>
          <cell r="Q24">
            <v>9</v>
          </cell>
          <cell r="R24" t="str">
            <v>021605</v>
          </cell>
          <cell r="S24">
            <v>9</v>
          </cell>
          <cell r="T24" t="str">
            <v>021605</v>
          </cell>
          <cell r="U24">
            <v>9</v>
          </cell>
          <cell r="V24" t="str">
            <v>021605</v>
          </cell>
          <cell r="W24">
            <v>9</v>
          </cell>
          <cell r="X24" t="str">
            <v>021605</v>
          </cell>
          <cell r="Y24">
            <v>6</v>
          </cell>
          <cell r="Z24" t="str">
            <v>021605</v>
          </cell>
          <cell r="AA24">
            <v>14</v>
          </cell>
          <cell r="AB24" t="str">
            <v>021605</v>
          </cell>
          <cell r="AC24">
            <v>1</v>
          </cell>
          <cell r="AD24" t="str">
            <v>021605</v>
          </cell>
          <cell r="AE24">
            <v>12</v>
          </cell>
          <cell r="AF24" t="str">
            <v>021605</v>
          </cell>
          <cell r="AG24">
            <v>6</v>
          </cell>
          <cell r="AH24" t="str">
            <v>021606</v>
          </cell>
          <cell r="AI24">
            <v>5</v>
          </cell>
          <cell r="AJ24" t="str">
            <v>021605</v>
          </cell>
          <cell r="AK24">
            <v>10</v>
          </cell>
          <cell r="AL24" t="str">
            <v>021605</v>
          </cell>
          <cell r="AM24">
            <v>13</v>
          </cell>
          <cell r="AN24" t="str">
            <v>021605</v>
          </cell>
          <cell r="AO24">
            <v>11</v>
          </cell>
          <cell r="AP24" t="str">
            <v>021605</v>
          </cell>
          <cell r="AQ24">
            <v>13</v>
          </cell>
          <cell r="AR24" t="str">
            <v>021605</v>
          </cell>
          <cell r="AS24">
            <v>10</v>
          </cell>
          <cell r="AT24" t="str">
            <v>021605</v>
          </cell>
          <cell r="AU24">
            <v>9</v>
          </cell>
          <cell r="AV24" t="str">
            <v>021606</v>
          </cell>
          <cell r="AW24">
            <v>4</v>
          </cell>
          <cell r="AX24" t="str">
            <v>021605</v>
          </cell>
          <cell r="AY24">
            <v>13</v>
          </cell>
          <cell r="AZ24" t="str">
            <v>021605</v>
          </cell>
          <cell r="BA24">
            <v>17</v>
          </cell>
          <cell r="BB24" t="str">
            <v>021605</v>
          </cell>
          <cell r="BC24">
            <v>12</v>
          </cell>
          <cell r="BD24" t="str">
            <v>021605</v>
          </cell>
          <cell r="BE24">
            <v>15</v>
          </cell>
          <cell r="BF24" t="str">
            <v>021605</v>
          </cell>
          <cell r="BG24">
            <v>13</v>
          </cell>
          <cell r="BH24" t="str">
            <v>021605</v>
          </cell>
          <cell r="BI24">
            <v>10</v>
          </cell>
          <cell r="BJ24" t="str">
            <v>021605</v>
          </cell>
          <cell r="BK24">
            <v>10</v>
          </cell>
          <cell r="BL24" t="str">
            <v>021605</v>
          </cell>
          <cell r="BM24">
            <v>12</v>
          </cell>
          <cell r="BN24" t="str">
            <v>021605</v>
          </cell>
          <cell r="BO24">
            <v>9</v>
          </cell>
          <cell r="BP24" t="str">
            <v>021605</v>
          </cell>
          <cell r="BQ24">
            <v>11</v>
          </cell>
          <cell r="BR24" t="str">
            <v>021605</v>
          </cell>
          <cell r="BS24">
            <v>11</v>
          </cell>
          <cell r="BT24" t="str">
            <v>021605</v>
          </cell>
          <cell r="BU24">
            <v>9</v>
          </cell>
          <cell r="BV24" t="str">
            <v>021605</v>
          </cell>
          <cell r="BW24">
            <v>14</v>
          </cell>
          <cell r="BX24" t="str">
            <v>021605</v>
          </cell>
          <cell r="BY24">
            <v>8</v>
          </cell>
          <cell r="BZ24" t="str">
            <v>021605</v>
          </cell>
          <cell r="CA24">
            <v>7</v>
          </cell>
          <cell r="CB24" t="str">
            <v>021605</v>
          </cell>
          <cell r="CC24">
            <v>6</v>
          </cell>
          <cell r="CD24" t="str">
            <v>021605</v>
          </cell>
          <cell r="CE24">
            <v>3</v>
          </cell>
          <cell r="CF24" t="str">
            <v>021605</v>
          </cell>
          <cell r="CG24">
            <v>12</v>
          </cell>
          <cell r="CH24" t="str">
            <v>021605</v>
          </cell>
          <cell r="CI24">
            <v>9</v>
          </cell>
          <cell r="CJ24" t="str">
            <v>021605</v>
          </cell>
          <cell r="CK24">
            <v>8</v>
          </cell>
          <cell r="CL24" t="str">
            <v>021605</v>
          </cell>
          <cell r="CM24">
            <v>11</v>
          </cell>
          <cell r="CN24" t="str">
            <v>021605</v>
          </cell>
          <cell r="CO24">
            <v>3</v>
          </cell>
          <cell r="CP24" t="str">
            <v>021605</v>
          </cell>
          <cell r="CQ24">
            <v>8</v>
          </cell>
          <cell r="CR24" t="str">
            <v>021605</v>
          </cell>
          <cell r="CS24">
            <v>12</v>
          </cell>
        </row>
        <row r="25">
          <cell r="B25" t="str">
            <v>021606</v>
          </cell>
          <cell r="D25" t="str">
            <v>021606</v>
          </cell>
          <cell r="E25">
            <v>1</v>
          </cell>
          <cell r="F25" t="str">
            <v>021606</v>
          </cell>
          <cell r="G25">
            <v>2</v>
          </cell>
          <cell r="H25" t="str">
            <v>021606</v>
          </cell>
          <cell r="I25">
            <v>2</v>
          </cell>
          <cell r="J25" t="str">
            <v>021606</v>
          </cell>
          <cell r="K25">
            <v>4</v>
          </cell>
          <cell r="L25" t="str">
            <v>021606</v>
          </cell>
          <cell r="M25">
            <v>3</v>
          </cell>
          <cell r="N25" t="str">
            <v>021606</v>
          </cell>
          <cell r="O25">
            <v>4</v>
          </cell>
          <cell r="P25" t="str">
            <v>021606</v>
          </cell>
          <cell r="Q25">
            <v>5</v>
          </cell>
          <cell r="R25" t="str">
            <v>021606</v>
          </cell>
          <cell r="S25">
            <v>4</v>
          </cell>
          <cell r="T25" t="str">
            <v>021606</v>
          </cell>
          <cell r="U25">
            <v>2</v>
          </cell>
          <cell r="V25" t="str">
            <v>021606</v>
          </cell>
          <cell r="W25">
            <v>6</v>
          </cell>
          <cell r="X25" t="str">
            <v>021606</v>
          </cell>
          <cell r="Y25">
            <v>1</v>
          </cell>
          <cell r="Z25" t="str">
            <v>021606</v>
          </cell>
          <cell r="AA25">
            <v>3</v>
          </cell>
          <cell r="AB25" t="str">
            <v>021606</v>
          </cell>
          <cell r="AC25">
            <v>4</v>
          </cell>
          <cell r="AD25" t="str">
            <v>021606</v>
          </cell>
          <cell r="AE25">
            <v>2</v>
          </cell>
          <cell r="AF25" t="str">
            <v>021606</v>
          </cell>
          <cell r="AG25">
            <v>1</v>
          </cell>
          <cell r="AH25" t="str">
            <v>021607</v>
          </cell>
          <cell r="AI25">
            <v>11</v>
          </cell>
          <cell r="AJ25" t="str">
            <v>021606</v>
          </cell>
          <cell r="AK25">
            <v>4</v>
          </cell>
          <cell r="AL25" t="str">
            <v>021606</v>
          </cell>
          <cell r="AM25">
            <v>6</v>
          </cell>
          <cell r="AN25" t="str">
            <v>021606</v>
          </cell>
          <cell r="AO25">
            <v>5</v>
          </cell>
          <cell r="AP25" t="str">
            <v>021606</v>
          </cell>
          <cell r="AQ25">
            <v>8</v>
          </cell>
          <cell r="AR25" t="str">
            <v>021606</v>
          </cell>
          <cell r="AS25">
            <v>5</v>
          </cell>
          <cell r="AT25" t="str">
            <v>021606</v>
          </cell>
          <cell r="AU25">
            <v>3</v>
          </cell>
          <cell r="AV25" t="str">
            <v>021607</v>
          </cell>
          <cell r="AW25">
            <v>11</v>
          </cell>
          <cell r="AX25" t="str">
            <v>021606</v>
          </cell>
          <cell r="AY25">
            <v>2</v>
          </cell>
          <cell r="AZ25" t="str">
            <v>021606</v>
          </cell>
          <cell r="BA25">
            <v>5</v>
          </cell>
          <cell r="BB25" t="str">
            <v>021606</v>
          </cell>
          <cell r="BC25">
            <v>3</v>
          </cell>
          <cell r="BD25" t="str">
            <v>021606</v>
          </cell>
          <cell r="BE25">
            <v>5</v>
          </cell>
          <cell r="BF25" t="str">
            <v>021606</v>
          </cell>
          <cell r="BG25">
            <v>5</v>
          </cell>
          <cell r="BH25" t="str">
            <v>021606</v>
          </cell>
          <cell r="BI25">
            <v>5</v>
          </cell>
          <cell r="BJ25" t="str">
            <v>021606</v>
          </cell>
          <cell r="BK25">
            <v>4</v>
          </cell>
          <cell r="BL25" t="str">
            <v>021606</v>
          </cell>
          <cell r="BM25">
            <v>6</v>
          </cell>
          <cell r="BN25" t="str">
            <v>021606</v>
          </cell>
          <cell r="BO25">
            <v>4</v>
          </cell>
          <cell r="BP25" t="str">
            <v>021606</v>
          </cell>
          <cell r="BQ25">
            <v>3</v>
          </cell>
          <cell r="BR25" t="str">
            <v>021606</v>
          </cell>
          <cell r="BS25">
            <v>2</v>
          </cell>
          <cell r="BT25" t="str">
            <v>021606</v>
          </cell>
          <cell r="BU25">
            <v>6</v>
          </cell>
          <cell r="BV25" t="str">
            <v>021606</v>
          </cell>
          <cell r="BW25">
            <v>3</v>
          </cell>
          <cell r="BX25" t="str">
            <v>021606</v>
          </cell>
          <cell r="BY25">
            <v>2</v>
          </cell>
          <cell r="BZ25" t="str">
            <v>021606</v>
          </cell>
          <cell r="CA25">
            <v>5</v>
          </cell>
          <cell r="CB25" t="str">
            <v>021606</v>
          </cell>
          <cell r="CC25">
            <v>8</v>
          </cell>
          <cell r="CD25" t="str">
            <v>021606</v>
          </cell>
          <cell r="CE25">
            <v>6</v>
          </cell>
          <cell r="CF25" t="str">
            <v>021606</v>
          </cell>
          <cell r="CG25">
            <v>4</v>
          </cell>
          <cell r="CH25" t="str">
            <v>021606</v>
          </cell>
          <cell r="CI25">
            <v>6</v>
          </cell>
          <cell r="CJ25" t="str">
            <v>021606</v>
          </cell>
          <cell r="CK25">
            <v>1</v>
          </cell>
          <cell r="CL25" t="str">
            <v>021606</v>
          </cell>
          <cell r="CM25">
            <v>2</v>
          </cell>
          <cell r="CN25" t="str">
            <v>021606</v>
          </cell>
          <cell r="CO25">
            <v>5</v>
          </cell>
          <cell r="CP25" t="str">
            <v>021606</v>
          </cell>
          <cell r="CQ25">
            <v>4</v>
          </cell>
          <cell r="CR25" t="str">
            <v>021606</v>
          </cell>
          <cell r="CS25">
            <v>5</v>
          </cell>
        </row>
        <row r="26">
          <cell r="B26" t="str">
            <v>021607</v>
          </cell>
          <cell r="C26">
            <v>1</v>
          </cell>
          <cell r="F26" t="str">
            <v>021607</v>
          </cell>
          <cell r="G26">
            <v>4</v>
          </cell>
          <cell r="H26" t="str">
            <v>021607</v>
          </cell>
          <cell r="I26">
            <v>6</v>
          </cell>
          <cell r="J26" t="str">
            <v>021607</v>
          </cell>
          <cell r="K26">
            <v>4</v>
          </cell>
          <cell r="L26" t="str">
            <v>021607</v>
          </cell>
          <cell r="M26">
            <v>7</v>
          </cell>
          <cell r="N26" t="str">
            <v>021607</v>
          </cell>
          <cell r="O26">
            <v>6</v>
          </cell>
          <cell r="P26" t="str">
            <v>021607</v>
          </cell>
          <cell r="Q26">
            <v>8</v>
          </cell>
          <cell r="R26" t="str">
            <v>021607</v>
          </cell>
          <cell r="S26">
            <v>8</v>
          </cell>
          <cell r="T26" t="str">
            <v>021607</v>
          </cell>
          <cell r="U26">
            <v>4</v>
          </cell>
          <cell r="V26" t="str">
            <v>021607</v>
          </cell>
          <cell r="W26">
            <v>6</v>
          </cell>
          <cell r="X26" t="str">
            <v>021607</v>
          </cell>
          <cell r="Y26">
            <v>12</v>
          </cell>
          <cell r="Z26" t="str">
            <v>021607</v>
          </cell>
          <cell r="AA26">
            <v>7</v>
          </cell>
          <cell r="AB26" t="str">
            <v>021607</v>
          </cell>
          <cell r="AC26">
            <v>7</v>
          </cell>
          <cell r="AD26" t="str">
            <v>021607</v>
          </cell>
          <cell r="AE26">
            <v>8</v>
          </cell>
          <cell r="AF26" t="str">
            <v>021607</v>
          </cell>
          <cell r="AG26">
            <v>6</v>
          </cell>
          <cell r="AH26" t="str">
            <v>021616</v>
          </cell>
          <cell r="AI26">
            <v>80</v>
          </cell>
          <cell r="AJ26" t="str">
            <v>021607</v>
          </cell>
          <cell r="AK26">
            <v>5</v>
          </cell>
          <cell r="AL26" t="str">
            <v>021607</v>
          </cell>
          <cell r="AM26">
            <v>11</v>
          </cell>
          <cell r="AN26" t="str">
            <v>021607</v>
          </cell>
          <cell r="AO26">
            <v>6</v>
          </cell>
          <cell r="AP26" t="str">
            <v>021607</v>
          </cell>
          <cell r="AQ26">
            <v>6</v>
          </cell>
          <cell r="AR26" t="str">
            <v>021607</v>
          </cell>
          <cell r="AS26">
            <v>11</v>
          </cell>
          <cell r="AT26" t="str">
            <v>021607</v>
          </cell>
          <cell r="AU26">
            <v>8</v>
          </cell>
          <cell r="AV26" t="str">
            <v>021616</v>
          </cell>
          <cell r="AW26">
            <v>79</v>
          </cell>
          <cell r="AX26" t="str">
            <v>021607</v>
          </cell>
          <cell r="AY26">
            <v>9</v>
          </cell>
          <cell r="AZ26" t="str">
            <v>021607</v>
          </cell>
          <cell r="BA26">
            <v>11</v>
          </cell>
          <cell r="BB26" t="str">
            <v>021607</v>
          </cell>
          <cell r="BC26">
            <v>10</v>
          </cell>
          <cell r="BD26" t="str">
            <v>021607</v>
          </cell>
          <cell r="BE26">
            <v>5</v>
          </cell>
          <cell r="BF26" t="str">
            <v>021607</v>
          </cell>
          <cell r="BG26">
            <v>14</v>
          </cell>
          <cell r="BH26" t="str">
            <v>021607</v>
          </cell>
          <cell r="BI26">
            <v>4</v>
          </cell>
          <cell r="BJ26" t="str">
            <v>021607</v>
          </cell>
          <cell r="BK26">
            <v>6</v>
          </cell>
          <cell r="BL26" t="str">
            <v>021607</v>
          </cell>
          <cell r="BM26">
            <v>10</v>
          </cell>
          <cell r="BN26" t="str">
            <v>021607</v>
          </cell>
          <cell r="BO26">
            <v>13</v>
          </cell>
          <cell r="BP26" t="str">
            <v>021607</v>
          </cell>
          <cell r="BQ26">
            <v>7</v>
          </cell>
          <cell r="BR26" t="str">
            <v>021607</v>
          </cell>
          <cell r="BS26">
            <v>6</v>
          </cell>
          <cell r="BT26" t="str">
            <v>021607</v>
          </cell>
          <cell r="BU26">
            <v>13</v>
          </cell>
          <cell r="BV26" t="str">
            <v>021607</v>
          </cell>
          <cell r="BW26">
            <v>6</v>
          </cell>
          <cell r="BX26" t="str">
            <v>021607</v>
          </cell>
          <cell r="BY26">
            <v>15</v>
          </cell>
          <cell r="BZ26" t="str">
            <v>021607</v>
          </cell>
          <cell r="CA26">
            <v>8</v>
          </cell>
          <cell r="CB26" t="str">
            <v>021607</v>
          </cell>
          <cell r="CC26">
            <v>9</v>
          </cell>
          <cell r="CD26" t="str">
            <v>021607</v>
          </cell>
          <cell r="CE26">
            <v>7</v>
          </cell>
          <cell r="CF26" t="str">
            <v>021607</v>
          </cell>
          <cell r="CG26">
            <v>7</v>
          </cell>
          <cell r="CH26" t="str">
            <v>021607</v>
          </cell>
          <cell r="CI26">
            <v>12</v>
          </cell>
          <cell r="CJ26" t="str">
            <v>021607</v>
          </cell>
          <cell r="CK26">
            <v>7</v>
          </cell>
          <cell r="CL26" t="str">
            <v>021607</v>
          </cell>
          <cell r="CM26">
            <v>7</v>
          </cell>
          <cell r="CN26" t="str">
            <v>021607</v>
          </cell>
          <cell r="CO26">
            <v>7</v>
          </cell>
          <cell r="CP26" t="str">
            <v>021607</v>
          </cell>
          <cell r="CQ26">
            <v>5</v>
          </cell>
          <cell r="CR26" t="str">
            <v>021607</v>
          </cell>
          <cell r="CS26">
            <v>10</v>
          </cell>
        </row>
        <row r="27">
          <cell r="B27" t="str">
            <v>021616</v>
          </cell>
          <cell r="C27">
            <v>6</v>
          </cell>
          <cell r="D27" t="str">
            <v>021616</v>
          </cell>
          <cell r="E27">
            <v>1</v>
          </cell>
          <cell r="F27" t="str">
            <v>021616</v>
          </cell>
          <cell r="G27">
            <v>27</v>
          </cell>
          <cell r="H27" t="str">
            <v>021616</v>
          </cell>
          <cell r="I27">
            <v>32</v>
          </cell>
          <cell r="J27" t="str">
            <v>021616</v>
          </cell>
          <cell r="K27">
            <v>67</v>
          </cell>
          <cell r="L27" t="str">
            <v>021616</v>
          </cell>
          <cell r="M27">
            <v>65</v>
          </cell>
          <cell r="N27" t="str">
            <v>021616</v>
          </cell>
          <cell r="O27">
            <v>95</v>
          </cell>
          <cell r="P27" t="str">
            <v>021616</v>
          </cell>
          <cell r="Q27">
            <v>74</v>
          </cell>
          <cell r="R27" t="str">
            <v>021616</v>
          </cell>
          <cell r="S27">
            <v>90</v>
          </cell>
          <cell r="T27" t="str">
            <v>021616</v>
          </cell>
          <cell r="U27">
            <v>79</v>
          </cell>
          <cell r="V27" t="str">
            <v>021616</v>
          </cell>
          <cell r="W27">
            <v>75</v>
          </cell>
          <cell r="X27" t="str">
            <v>021616</v>
          </cell>
          <cell r="Y27">
            <v>84</v>
          </cell>
          <cell r="Z27" t="str">
            <v>021616</v>
          </cell>
          <cell r="AA27">
            <v>83</v>
          </cell>
          <cell r="AB27" t="str">
            <v>021616</v>
          </cell>
          <cell r="AC27">
            <v>83</v>
          </cell>
          <cell r="AD27" t="str">
            <v>021616</v>
          </cell>
          <cell r="AE27">
            <v>74</v>
          </cell>
          <cell r="AF27" t="str">
            <v>021616</v>
          </cell>
          <cell r="AG27">
            <v>66</v>
          </cell>
          <cell r="AH27" t="str">
            <v>021701</v>
          </cell>
          <cell r="AI27">
            <v>39</v>
          </cell>
          <cell r="AJ27" t="str">
            <v>021616</v>
          </cell>
          <cell r="AK27">
            <v>68</v>
          </cell>
          <cell r="AL27" t="str">
            <v>021616</v>
          </cell>
          <cell r="AM27">
            <v>91</v>
          </cell>
          <cell r="AN27" t="str">
            <v>021616</v>
          </cell>
          <cell r="AO27">
            <v>78</v>
          </cell>
          <cell r="AP27" t="str">
            <v>021616</v>
          </cell>
          <cell r="AQ27">
            <v>84</v>
          </cell>
          <cell r="AR27" t="str">
            <v>021616</v>
          </cell>
          <cell r="AS27">
            <v>76</v>
          </cell>
          <cell r="AT27" t="str">
            <v>021616</v>
          </cell>
          <cell r="AU27">
            <v>96</v>
          </cell>
          <cell r="AV27" t="str">
            <v>021701</v>
          </cell>
          <cell r="AW27">
            <v>55</v>
          </cell>
          <cell r="AX27" t="str">
            <v>021616</v>
          </cell>
          <cell r="AY27">
            <v>74</v>
          </cell>
          <cell r="AZ27" t="str">
            <v>021616</v>
          </cell>
          <cell r="BA27">
            <v>65</v>
          </cell>
          <cell r="BB27" t="str">
            <v>021616</v>
          </cell>
          <cell r="BC27">
            <v>81</v>
          </cell>
          <cell r="BD27" t="str">
            <v>021616</v>
          </cell>
          <cell r="BE27">
            <v>82</v>
          </cell>
          <cell r="BF27" t="str">
            <v>021616</v>
          </cell>
          <cell r="BG27">
            <v>77</v>
          </cell>
          <cell r="BH27" t="str">
            <v>021616</v>
          </cell>
          <cell r="BI27">
            <v>95</v>
          </cell>
          <cell r="BJ27" t="str">
            <v>021616</v>
          </cell>
          <cell r="BK27">
            <v>100</v>
          </cell>
          <cell r="BL27" t="str">
            <v>021616</v>
          </cell>
          <cell r="BM27">
            <v>70</v>
          </cell>
          <cell r="BN27" t="str">
            <v>021616</v>
          </cell>
          <cell r="BO27">
            <v>81</v>
          </cell>
          <cell r="BP27" t="str">
            <v>021616</v>
          </cell>
          <cell r="BQ27">
            <v>81</v>
          </cell>
          <cell r="BR27" t="str">
            <v>021616</v>
          </cell>
          <cell r="BS27">
            <v>82</v>
          </cell>
          <cell r="BT27" t="str">
            <v>021616</v>
          </cell>
          <cell r="BU27">
            <v>83</v>
          </cell>
          <cell r="BV27" t="str">
            <v>021616</v>
          </cell>
          <cell r="BW27">
            <v>87</v>
          </cell>
          <cell r="BX27" t="str">
            <v>021616</v>
          </cell>
          <cell r="BY27">
            <v>86</v>
          </cell>
          <cell r="BZ27" t="str">
            <v>021616</v>
          </cell>
          <cell r="CA27">
            <v>67</v>
          </cell>
          <cell r="CB27" t="str">
            <v>021616</v>
          </cell>
          <cell r="CC27">
            <v>79</v>
          </cell>
          <cell r="CD27" t="str">
            <v>021616</v>
          </cell>
          <cell r="CE27">
            <v>75</v>
          </cell>
          <cell r="CF27" t="str">
            <v>021616</v>
          </cell>
          <cell r="CG27">
            <v>90</v>
          </cell>
          <cell r="CH27" t="str">
            <v>021616</v>
          </cell>
          <cell r="CI27">
            <v>89</v>
          </cell>
          <cell r="CJ27" t="str">
            <v>021616</v>
          </cell>
          <cell r="CK27">
            <v>77</v>
          </cell>
          <cell r="CL27" t="str">
            <v>021616</v>
          </cell>
          <cell r="CM27">
            <v>90</v>
          </cell>
          <cell r="CN27" t="str">
            <v>021616</v>
          </cell>
          <cell r="CO27">
            <v>60</v>
          </cell>
          <cell r="CP27" t="str">
            <v>021616</v>
          </cell>
          <cell r="CQ27">
            <v>88</v>
          </cell>
          <cell r="CR27" t="str">
            <v>021616</v>
          </cell>
          <cell r="CS27">
            <v>75</v>
          </cell>
        </row>
        <row r="28">
          <cell r="B28" t="str">
            <v>021701</v>
          </cell>
          <cell r="C28">
            <v>2</v>
          </cell>
          <cell r="D28" t="str">
            <v>021701</v>
          </cell>
          <cell r="E28">
            <v>5</v>
          </cell>
          <cell r="F28" t="str">
            <v>021701</v>
          </cell>
          <cell r="G28">
            <v>24</v>
          </cell>
          <cell r="H28" t="str">
            <v>021701</v>
          </cell>
          <cell r="I28">
            <v>29</v>
          </cell>
          <cell r="J28" t="str">
            <v>021701</v>
          </cell>
          <cell r="K28">
            <v>27</v>
          </cell>
          <cell r="L28" t="str">
            <v>021701</v>
          </cell>
          <cell r="M28">
            <v>41</v>
          </cell>
          <cell r="N28" t="str">
            <v>021701</v>
          </cell>
          <cell r="O28">
            <v>50</v>
          </cell>
          <cell r="P28" t="str">
            <v>021701</v>
          </cell>
          <cell r="Q28">
            <v>51</v>
          </cell>
          <cell r="R28" t="str">
            <v>021701</v>
          </cell>
          <cell r="S28">
            <v>46</v>
          </cell>
          <cell r="T28" t="str">
            <v>021701</v>
          </cell>
          <cell r="U28">
            <v>48</v>
          </cell>
          <cell r="V28" t="str">
            <v>021701</v>
          </cell>
          <cell r="W28">
            <v>47</v>
          </cell>
          <cell r="X28" t="str">
            <v>021701</v>
          </cell>
          <cell r="Y28">
            <v>47</v>
          </cell>
          <cell r="Z28" t="str">
            <v>021701</v>
          </cell>
          <cell r="AA28">
            <v>40</v>
          </cell>
          <cell r="AB28" t="str">
            <v>021701</v>
          </cell>
          <cell r="AC28">
            <v>49</v>
          </cell>
          <cell r="AD28" t="str">
            <v>021701</v>
          </cell>
          <cell r="AE28">
            <v>42</v>
          </cell>
          <cell r="AF28" t="str">
            <v>021701</v>
          </cell>
          <cell r="AG28">
            <v>47</v>
          </cell>
          <cell r="AH28" t="str">
            <v>021706</v>
          </cell>
          <cell r="AI28">
            <v>3</v>
          </cell>
          <cell r="AJ28" t="str">
            <v>021701</v>
          </cell>
          <cell r="AK28">
            <v>52</v>
          </cell>
          <cell r="AL28" t="str">
            <v>021701</v>
          </cell>
          <cell r="AM28">
            <v>42</v>
          </cell>
          <cell r="AN28" t="str">
            <v>021701</v>
          </cell>
          <cell r="AO28">
            <v>45</v>
          </cell>
          <cell r="AP28" t="str">
            <v>021701</v>
          </cell>
          <cell r="AQ28">
            <v>37</v>
          </cell>
          <cell r="AR28" t="str">
            <v>021701</v>
          </cell>
          <cell r="AS28">
            <v>34</v>
          </cell>
          <cell r="AT28" t="str">
            <v>021701</v>
          </cell>
          <cell r="AU28">
            <v>45</v>
          </cell>
          <cell r="AV28" t="str">
            <v>021706</v>
          </cell>
          <cell r="AW28">
            <v>3</v>
          </cell>
          <cell r="AX28" t="str">
            <v>021701</v>
          </cell>
          <cell r="AY28">
            <v>54</v>
          </cell>
          <cell r="AZ28" t="str">
            <v>021701</v>
          </cell>
          <cell r="BA28">
            <v>47</v>
          </cell>
          <cell r="BB28" t="str">
            <v>021701</v>
          </cell>
          <cell r="BC28">
            <v>36</v>
          </cell>
          <cell r="BD28" t="str">
            <v>021701</v>
          </cell>
          <cell r="BE28">
            <v>45</v>
          </cell>
          <cell r="BF28" t="str">
            <v>021701</v>
          </cell>
          <cell r="BG28">
            <v>45</v>
          </cell>
          <cell r="BH28" t="str">
            <v>021701</v>
          </cell>
          <cell r="BI28">
            <v>38</v>
          </cell>
          <cell r="BJ28" t="str">
            <v>021701</v>
          </cell>
          <cell r="BK28">
            <v>56</v>
          </cell>
          <cell r="BL28" t="str">
            <v>021701</v>
          </cell>
          <cell r="BM28">
            <v>59</v>
          </cell>
          <cell r="BN28" t="str">
            <v>021701</v>
          </cell>
          <cell r="BO28">
            <v>56</v>
          </cell>
          <cell r="BP28" t="str">
            <v>021701</v>
          </cell>
          <cell r="BQ28">
            <v>41</v>
          </cell>
          <cell r="BR28" t="str">
            <v>021701</v>
          </cell>
          <cell r="BS28">
            <v>55</v>
          </cell>
          <cell r="BT28" t="str">
            <v>021701</v>
          </cell>
          <cell r="BU28">
            <v>47</v>
          </cell>
          <cell r="BV28" t="str">
            <v>021701</v>
          </cell>
          <cell r="BW28">
            <v>55</v>
          </cell>
          <cell r="BX28" t="str">
            <v>021701</v>
          </cell>
          <cell r="BY28">
            <v>56</v>
          </cell>
          <cell r="BZ28" t="str">
            <v>021701</v>
          </cell>
          <cell r="CA28">
            <v>55</v>
          </cell>
          <cell r="CB28" t="str">
            <v>021701</v>
          </cell>
          <cell r="CC28">
            <v>56</v>
          </cell>
          <cell r="CD28" t="str">
            <v>021701</v>
          </cell>
          <cell r="CE28">
            <v>50</v>
          </cell>
          <cell r="CF28" t="str">
            <v>021701</v>
          </cell>
          <cell r="CG28">
            <v>46</v>
          </cell>
          <cell r="CH28" t="str">
            <v>021701</v>
          </cell>
          <cell r="CI28">
            <v>70</v>
          </cell>
          <cell r="CJ28" t="str">
            <v>021701</v>
          </cell>
          <cell r="CK28">
            <v>53</v>
          </cell>
          <cell r="CL28" t="str">
            <v>021701</v>
          </cell>
          <cell r="CM28">
            <v>45</v>
          </cell>
          <cell r="CN28" t="str">
            <v>021701</v>
          </cell>
          <cell r="CO28">
            <v>46</v>
          </cell>
          <cell r="CP28" t="str">
            <v>021701</v>
          </cell>
          <cell r="CQ28">
            <v>48</v>
          </cell>
          <cell r="CR28" t="str">
            <v>021701</v>
          </cell>
          <cell r="CS28">
            <v>44</v>
          </cell>
        </row>
        <row r="29">
          <cell r="B29" t="str">
            <v>021706</v>
          </cell>
          <cell r="F29" t="str">
            <v>021706</v>
          </cell>
          <cell r="G29">
            <v>6</v>
          </cell>
          <cell r="H29" t="str">
            <v>021706</v>
          </cell>
          <cell r="I29">
            <v>3</v>
          </cell>
          <cell r="J29" t="str">
            <v>021706</v>
          </cell>
          <cell r="K29">
            <v>7</v>
          </cell>
          <cell r="L29" t="str">
            <v>021706</v>
          </cell>
          <cell r="M29">
            <v>2</v>
          </cell>
          <cell r="N29" t="str">
            <v>021706</v>
          </cell>
          <cell r="O29">
            <v>6</v>
          </cell>
          <cell r="P29" t="str">
            <v>021706</v>
          </cell>
          <cell r="Q29">
            <v>1</v>
          </cell>
          <cell r="R29" t="str">
            <v>021706</v>
          </cell>
          <cell r="S29">
            <v>1</v>
          </cell>
          <cell r="T29" t="str">
            <v>021706</v>
          </cell>
          <cell r="U29">
            <v>11</v>
          </cell>
          <cell r="V29" t="str">
            <v>021706</v>
          </cell>
          <cell r="W29">
            <v>6</v>
          </cell>
          <cell r="X29" t="str">
            <v>021706</v>
          </cell>
          <cell r="Y29">
            <v>4</v>
          </cell>
          <cell r="Z29" t="str">
            <v>021706</v>
          </cell>
          <cell r="AA29">
            <v>5</v>
          </cell>
          <cell r="AB29" t="str">
            <v>021706</v>
          </cell>
          <cell r="AC29">
            <v>2</v>
          </cell>
          <cell r="AD29" t="str">
            <v>021706</v>
          </cell>
          <cell r="AE29">
            <v>9</v>
          </cell>
          <cell r="AF29" t="str">
            <v>021706</v>
          </cell>
          <cell r="AG29">
            <v>4</v>
          </cell>
          <cell r="AH29" t="str">
            <v>021901</v>
          </cell>
          <cell r="AI29">
            <v>26</v>
          </cell>
          <cell r="AJ29" t="str">
            <v>021706</v>
          </cell>
          <cell r="AK29">
            <v>4</v>
          </cell>
          <cell r="AL29" t="str">
            <v>021706</v>
          </cell>
          <cell r="AM29">
            <v>5</v>
          </cell>
          <cell r="AN29" t="str">
            <v>021706</v>
          </cell>
          <cell r="AO29">
            <v>7</v>
          </cell>
          <cell r="AP29" t="str">
            <v>021706</v>
          </cell>
          <cell r="AQ29">
            <v>4</v>
          </cell>
          <cell r="AR29" t="str">
            <v>021706</v>
          </cell>
          <cell r="AS29">
            <v>5</v>
          </cell>
          <cell r="AT29" t="str">
            <v>021706</v>
          </cell>
          <cell r="AU29">
            <v>7</v>
          </cell>
          <cell r="AV29" t="str">
            <v>021901</v>
          </cell>
          <cell r="AW29">
            <v>30</v>
          </cell>
          <cell r="AX29" t="str">
            <v>021706</v>
          </cell>
          <cell r="AY29">
            <v>6</v>
          </cell>
          <cell r="AZ29" t="str">
            <v>021706</v>
          </cell>
          <cell r="BA29">
            <v>5</v>
          </cell>
          <cell r="BB29" t="str">
            <v>021706</v>
          </cell>
          <cell r="BC29">
            <v>5</v>
          </cell>
          <cell r="BD29" t="str">
            <v>021706</v>
          </cell>
          <cell r="BE29">
            <v>7</v>
          </cell>
          <cell r="BF29" t="str">
            <v>021706</v>
          </cell>
          <cell r="BG29">
            <v>7</v>
          </cell>
          <cell r="BH29" t="str">
            <v>021706</v>
          </cell>
          <cell r="BI29">
            <v>5</v>
          </cell>
          <cell r="BJ29" t="str">
            <v>021706</v>
          </cell>
          <cell r="BK29">
            <v>7</v>
          </cell>
          <cell r="BL29" t="str">
            <v>021706</v>
          </cell>
          <cell r="BM29">
            <v>3</v>
          </cell>
          <cell r="BN29" t="str">
            <v>021706</v>
          </cell>
          <cell r="BO29">
            <v>6</v>
          </cell>
          <cell r="BP29" t="str">
            <v>021706</v>
          </cell>
          <cell r="BQ29">
            <v>5</v>
          </cell>
          <cell r="BR29" t="str">
            <v>021706</v>
          </cell>
          <cell r="BS29">
            <v>7</v>
          </cell>
          <cell r="BT29" t="str">
            <v>021706</v>
          </cell>
          <cell r="BU29">
            <v>2</v>
          </cell>
          <cell r="BV29" t="str">
            <v>021706</v>
          </cell>
          <cell r="BW29">
            <v>5</v>
          </cell>
          <cell r="BX29" t="str">
            <v>021706</v>
          </cell>
          <cell r="BY29">
            <v>4</v>
          </cell>
          <cell r="BZ29" t="str">
            <v>021706</v>
          </cell>
          <cell r="CA29">
            <v>7</v>
          </cell>
          <cell r="CB29" t="str">
            <v>021706</v>
          </cell>
          <cell r="CC29">
            <v>5</v>
          </cell>
          <cell r="CD29" t="str">
            <v>021706</v>
          </cell>
          <cell r="CE29">
            <v>7</v>
          </cell>
          <cell r="CF29" t="str">
            <v>021706</v>
          </cell>
          <cell r="CG29">
            <v>12</v>
          </cell>
          <cell r="CH29" t="str">
            <v>021706</v>
          </cell>
          <cell r="CI29">
            <v>9</v>
          </cell>
          <cell r="CJ29" t="str">
            <v>021706</v>
          </cell>
          <cell r="CK29">
            <v>9</v>
          </cell>
          <cell r="CL29" t="str">
            <v>021706</v>
          </cell>
          <cell r="CM29">
            <v>4</v>
          </cell>
          <cell r="CN29" t="str">
            <v>021706</v>
          </cell>
          <cell r="CO29">
            <v>9</v>
          </cell>
          <cell r="CP29" t="str">
            <v>021706</v>
          </cell>
          <cell r="CQ29">
            <v>2</v>
          </cell>
          <cell r="CR29" t="str">
            <v>021706</v>
          </cell>
          <cell r="CS29">
            <v>6</v>
          </cell>
        </row>
        <row r="30">
          <cell r="B30" t="str">
            <v>021901</v>
          </cell>
          <cell r="C30">
            <v>2</v>
          </cell>
          <cell r="F30" t="str">
            <v>021901</v>
          </cell>
          <cell r="G30">
            <v>20</v>
          </cell>
          <cell r="H30" t="str">
            <v>021901</v>
          </cell>
          <cell r="I30">
            <v>13</v>
          </cell>
          <cell r="J30" t="str">
            <v>021901</v>
          </cell>
          <cell r="K30">
            <v>19</v>
          </cell>
          <cell r="L30" t="str">
            <v>021901</v>
          </cell>
          <cell r="M30">
            <v>26</v>
          </cell>
          <cell r="N30" t="str">
            <v>021901</v>
          </cell>
          <cell r="O30">
            <v>27</v>
          </cell>
          <cell r="P30" t="str">
            <v>021901</v>
          </cell>
          <cell r="Q30">
            <v>26</v>
          </cell>
          <cell r="R30" t="str">
            <v>021901</v>
          </cell>
          <cell r="S30">
            <v>22</v>
          </cell>
          <cell r="T30" t="str">
            <v>021901</v>
          </cell>
          <cell r="U30">
            <v>24</v>
          </cell>
          <cell r="V30" t="str">
            <v>021901</v>
          </cell>
          <cell r="W30">
            <v>20</v>
          </cell>
          <cell r="X30" t="str">
            <v>021901</v>
          </cell>
          <cell r="Y30">
            <v>28</v>
          </cell>
          <cell r="Z30" t="str">
            <v>021901</v>
          </cell>
          <cell r="AA30">
            <v>19</v>
          </cell>
          <cell r="AB30" t="str">
            <v>021901</v>
          </cell>
          <cell r="AC30">
            <v>32</v>
          </cell>
          <cell r="AD30" t="str">
            <v>021901</v>
          </cell>
          <cell r="AE30">
            <v>27</v>
          </cell>
          <cell r="AF30" t="str">
            <v>021901</v>
          </cell>
          <cell r="AG30">
            <v>23</v>
          </cell>
          <cell r="AH30" t="str">
            <v>022000</v>
          </cell>
          <cell r="AI30">
            <v>16</v>
          </cell>
          <cell r="AJ30" t="str">
            <v>021901</v>
          </cell>
          <cell r="AK30">
            <v>20</v>
          </cell>
          <cell r="AL30" t="str">
            <v>021901</v>
          </cell>
          <cell r="AM30">
            <v>24</v>
          </cell>
          <cell r="AN30" t="str">
            <v>021901</v>
          </cell>
          <cell r="AO30">
            <v>23</v>
          </cell>
          <cell r="AP30" t="str">
            <v>021901</v>
          </cell>
          <cell r="AQ30">
            <v>14</v>
          </cell>
          <cell r="AR30" t="str">
            <v>021901</v>
          </cell>
          <cell r="AS30">
            <v>29</v>
          </cell>
          <cell r="AT30" t="str">
            <v>021901</v>
          </cell>
          <cell r="AU30">
            <v>27</v>
          </cell>
          <cell r="AV30" t="str">
            <v>022000</v>
          </cell>
          <cell r="AW30">
            <v>14</v>
          </cell>
          <cell r="AX30" t="str">
            <v>021901</v>
          </cell>
          <cell r="AY30">
            <v>20</v>
          </cell>
          <cell r="AZ30" t="str">
            <v>021901</v>
          </cell>
          <cell r="BA30">
            <v>22</v>
          </cell>
          <cell r="BB30" t="str">
            <v>021901</v>
          </cell>
          <cell r="BC30">
            <v>29</v>
          </cell>
          <cell r="BD30" t="str">
            <v>021901</v>
          </cell>
          <cell r="BE30">
            <v>30</v>
          </cell>
          <cell r="BF30" t="str">
            <v>021901</v>
          </cell>
          <cell r="BG30">
            <v>34</v>
          </cell>
          <cell r="BH30" t="str">
            <v>021901</v>
          </cell>
          <cell r="BI30">
            <v>32</v>
          </cell>
          <cell r="BJ30" t="str">
            <v>021901</v>
          </cell>
          <cell r="BK30">
            <v>21</v>
          </cell>
          <cell r="BL30" t="str">
            <v>021901</v>
          </cell>
          <cell r="BM30">
            <v>29</v>
          </cell>
          <cell r="BN30" t="str">
            <v>021901</v>
          </cell>
          <cell r="BO30">
            <v>32</v>
          </cell>
          <cell r="BP30" t="str">
            <v>021901</v>
          </cell>
          <cell r="BQ30">
            <v>32</v>
          </cell>
          <cell r="BR30" t="str">
            <v>021901</v>
          </cell>
          <cell r="BS30">
            <v>37</v>
          </cell>
          <cell r="BT30" t="str">
            <v>021901</v>
          </cell>
          <cell r="BU30">
            <v>23</v>
          </cell>
          <cell r="BV30" t="str">
            <v>021901</v>
          </cell>
          <cell r="BW30">
            <v>30</v>
          </cell>
          <cell r="BX30" t="str">
            <v>021901</v>
          </cell>
          <cell r="BY30">
            <v>29</v>
          </cell>
          <cell r="BZ30" t="str">
            <v>021901</v>
          </cell>
          <cell r="CA30">
            <v>24</v>
          </cell>
          <cell r="CB30" t="str">
            <v>021901</v>
          </cell>
          <cell r="CC30">
            <v>30</v>
          </cell>
          <cell r="CD30" t="str">
            <v>021901</v>
          </cell>
          <cell r="CE30">
            <v>33</v>
          </cell>
          <cell r="CF30" t="str">
            <v>021901</v>
          </cell>
          <cell r="CG30">
            <v>24</v>
          </cell>
          <cell r="CH30" t="str">
            <v>021901</v>
          </cell>
          <cell r="CI30">
            <v>22</v>
          </cell>
          <cell r="CJ30" t="str">
            <v>021901</v>
          </cell>
          <cell r="CK30">
            <v>31</v>
          </cell>
          <cell r="CL30" t="str">
            <v>021901</v>
          </cell>
          <cell r="CM30">
            <v>24</v>
          </cell>
          <cell r="CN30" t="str">
            <v>021901</v>
          </cell>
          <cell r="CO30">
            <v>27</v>
          </cell>
          <cell r="CP30" t="str">
            <v>021901</v>
          </cell>
          <cell r="CQ30">
            <v>26</v>
          </cell>
          <cell r="CR30" t="str">
            <v>021901</v>
          </cell>
          <cell r="CS30">
            <v>27</v>
          </cell>
        </row>
        <row r="31">
          <cell r="B31" t="str">
            <v>022000</v>
          </cell>
          <cell r="C31">
            <v>1</v>
          </cell>
          <cell r="D31" t="str">
            <v>022000</v>
          </cell>
          <cell r="E31">
            <v>1</v>
          </cell>
          <cell r="F31" t="str">
            <v>022000</v>
          </cell>
          <cell r="G31">
            <v>9</v>
          </cell>
          <cell r="H31" t="str">
            <v>022000</v>
          </cell>
          <cell r="I31">
            <v>13</v>
          </cell>
          <cell r="J31" t="str">
            <v>022000</v>
          </cell>
          <cell r="K31">
            <v>21</v>
          </cell>
          <cell r="L31" t="str">
            <v>022000</v>
          </cell>
          <cell r="M31">
            <v>13</v>
          </cell>
          <cell r="N31" t="str">
            <v>022000</v>
          </cell>
          <cell r="O31">
            <v>19</v>
          </cell>
          <cell r="P31" t="str">
            <v>022000</v>
          </cell>
          <cell r="Q31">
            <v>11</v>
          </cell>
          <cell r="R31" t="str">
            <v>022000</v>
          </cell>
          <cell r="S31">
            <v>15</v>
          </cell>
          <cell r="T31" t="str">
            <v>022000</v>
          </cell>
          <cell r="U31">
            <v>11</v>
          </cell>
          <cell r="V31" t="str">
            <v>022000</v>
          </cell>
          <cell r="W31">
            <v>14</v>
          </cell>
          <cell r="X31" t="str">
            <v>022000</v>
          </cell>
          <cell r="Y31">
            <v>16</v>
          </cell>
          <cell r="Z31" t="str">
            <v>022000</v>
          </cell>
          <cell r="AA31">
            <v>10</v>
          </cell>
          <cell r="AB31" t="str">
            <v>022000</v>
          </cell>
          <cell r="AC31">
            <v>11</v>
          </cell>
          <cell r="AD31" t="str">
            <v>022000</v>
          </cell>
          <cell r="AE31">
            <v>14</v>
          </cell>
          <cell r="AF31" t="str">
            <v>022000</v>
          </cell>
          <cell r="AG31">
            <v>16</v>
          </cell>
          <cell r="AH31" t="str">
            <v>022001</v>
          </cell>
          <cell r="AI31">
            <v>18</v>
          </cell>
          <cell r="AJ31" t="str">
            <v>022000</v>
          </cell>
          <cell r="AK31">
            <v>17</v>
          </cell>
          <cell r="AL31" t="str">
            <v>022000</v>
          </cell>
          <cell r="AM31">
            <v>14</v>
          </cell>
          <cell r="AN31" t="str">
            <v>022000</v>
          </cell>
          <cell r="AO31">
            <v>16</v>
          </cell>
          <cell r="AP31" t="str">
            <v>022000</v>
          </cell>
          <cell r="AQ31">
            <v>11</v>
          </cell>
          <cell r="AR31" t="str">
            <v>022000</v>
          </cell>
          <cell r="AS31">
            <v>13</v>
          </cell>
          <cell r="AT31" t="str">
            <v>022000</v>
          </cell>
          <cell r="AU31">
            <v>9</v>
          </cell>
          <cell r="AV31" t="str">
            <v>022001</v>
          </cell>
          <cell r="AW31">
            <v>20</v>
          </cell>
          <cell r="AX31" t="str">
            <v>022000</v>
          </cell>
          <cell r="AY31">
            <v>16</v>
          </cell>
          <cell r="AZ31" t="str">
            <v>022000</v>
          </cell>
          <cell r="BA31">
            <v>16</v>
          </cell>
          <cell r="BB31" t="str">
            <v>022000</v>
          </cell>
          <cell r="BC31">
            <v>21</v>
          </cell>
          <cell r="BD31" t="str">
            <v>022000</v>
          </cell>
          <cell r="BE31">
            <v>16</v>
          </cell>
          <cell r="BF31" t="str">
            <v>022000</v>
          </cell>
          <cell r="BG31">
            <v>11</v>
          </cell>
          <cell r="BH31" t="str">
            <v>022000</v>
          </cell>
          <cell r="BI31">
            <v>17</v>
          </cell>
          <cell r="BJ31" t="str">
            <v>022000</v>
          </cell>
          <cell r="BK31">
            <v>11</v>
          </cell>
          <cell r="BL31" t="str">
            <v>022000</v>
          </cell>
          <cell r="BM31">
            <v>29</v>
          </cell>
          <cell r="BN31" t="str">
            <v>022000</v>
          </cell>
          <cell r="BO31">
            <v>16</v>
          </cell>
          <cell r="BP31" t="str">
            <v>022000</v>
          </cell>
          <cell r="BQ31">
            <v>16</v>
          </cell>
          <cell r="BR31" t="str">
            <v>022000</v>
          </cell>
          <cell r="BS31">
            <v>19</v>
          </cell>
          <cell r="BT31" t="str">
            <v>022000</v>
          </cell>
          <cell r="BU31">
            <v>23</v>
          </cell>
          <cell r="BV31" t="str">
            <v>022000</v>
          </cell>
          <cell r="BW31">
            <v>26</v>
          </cell>
          <cell r="BX31" t="str">
            <v>022000</v>
          </cell>
          <cell r="BY31">
            <v>23</v>
          </cell>
          <cell r="BZ31" t="str">
            <v>022000</v>
          </cell>
          <cell r="CA31">
            <v>20</v>
          </cell>
          <cell r="CB31" t="str">
            <v>022000</v>
          </cell>
          <cell r="CC31">
            <v>14</v>
          </cell>
          <cell r="CD31" t="str">
            <v>022000</v>
          </cell>
          <cell r="CE31">
            <v>18</v>
          </cell>
          <cell r="CF31" t="str">
            <v>022000</v>
          </cell>
          <cell r="CG31">
            <v>18</v>
          </cell>
          <cell r="CH31" t="str">
            <v>022000</v>
          </cell>
          <cell r="CI31">
            <v>25</v>
          </cell>
          <cell r="CJ31" t="str">
            <v>022000</v>
          </cell>
          <cell r="CK31">
            <v>22</v>
          </cell>
          <cell r="CL31" t="str">
            <v>022000</v>
          </cell>
          <cell r="CM31">
            <v>18</v>
          </cell>
          <cell r="CN31" t="str">
            <v>022000</v>
          </cell>
          <cell r="CO31">
            <v>10</v>
          </cell>
          <cell r="CP31" t="str">
            <v>022000</v>
          </cell>
          <cell r="CQ31">
            <v>10</v>
          </cell>
          <cell r="CR31" t="str">
            <v>022000</v>
          </cell>
          <cell r="CS31">
            <v>22</v>
          </cell>
        </row>
        <row r="32">
          <cell r="B32" t="str">
            <v>022001</v>
          </cell>
          <cell r="D32" t="str">
            <v>022001</v>
          </cell>
          <cell r="E32">
            <v>1</v>
          </cell>
          <cell r="F32" t="str">
            <v>022001</v>
          </cell>
          <cell r="G32">
            <v>13</v>
          </cell>
          <cell r="H32" t="str">
            <v>022001</v>
          </cell>
          <cell r="I32">
            <v>15</v>
          </cell>
          <cell r="J32" t="str">
            <v>022001</v>
          </cell>
          <cell r="K32">
            <v>23</v>
          </cell>
          <cell r="L32" t="str">
            <v>022001</v>
          </cell>
          <cell r="M32">
            <v>14</v>
          </cell>
          <cell r="N32" t="str">
            <v>022001</v>
          </cell>
          <cell r="O32">
            <v>22</v>
          </cell>
          <cell r="P32" t="str">
            <v>022001</v>
          </cell>
          <cell r="Q32">
            <v>28</v>
          </cell>
          <cell r="R32" t="str">
            <v>022001</v>
          </cell>
          <cell r="S32">
            <v>16</v>
          </cell>
          <cell r="T32" t="str">
            <v>022001</v>
          </cell>
          <cell r="U32">
            <v>25</v>
          </cell>
          <cell r="V32" t="str">
            <v>022001</v>
          </cell>
          <cell r="W32">
            <v>18</v>
          </cell>
          <cell r="X32" t="str">
            <v>022001</v>
          </cell>
          <cell r="Y32">
            <v>18</v>
          </cell>
          <cell r="Z32" t="str">
            <v>022001</v>
          </cell>
          <cell r="AA32">
            <v>19</v>
          </cell>
          <cell r="AB32" t="str">
            <v>022001</v>
          </cell>
          <cell r="AC32">
            <v>21</v>
          </cell>
          <cell r="AD32" t="str">
            <v>022001</v>
          </cell>
          <cell r="AE32">
            <v>20</v>
          </cell>
          <cell r="AF32" t="str">
            <v>022001</v>
          </cell>
          <cell r="AG32">
            <v>33</v>
          </cell>
          <cell r="AH32" t="str">
            <v>022002</v>
          </cell>
          <cell r="AI32">
            <v>12</v>
          </cell>
          <cell r="AJ32" t="str">
            <v>022001</v>
          </cell>
          <cell r="AK32">
            <v>14</v>
          </cell>
          <cell r="AL32" t="str">
            <v>022001</v>
          </cell>
          <cell r="AM32">
            <v>33</v>
          </cell>
          <cell r="AN32" t="str">
            <v>022001</v>
          </cell>
          <cell r="AO32">
            <v>21</v>
          </cell>
          <cell r="AP32" t="str">
            <v>022001</v>
          </cell>
          <cell r="AQ32">
            <v>32</v>
          </cell>
          <cell r="AR32" t="str">
            <v>022001</v>
          </cell>
          <cell r="AS32">
            <v>18</v>
          </cell>
          <cell r="AT32" t="str">
            <v>022001</v>
          </cell>
          <cell r="AU32">
            <v>28</v>
          </cell>
          <cell r="AV32" t="str">
            <v>022002</v>
          </cell>
          <cell r="AW32">
            <v>4</v>
          </cell>
          <cell r="AX32" t="str">
            <v>022001</v>
          </cell>
          <cell r="AY32">
            <v>24</v>
          </cell>
          <cell r="AZ32" t="str">
            <v>022001</v>
          </cell>
          <cell r="BA32">
            <v>26</v>
          </cell>
          <cell r="BB32" t="str">
            <v>022001</v>
          </cell>
          <cell r="BC32">
            <v>19</v>
          </cell>
          <cell r="BD32" t="str">
            <v>022001</v>
          </cell>
          <cell r="BE32">
            <v>18</v>
          </cell>
          <cell r="BF32" t="str">
            <v>022001</v>
          </cell>
          <cell r="BG32">
            <v>26</v>
          </cell>
          <cell r="BH32" t="str">
            <v>022001</v>
          </cell>
          <cell r="BI32">
            <v>17</v>
          </cell>
          <cell r="BJ32" t="str">
            <v>022001</v>
          </cell>
          <cell r="BK32">
            <v>28</v>
          </cell>
          <cell r="BL32" t="str">
            <v>022001</v>
          </cell>
          <cell r="BM32">
            <v>18</v>
          </cell>
          <cell r="BN32" t="str">
            <v>022001</v>
          </cell>
          <cell r="BO32">
            <v>23</v>
          </cell>
          <cell r="BP32" t="str">
            <v>022001</v>
          </cell>
          <cell r="BQ32">
            <v>27</v>
          </cell>
          <cell r="BR32" t="str">
            <v>022001</v>
          </cell>
          <cell r="BS32">
            <v>16</v>
          </cell>
          <cell r="BT32" t="str">
            <v>022001</v>
          </cell>
          <cell r="BU32">
            <v>18</v>
          </cell>
          <cell r="BV32" t="str">
            <v>022001</v>
          </cell>
          <cell r="BW32">
            <v>18</v>
          </cell>
          <cell r="BX32" t="str">
            <v>022001</v>
          </cell>
          <cell r="BY32">
            <v>22</v>
          </cell>
          <cell r="BZ32" t="str">
            <v>022001</v>
          </cell>
          <cell r="CA32">
            <v>18</v>
          </cell>
          <cell r="CB32" t="str">
            <v>022001</v>
          </cell>
          <cell r="CC32">
            <v>28</v>
          </cell>
          <cell r="CD32" t="str">
            <v>022001</v>
          </cell>
          <cell r="CE32">
            <v>28</v>
          </cell>
          <cell r="CF32" t="str">
            <v>022001</v>
          </cell>
          <cell r="CG32">
            <v>30</v>
          </cell>
          <cell r="CH32" t="str">
            <v>022001</v>
          </cell>
          <cell r="CI32">
            <v>22</v>
          </cell>
          <cell r="CJ32" t="str">
            <v>022001</v>
          </cell>
          <cell r="CK32">
            <v>25</v>
          </cell>
          <cell r="CL32" t="str">
            <v>022001</v>
          </cell>
          <cell r="CM32">
            <v>14</v>
          </cell>
          <cell r="CN32" t="str">
            <v>022001</v>
          </cell>
          <cell r="CO32">
            <v>22</v>
          </cell>
          <cell r="CP32" t="str">
            <v>022001</v>
          </cell>
          <cell r="CQ32">
            <v>25</v>
          </cell>
          <cell r="CR32" t="str">
            <v>022001</v>
          </cell>
          <cell r="CS32">
            <v>24</v>
          </cell>
        </row>
        <row r="33">
          <cell r="B33" t="str">
            <v>022002</v>
          </cell>
          <cell r="D33" t="str">
            <v>022002</v>
          </cell>
          <cell r="E33">
            <v>1</v>
          </cell>
          <cell r="F33" t="str">
            <v>022002</v>
          </cell>
          <cell r="G33">
            <v>2</v>
          </cell>
          <cell r="H33" t="str">
            <v>022002</v>
          </cell>
          <cell r="I33">
            <v>5</v>
          </cell>
          <cell r="J33" t="str">
            <v>022002</v>
          </cell>
          <cell r="K33">
            <v>8</v>
          </cell>
          <cell r="L33" t="str">
            <v>022002</v>
          </cell>
          <cell r="M33">
            <v>12</v>
          </cell>
          <cell r="N33" t="str">
            <v>022002</v>
          </cell>
          <cell r="O33">
            <v>10</v>
          </cell>
          <cell r="P33" t="str">
            <v>022002</v>
          </cell>
          <cell r="Q33">
            <v>4</v>
          </cell>
          <cell r="R33" t="str">
            <v>022002</v>
          </cell>
          <cell r="S33">
            <v>5</v>
          </cell>
          <cell r="T33" t="str">
            <v>022002</v>
          </cell>
          <cell r="U33">
            <v>10</v>
          </cell>
          <cell r="V33" t="str">
            <v>022002</v>
          </cell>
          <cell r="W33">
            <v>13</v>
          </cell>
          <cell r="X33" t="str">
            <v>022002</v>
          </cell>
          <cell r="Y33">
            <v>6</v>
          </cell>
          <cell r="Z33" t="str">
            <v>022002</v>
          </cell>
          <cell r="AA33">
            <v>10</v>
          </cell>
          <cell r="AB33" t="str">
            <v>022002</v>
          </cell>
          <cell r="AC33">
            <v>8</v>
          </cell>
          <cell r="AD33" t="str">
            <v>022002</v>
          </cell>
          <cell r="AE33">
            <v>10</v>
          </cell>
          <cell r="AF33" t="str">
            <v>022002</v>
          </cell>
          <cell r="AG33">
            <v>9</v>
          </cell>
          <cell r="AH33" t="str">
            <v>022003</v>
          </cell>
          <cell r="AI33">
            <v>9</v>
          </cell>
          <cell r="AJ33" t="str">
            <v>022002</v>
          </cell>
          <cell r="AK33">
            <v>2</v>
          </cell>
          <cell r="AL33" t="str">
            <v>022002</v>
          </cell>
          <cell r="AM33">
            <v>3</v>
          </cell>
          <cell r="AN33" t="str">
            <v>022002</v>
          </cell>
          <cell r="AO33">
            <v>10</v>
          </cell>
          <cell r="AP33" t="str">
            <v>022002</v>
          </cell>
          <cell r="AQ33">
            <v>10</v>
          </cell>
          <cell r="AR33" t="str">
            <v>022002</v>
          </cell>
          <cell r="AS33">
            <v>6</v>
          </cell>
          <cell r="AT33" t="str">
            <v>022002</v>
          </cell>
          <cell r="AU33">
            <v>8</v>
          </cell>
          <cell r="AV33" t="str">
            <v>022003</v>
          </cell>
          <cell r="AW33">
            <v>8</v>
          </cell>
          <cell r="AX33" t="str">
            <v>022002</v>
          </cell>
          <cell r="AY33">
            <v>13</v>
          </cell>
          <cell r="AZ33" t="str">
            <v>022002</v>
          </cell>
          <cell r="BA33">
            <v>13</v>
          </cell>
          <cell r="BB33" t="str">
            <v>022002</v>
          </cell>
          <cell r="BC33">
            <v>12</v>
          </cell>
          <cell r="BD33" t="str">
            <v>022002</v>
          </cell>
          <cell r="BE33">
            <v>6</v>
          </cell>
          <cell r="BF33" t="str">
            <v>022002</v>
          </cell>
          <cell r="BG33">
            <v>10</v>
          </cell>
          <cell r="BH33" t="str">
            <v>022002</v>
          </cell>
          <cell r="BI33">
            <v>7</v>
          </cell>
          <cell r="BJ33" t="str">
            <v>022002</v>
          </cell>
          <cell r="BK33">
            <v>8</v>
          </cell>
          <cell r="BL33" t="str">
            <v>022002</v>
          </cell>
          <cell r="BM33">
            <v>17</v>
          </cell>
          <cell r="BN33" t="str">
            <v>022002</v>
          </cell>
          <cell r="BO33">
            <v>8</v>
          </cell>
          <cell r="BP33" t="str">
            <v>022002</v>
          </cell>
          <cell r="BQ33">
            <v>12</v>
          </cell>
          <cell r="BR33" t="str">
            <v>022002</v>
          </cell>
          <cell r="BS33">
            <v>10</v>
          </cell>
          <cell r="BT33" t="str">
            <v>022002</v>
          </cell>
          <cell r="BU33">
            <v>4</v>
          </cell>
          <cell r="BV33" t="str">
            <v>022002</v>
          </cell>
          <cell r="BW33">
            <v>10</v>
          </cell>
          <cell r="BX33" t="str">
            <v>022002</v>
          </cell>
          <cell r="BY33">
            <v>14</v>
          </cell>
          <cell r="BZ33" t="str">
            <v>022002</v>
          </cell>
          <cell r="CA33">
            <v>4</v>
          </cell>
          <cell r="CB33" t="str">
            <v>022002</v>
          </cell>
          <cell r="CC33">
            <v>9</v>
          </cell>
          <cell r="CD33" t="str">
            <v>022002</v>
          </cell>
          <cell r="CE33">
            <v>7</v>
          </cell>
          <cell r="CF33" t="str">
            <v>022002</v>
          </cell>
          <cell r="CG33">
            <v>9</v>
          </cell>
          <cell r="CH33" t="str">
            <v>022002</v>
          </cell>
          <cell r="CI33">
            <v>12</v>
          </cell>
          <cell r="CJ33" t="str">
            <v>022002</v>
          </cell>
          <cell r="CK33">
            <v>10</v>
          </cell>
          <cell r="CL33" t="str">
            <v>022002</v>
          </cell>
          <cell r="CM33">
            <v>5</v>
          </cell>
          <cell r="CN33" t="str">
            <v>022002</v>
          </cell>
          <cell r="CO33">
            <v>9</v>
          </cell>
          <cell r="CP33" t="str">
            <v>022002</v>
          </cell>
          <cell r="CQ33">
            <v>11</v>
          </cell>
          <cell r="CR33" t="str">
            <v>022002</v>
          </cell>
          <cell r="CS33">
            <v>5</v>
          </cell>
        </row>
        <row r="34">
          <cell r="B34" t="str">
            <v>022003</v>
          </cell>
          <cell r="C34">
            <v>1</v>
          </cell>
          <cell r="D34" t="str">
            <v>022003</v>
          </cell>
          <cell r="E34">
            <v>1</v>
          </cell>
          <cell r="F34" t="str">
            <v>022003</v>
          </cell>
          <cell r="G34">
            <v>6</v>
          </cell>
          <cell r="H34" t="str">
            <v>022003</v>
          </cell>
          <cell r="I34">
            <v>3</v>
          </cell>
          <cell r="J34" t="str">
            <v>022003</v>
          </cell>
          <cell r="K34">
            <v>2</v>
          </cell>
          <cell r="L34" t="str">
            <v>022003</v>
          </cell>
          <cell r="M34">
            <v>8</v>
          </cell>
          <cell r="N34" t="str">
            <v>022003</v>
          </cell>
          <cell r="O34">
            <v>7</v>
          </cell>
          <cell r="P34" t="str">
            <v>022003</v>
          </cell>
          <cell r="Q34">
            <v>9</v>
          </cell>
          <cell r="R34" t="str">
            <v>022003</v>
          </cell>
          <cell r="S34">
            <v>8</v>
          </cell>
          <cell r="T34" t="str">
            <v>022003</v>
          </cell>
          <cell r="U34">
            <v>11</v>
          </cell>
          <cell r="V34" t="str">
            <v>022003</v>
          </cell>
          <cell r="W34">
            <v>8</v>
          </cell>
          <cell r="X34" t="str">
            <v>022003</v>
          </cell>
          <cell r="Y34">
            <v>8</v>
          </cell>
          <cell r="Z34" t="str">
            <v>022003</v>
          </cell>
          <cell r="AA34">
            <v>7</v>
          </cell>
          <cell r="AB34" t="str">
            <v>022003</v>
          </cell>
          <cell r="AC34">
            <v>6</v>
          </cell>
          <cell r="AD34" t="str">
            <v>022003</v>
          </cell>
          <cell r="AE34">
            <v>6</v>
          </cell>
          <cell r="AF34" t="str">
            <v>022003</v>
          </cell>
          <cell r="AG34">
            <v>7</v>
          </cell>
          <cell r="AH34" t="str">
            <v>022012</v>
          </cell>
          <cell r="AI34">
            <v>4</v>
          </cell>
          <cell r="AJ34" t="str">
            <v>022003</v>
          </cell>
          <cell r="AK34">
            <v>5</v>
          </cell>
          <cell r="AL34" t="str">
            <v>022003</v>
          </cell>
          <cell r="AM34">
            <v>7</v>
          </cell>
          <cell r="AN34" t="str">
            <v>022003</v>
          </cell>
          <cell r="AO34">
            <v>10</v>
          </cell>
          <cell r="AP34" t="str">
            <v>022003</v>
          </cell>
          <cell r="AQ34">
            <v>4</v>
          </cell>
          <cell r="AR34" t="str">
            <v>022003</v>
          </cell>
          <cell r="AS34">
            <v>7</v>
          </cell>
          <cell r="AT34" t="str">
            <v>022003</v>
          </cell>
          <cell r="AU34">
            <v>7</v>
          </cell>
          <cell r="AV34" t="str">
            <v>022012</v>
          </cell>
          <cell r="AW34">
            <v>7</v>
          </cell>
          <cell r="AX34" t="str">
            <v>022003</v>
          </cell>
          <cell r="AY34">
            <v>5</v>
          </cell>
          <cell r="AZ34" t="str">
            <v>022003</v>
          </cell>
          <cell r="BA34">
            <v>5</v>
          </cell>
          <cell r="BB34" t="str">
            <v>022003</v>
          </cell>
          <cell r="BC34">
            <v>7</v>
          </cell>
          <cell r="BD34" t="str">
            <v>022003</v>
          </cell>
          <cell r="BE34">
            <v>12</v>
          </cell>
          <cell r="BF34" t="str">
            <v>022003</v>
          </cell>
          <cell r="BG34">
            <v>5</v>
          </cell>
          <cell r="BH34" t="str">
            <v>022003</v>
          </cell>
          <cell r="BI34">
            <v>7</v>
          </cell>
          <cell r="BJ34" t="str">
            <v>022003</v>
          </cell>
          <cell r="BK34">
            <v>9</v>
          </cell>
          <cell r="BL34" t="str">
            <v>022003</v>
          </cell>
          <cell r="BM34">
            <v>5</v>
          </cell>
          <cell r="BN34" t="str">
            <v>022003</v>
          </cell>
          <cell r="BO34">
            <v>9</v>
          </cell>
          <cell r="BP34" t="str">
            <v>022003</v>
          </cell>
          <cell r="BQ34">
            <v>6</v>
          </cell>
          <cell r="BR34" t="str">
            <v>022003</v>
          </cell>
          <cell r="BS34">
            <v>4</v>
          </cell>
          <cell r="BT34" t="str">
            <v>022003</v>
          </cell>
          <cell r="BU34">
            <v>13</v>
          </cell>
          <cell r="BV34" t="str">
            <v>022003</v>
          </cell>
          <cell r="BW34">
            <v>16</v>
          </cell>
          <cell r="BX34" t="str">
            <v>022003</v>
          </cell>
          <cell r="BY34">
            <v>9</v>
          </cell>
          <cell r="BZ34" t="str">
            <v>022003</v>
          </cell>
          <cell r="CA34">
            <v>9</v>
          </cell>
          <cell r="CB34" t="str">
            <v>022003</v>
          </cell>
          <cell r="CC34">
            <v>6</v>
          </cell>
          <cell r="CD34" t="str">
            <v>022003</v>
          </cell>
          <cell r="CE34">
            <v>4</v>
          </cell>
          <cell r="CF34" t="str">
            <v>022003</v>
          </cell>
          <cell r="CG34">
            <v>6</v>
          </cell>
          <cell r="CH34" t="str">
            <v>022003</v>
          </cell>
          <cell r="CI34">
            <v>9</v>
          </cell>
          <cell r="CJ34" t="str">
            <v>022003</v>
          </cell>
          <cell r="CK34">
            <v>7</v>
          </cell>
          <cell r="CL34" t="str">
            <v>022003</v>
          </cell>
          <cell r="CM34">
            <v>9</v>
          </cell>
          <cell r="CN34" t="str">
            <v>022003</v>
          </cell>
          <cell r="CO34">
            <v>7</v>
          </cell>
          <cell r="CP34" t="str">
            <v>022003</v>
          </cell>
          <cell r="CQ34">
            <v>11</v>
          </cell>
          <cell r="CR34" t="str">
            <v>022003</v>
          </cell>
          <cell r="CS34">
            <v>8</v>
          </cell>
        </row>
        <row r="35">
          <cell r="B35" t="str">
            <v>022012</v>
          </cell>
          <cell r="C35">
            <v>1</v>
          </cell>
          <cell r="J35" t="str">
            <v>022012</v>
          </cell>
          <cell r="K35">
            <v>2</v>
          </cell>
          <cell r="L35" t="str">
            <v>022012</v>
          </cell>
          <cell r="M35">
            <v>8</v>
          </cell>
          <cell r="N35" t="str">
            <v>022012</v>
          </cell>
          <cell r="O35">
            <v>4</v>
          </cell>
          <cell r="P35" t="str">
            <v>022012</v>
          </cell>
          <cell r="Q35">
            <v>6</v>
          </cell>
          <cell r="R35" t="str">
            <v>022012</v>
          </cell>
          <cell r="S35">
            <v>6</v>
          </cell>
          <cell r="T35" t="str">
            <v>022012</v>
          </cell>
          <cell r="U35">
            <v>3</v>
          </cell>
          <cell r="V35" t="str">
            <v>022012</v>
          </cell>
          <cell r="W35">
            <v>1</v>
          </cell>
          <cell r="X35" t="str">
            <v>022012</v>
          </cell>
          <cell r="Y35">
            <v>1</v>
          </cell>
          <cell r="Z35" t="str">
            <v>022012</v>
          </cell>
          <cell r="AA35">
            <v>1</v>
          </cell>
          <cell r="AB35" t="str">
            <v>022012</v>
          </cell>
          <cell r="AC35">
            <v>2</v>
          </cell>
          <cell r="AD35" t="str">
            <v>022012</v>
          </cell>
          <cell r="AE35">
            <v>2</v>
          </cell>
          <cell r="AF35" t="str">
            <v>022012</v>
          </cell>
          <cell r="AG35">
            <v>1</v>
          </cell>
          <cell r="AH35" t="str">
            <v>022102</v>
          </cell>
          <cell r="AI35">
            <v>8</v>
          </cell>
          <cell r="AJ35" t="str">
            <v>022012</v>
          </cell>
          <cell r="AK35">
            <v>4</v>
          </cell>
          <cell r="AL35" t="str">
            <v>022012</v>
          </cell>
          <cell r="AM35">
            <v>1</v>
          </cell>
          <cell r="AN35" t="str">
            <v>022012</v>
          </cell>
          <cell r="AO35">
            <v>4</v>
          </cell>
          <cell r="AP35" t="str">
            <v>022012</v>
          </cell>
          <cell r="AQ35">
            <v>4</v>
          </cell>
          <cell r="AR35" t="str">
            <v>022012</v>
          </cell>
          <cell r="AS35">
            <v>4</v>
          </cell>
          <cell r="AT35" t="str">
            <v>022012</v>
          </cell>
          <cell r="AU35">
            <v>4</v>
          </cell>
          <cell r="AV35" t="str">
            <v>022102</v>
          </cell>
          <cell r="AW35">
            <v>9</v>
          </cell>
          <cell r="AX35" t="str">
            <v>022012</v>
          </cell>
          <cell r="AY35">
            <v>2</v>
          </cell>
          <cell r="AZ35" t="str">
            <v>022012</v>
          </cell>
          <cell r="BA35">
            <v>5</v>
          </cell>
          <cell r="BB35" t="str">
            <v>022012</v>
          </cell>
          <cell r="BC35">
            <v>4</v>
          </cell>
          <cell r="BD35" t="str">
            <v>022012</v>
          </cell>
          <cell r="BE35">
            <v>4</v>
          </cell>
          <cell r="BF35" t="str">
            <v>022102</v>
          </cell>
          <cell r="BG35">
            <v>7</v>
          </cell>
          <cell r="BH35" t="str">
            <v>022012</v>
          </cell>
          <cell r="BI35">
            <v>10</v>
          </cell>
          <cell r="BJ35" t="str">
            <v>022012</v>
          </cell>
          <cell r="BK35">
            <v>3</v>
          </cell>
          <cell r="BL35" t="str">
            <v>022012</v>
          </cell>
          <cell r="BM35">
            <v>5</v>
          </cell>
          <cell r="BN35" t="str">
            <v>022012</v>
          </cell>
          <cell r="BO35">
            <v>3</v>
          </cell>
          <cell r="BP35" t="str">
            <v>022012</v>
          </cell>
          <cell r="BQ35">
            <v>7</v>
          </cell>
          <cell r="BR35" t="str">
            <v>022012</v>
          </cell>
          <cell r="BS35">
            <v>5</v>
          </cell>
          <cell r="BT35" t="str">
            <v>022012</v>
          </cell>
          <cell r="BU35">
            <v>10</v>
          </cell>
          <cell r="BV35" t="str">
            <v>022012</v>
          </cell>
          <cell r="BW35">
            <v>2</v>
          </cell>
          <cell r="BX35" t="str">
            <v>022012</v>
          </cell>
          <cell r="BY35">
            <v>3</v>
          </cell>
          <cell r="BZ35" t="str">
            <v>022012</v>
          </cell>
          <cell r="CA35">
            <v>1</v>
          </cell>
          <cell r="CB35" t="str">
            <v>022012</v>
          </cell>
          <cell r="CC35">
            <v>3</v>
          </cell>
          <cell r="CD35" t="str">
            <v>022012</v>
          </cell>
          <cell r="CE35">
            <v>13</v>
          </cell>
          <cell r="CF35" t="str">
            <v>022012</v>
          </cell>
          <cell r="CG35">
            <v>4</v>
          </cell>
          <cell r="CH35" t="str">
            <v>022012</v>
          </cell>
          <cell r="CI35">
            <v>2</v>
          </cell>
          <cell r="CJ35" t="str">
            <v>022012</v>
          </cell>
          <cell r="CK35">
            <v>8</v>
          </cell>
          <cell r="CL35" t="str">
            <v>022012</v>
          </cell>
          <cell r="CM35">
            <v>7</v>
          </cell>
          <cell r="CN35" t="str">
            <v>022012</v>
          </cell>
          <cell r="CO35">
            <v>3</v>
          </cell>
          <cell r="CP35" t="str">
            <v>022012</v>
          </cell>
          <cell r="CQ35">
            <v>3</v>
          </cell>
          <cell r="CR35" t="str">
            <v>022012</v>
          </cell>
          <cell r="CS35">
            <v>4</v>
          </cell>
        </row>
        <row r="36">
          <cell r="B36" t="str">
            <v>022102</v>
          </cell>
          <cell r="F36" t="str">
            <v>022102</v>
          </cell>
          <cell r="G36">
            <v>3</v>
          </cell>
          <cell r="H36" t="str">
            <v>022102</v>
          </cell>
          <cell r="I36">
            <v>1</v>
          </cell>
          <cell r="J36" t="str">
            <v>022102</v>
          </cell>
          <cell r="K36">
            <v>4</v>
          </cell>
          <cell r="L36" t="str">
            <v>022102</v>
          </cell>
          <cell r="M36">
            <v>7</v>
          </cell>
          <cell r="N36" t="str">
            <v>022102</v>
          </cell>
          <cell r="O36">
            <v>3</v>
          </cell>
          <cell r="P36" t="str">
            <v>022102</v>
          </cell>
          <cell r="Q36">
            <v>3</v>
          </cell>
          <cell r="R36" t="str">
            <v>022102</v>
          </cell>
          <cell r="S36">
            <v>1</v>
          </cell>
          <cell r="T36" t="str">
            <v>022102</v>
          </cell>
          <cell r="U36">
            <v>1</v>
          </cell>
          <cell r="V36" t="str">
            <v>022102</v>
          </cell>
          <cell r="W36">
            <v>5</v>
          </cell>
          <cell r="X36" t="str">
            <v>022102</v>
          </cell>
          <cell r="Y36">
            <v>7</v>
          </cell>
          <cell r="Z36" t="str">
            <v>022102</v>
          </cell>
          <cell r="AA36">
            <v>5</v>
          </cell>
          <cell r="AB36" t="str">
            <v>022102</v>
          </cell>
          <cell r="AC36">
            <v>8</v>
          </cell>
          <cell r="AD36" t="str">
            <v>022102</v>
          </cell>
          <cell r="AE36">
            <v>3</v>
          </cell>
          <cell r="AF36" t="str">
            <v>022102</v>
          </cell>
          <cell r="AG36">
            <v>6</v>
          </cell>
          <cell r="AH36" t="str">
            <v>022103</v>
          </cell>
          <cell r="AI36">
            <v>5</v>
          </cell>
          <cell r="AJ36" t="str">
            <v>022102</v>
          </cell>
          <cell r="AK36">
            <v>6</v>
          </cell>
          <cell r="AL36" t="str">
            <v>022102</v>
          </cell>
          <cell r="AM36">
            <v>4</v>
          </cell>
          <cell r="AN36" t="str">
            <v>022102</v>
          </cell>
          <cell r="AO36">
            <v>8</v>
          </cell>
          <cell r="AP36" t="str">
            <v>022102</v>
          </cell>
          <cell r="AQ36">
            <v>10</v>
          </cell>
          <cell r="AR36" t="str">
            <v>022102</v>
          </cell>
          <cell r="AS36">
            <v>4</v>
          </cell>
          <cell r="AT36" t="str">
            <v>022102</v>
          </cell>
          <cell r="AU36">
            <v>7</v>
          </cell>
          <cell r="AV36" t="str">
            <v>022103</v>
          </cell>
          <cell r="AW36">
            <v>2</v>
          </cell>
          <cell r="AX36" t="str">
            <v>022102</v>
          </cell>
          <cell r="AY36">
            <v>3</v>
          </cell>
          <cell r="AZ36" t="str">
            <v>022102</v>
          </cell>
          <cell r="BA36">
            <v>7</v>
          </cell>
          <cell r="BB36" t="str">
            <v>022102</v>
          </cell>
          <cell r="BC36">
            <v>3</v>
          </cell>
          <cell r="BD36" t="str">
            <v>022102</v>
          </cell>
          <cell r="BE36">
            <v>2</v>
          </cell>
          <cell r="BF36" t="str">
            <v>022103</v>
          </cell>
          <cell r="BG36">
            <v>8</v>
          </cell>
          <cell r="BH36" t="str">
            <v>022102</v>
          </cell>
          <cell r="BI36">
            <v>7</v>
          </cell>
          <cell r="BJ36" t="str">
            <v>022102</v>
          </cell>
          <cell r="BK36">
            <v>7</v>
          </cell>
          <cell r="BL36" t="str">
            <v>022102</v>
          </cell>
          <cell r="BM36">
            <v>12</v>
          </cell>
          <cell r="BN36" t="str">
            <v>022102</v>
          </cell>
          <cell r="BO36">
            <v>6</v>
          </cell>
          <cell r="BP36" t="str">
            <v>022102</v>
          </cell>
          <cell r="BQ36">
            <v>7</v>
          </cell>
          <cell r="BR36" t="str">
            <v>022102</v>
          </cell>
          <cell r="BS36">
            <v>6</v>
          </cell>
          <cell r="BT36" t="str">
            <v>022102</v>
          </cell>
          <cell r="BU36">
            <v>10</v>
          </cell>
          <cell r="BV36" t="str">
            <v>022102</v>
          </cell>
          <cell r="BW36">
            <v>2</v>
          </cell>
          <cell r="BX36" t="str">
            <v>022102</v>
          </cell>
          <cell r="BY36">
            <v>6</v>
          </cell>
          <cell r="BZ36" t="str">
            <v>022102</v>
          </cell>
          <cell r="CA36">
            <v>4</v>
          </cell>
          <cell r="CB36" t="str">
            <v>022102</v>
          </cell>
          <cell r="CC36">
            <v>8</v>
          </cell>
          <cell r="CD36" t="str">
            <v>022102</v>
          </cell>
          <cell r="CE36">
            <v>2</v>
          </cell>
          <cell r="CF36" t="str">
            <v>022102</v>
          </cell>
          <cell r="CG36">
            <v>5</v>
          </cell>
          <cell r="CH36" t="str">
            <v>022102</v>
          </cell>
          <cell r="CI36">
            <v>10</v>
          </cell>
          <cell r="CJ36" t="str">
            <v>022102</v>
          </cell>
          <cell r="CK36">
            <v>12</v>
          </cell>
          <cell r="CL36" t="str">
            <v>022102</v>
          </cell>
          <cell r="CM36">
            <v>9</v>
          </cell>
          <cell r="CN36" t="str">
            <v>022102</v>
          </cell>
          <cell r="CO36">
            <v>3</v>
          </cell>
          <cell r="CP36" t="str">
            <v>022102</v>
          </cell>
          <cell r="CQ36">
            <v>8</v>
          </cell>
          <cell r="CR36" t="str">
            <v>022102</v>
          </cell>
          <cell r="CS36">
            <v>4</v>
          </cell>
        </row>
        <row r="37">
          <cell r="B37" t="str">
            <v>022103</v>
          </cell>
          <cell r="F37" t="str">
            <v>022103</v>
          </cell>
          <cell r="G37">
            <v>4</v>
          </cell>
          <cell r="H37" t="str">
            <v>022103</v>
          </cell>
          <cell r="I37">
            <v>1</v>
          </cell>
          <cell r="J37" t="str">
            <v>022103</v>
          </cell>
          <cell r="K37">
            <v>4</v>
          </cell>
          <cell r="L37" t="str">
            <v>022103</v>
          </cell>
          <cell r="M37">
            <v>5</v>
          </cell>
          <cell r="N37" t="str">
            <v>022103</v>
          </cell>
          <cell r="O37">
            <v>6</v>
          </cell>
          <cell r="P37" t="str">
            <v>022103</v>
          </cell>
          <cell r="Q37">
            <v>5</v>
          </cell>
          <cell r="R37" t="str">
            <v>022104</v>
          </cell>
          <cell r="S37">
            <v>20</v>
          </cell>
          <cell r="T37" t="str">
            <v>022103</v>
          </cell>
          <cell r="U37">
            <v>6</v>
          </cell>
          <cell r="V37" t="str">
            <v>022103</v>
          </cell>
          <cell r="W37">
            <v>3</v>
          </cell>
          <cell r="X37" t="str">
            <v>022103</v>
          </cell>
          <cell r="Y37">
            <v>6</v>
          </cell>
          <cell r="Z37" t="str">
            <v>022104</v>
          </cell>
          <cell r="AA37">
            <v>20</v>
          </cell>
          <cell r="AB37" t="str">
            <v>022103</v>
          </cell>
          <cell r="AC37">
            <v>10</v>
          </cell>
          <cell r="AD37" t="str">
            <v>022103</v>
          </cell>
          <cell r="AE37">
            <v>10</v>
          </cell>
          <cell r="AF37" t="str">
            <v>022103</v>
          </cell>
          <cell r="AG37">
            <v>7</v>
          </cell>
          <cell r="AH37" t="str">
            <v>022104</v>
          </cell>
          <cell r="AI37">
            <v>9</v>
          </cell>
          <cell r="AJ37" t="str">
            <v>022103</v>
          </cell>
          <cell r="AK37">
            <v>1</v>
          </cell>
          <cell r="AL37" t="str">
            <v>022103</v>
          </cell>
          <cell r="AM37">
            <v>6</v>
          </cell>
          <cell r="AN37" t="str">
            <v>022103</v>
          </cell>
          <cell r="AO37">
            <v>3</v>
          </cell>
          <cell r="AP37" t="str">
            <v>022103</v>
          </cell>
          <cell r="AQ37">
            <v>4</v>
          </cell>
          <cell r="AR37" t="str">
            <v>022103</v>
          </cell>
          <cell r="AS37">
            <v>6</v>
          </cell>
          <cell r="AT37" t="str">
            <v>022103</v>
          </cell>
          <cell r="AU37">
            <v>6</v>
          </cell>
          <cell r="AV37" t="str">
            <v>022104</v>
          </cell>
          <cell r="AW37">
            <v>14</v>
          </cell>
          <cell r="AX37" t="str">
            <v>022103</v>
          </cell>
          <cell r="AY37">
            <v>3</v>
          </cell>
          <cell r="AZ37" t="str">
            <v>022103</v>
          </cell>
          <cell r="BA37">
            <v>8</v>
          </cell>
          <cell r="BB37" t="str">
            <v>022103</v>
          </cell>
          <cell r="BC37">
            <v>10</v>
          </cell>
          <cell r="BD37" t="str">
            <v>022103</v>
          </cell>
          <cell r="BE37">
            <v>7</v>
          </cell>
          <cell r="BF37" t="str">
            <v>022104</v>
          </cell>
          <cell r="BG37">
            <v>11</v>
          </cell>
          <cell r="BH37" t="str">
            <v>022103</v>
          </cell>
          <cell r="BI37">
            <v>8</v>
          </cell>
          <cell r="BJ37" t="str">
            <v>022103</v>
          </cell>
          <cell r="BK37">
            <v>6</v>
          </cell>
          <cell r="BL37" t="str">
            <v>022103</v>
          </cell>
          <cell r="BM37">
            <v>7</v>
          </cell>
          <cell r="BN37" t="str">
            <v>022103</v>
          </cell>
          <cell r="BO37">
            <v>5</v>
          </cell>
          <cell r="BP37" t="str">
            <v>022103</v>
          </cell>
          <cell r="BQ37">
            <v>8</v>
          </cell>
          <cell r="BR37" t="str">
            <v>022103</v>
          </cell>
          <cell r="BS37">
            <v>1</v>
          </cell>
          <cell r="BT37" t="str">
            <v>022103</v>
          </cell>
          <cell r="BU37">
            <v>4</v>
          </cell>
          <cell r="BV37" t="str">
            <v>022103</v>
          </cell>
          <cell r="BW37">
            <v>3</v>
          </cell>
          <cell r="BX37" t="str">
            <v>022103</v>
          </cell>
          <cell r="BY37">
            <v>1</v>
          </cell>
          <cell r="BZ37" t="str">
            <v>022103</v>
          </cell>
          <cell r="CA37">
            <v>4</v>
          </cell>
          <cell r="CB37" t="str">
            <v>022103</v>
          </cell>
          <cell r="CC37">
            <v>3</v>
          </cell>
          <cell r="CD37" t="str">
            <v>022103</v>
          </cell>
          <cell r="CE37">
            <v>5</v>
          </cell>
          <cell r="CF37" t="str">
            <v>022103</v>
          </cell>
          <cell r="CG37">
            <v>11</v>
          </cell>
          <cell r="CH37" t="str">
            <v>022103</v>
          </cell>
          <cell r="CI37">
            <v>9</v>
          </cell>
          <cell r="CJ37" t="str">
            <v>022103</v>
          </cell>
          <cell r="CK37">
            <v>8</v>
          </cell>
          <cell r="CL37" t="str">
            <v>022103</v>
          </cell>
          <cell r="CM37">
            <v>5</v>
          </cell>
          <cell r="CN37" t="str">
            <v>022103</v>
          </cell>
          <cell r="CO37">
            <v>4</v>
          </cell>
          <cell r="CP37" t="str">
            <v>022103</v>
          </cell>
          <cell r="CQ37">
            <v>4</v>
          </cell>
          <cell r="CR37" t="str">
            <v>022103</v>
          </cell>
          <cell r="CS37">
            <v>3</v>
          </cell>
        </row>
        <row r="38">
          <cell r="B38" t="str">
            <v>022104</v>
          </cell>
          <cell r="C38">
            <v>1</v>
          </cell>
          <cell r="F38" t="str">
            <v>022104</v>
          </cell>
          <cell r="G38">
            <v>8</v>
          </cell>
          <cell r="H38" t="str">
            <v>022104</v>
          </cell>
          <cell r="I38">
            <v>9</v>
          </cell>
          <cell r="J38" t="str">
            <v>022104</v>
          </cell>
          <cell r="K38">
            <v>14</v>
          </cell>
          <cell r="L38" t="str">
            <v>022104</v>
          </cell>
          <cell r="M38">
            <v>15</v>
          </cell>
          <cell r="N38" t="str">
            <v>022104</v>
          </cell>
          <cell r="O38">
            <v>16</v>
          </cell>
          <cell r="P38" t="str">
            <v>022104</v>
          </cell>
          <cell r="Q38">
            <v>15</v>
          </cell>
          <cell r="R38" t="str">
            <v>022201</v>
          </cell>
          <cell r="S38">
            <v>32</v>
          </cell>
          <cell r="T38" t="str">
            <v>022104</v>
          </cell>
          <cell r="U38">
            <v>11</v>
          </cell>
          <cell r="V38" t="str">
            <v>022104</v>
          </cell>
          <cell r="W38">
            <v>18</v>
          </cell>
          <cell r="X38" t="str">
            <v>022104</v>
          </cell>
          <cell r="Y38">
            <v>12</v>
          </cell>
          <cell r="Z38" t="str">
            <v>022201</v>
          </cell>
          <cell r="AA38">
            <v>27</v>
          </cell>
          <cell r="AB38" t="str">
            <v>022104</v>
          </cell>
          <cell r="AC38">
            <v>8</v>
          </cell>
          <cell r="AD38" t="str">
            <v>022104</v>
          </cell>
          <cell r="AE38">
            <v>12</v>
          </cell>
          <cell r="AF38" t="str">
            <v>022104</v>
          </cell>
          <cell r="AG38">
            <v>13</v>
          </cell>
          <cell r="AH38" t="str">
            <v>022201</v>
          </cell>
          <cell r="AI38">
            <v>26</v>
          </cell>
          <cell r="AJ38" t="str">
            <v>022104</v>
          </cell>
          <cell r="AK38">
            <v>10</v>
          </cell>
          <cell r="AL38" t="str">
            <v>022104</v>
          </cell>
          <cell r="AM38">
            <v>18</v>
          </cell>
          <cell r="AN38" t="str">
            <v>022104</v>
          </cell>
          <cell r="AO38">
            <v>10</v>
          </cell>
          <cell r="AP38" t="str">
            <v>022104</v>
          </cell>
          <cell r="AQ38">
            <v>9</v>
          </cell>
          <cell r="AR38" t="str">
            <v>022104</v>
          </cell>
          <cell r="AS38">
            <v>13</v>
          </cell>
          <cell r="AT38" t="str">
            <v>022104</v>
          </cell>
          <cell r="AU38">
            <v>11</v>
          </cell>
          <cell r="AV38" t="str">
            <v>022201</v>
          </cell>
          <cell r="AW38">
            <v>29</v>
          </cell>
          <cell r="AX38" t="str">
            <v>022104</v>
          </cell>
          <cell r="AY38">
            <v>16</v>
          </cell>
          <cell r="AZ38" t="str">
            <v>022104</v>
          </cell>
          <cell r="BA38">
            <v>16</v>
          </cell>
          <cell r="BB38" t="str">
            <v>022104</v>
          </cell>
          <cell r="BC38">
            <v>15</v>
          </cell>
          <cell r="BD38" t="str">
            <v>022104</v>
          </cell>
          <cell r="BE38">
            <v>15</v>
          </cell>
          <cell r="BF38" t="str">
            <v>022201</v>
          </cell>
          <cell r="BG38">
            <v>35</v>
          </cell>
          <cell r="BH38" t="str">
            <v>022104</v>
          </cell>
          <cell r="BI38">
            <v>18</v>
          </cell>
          <cell r="BJ38" t="str">
            <v>022104</v>
          </cell>
          <cell r="BK38">
            <v>16</v>
          </cell>
          <cell r="BL38" t="str">
            <v>022104</v>
          </cell>
          <cell r="BM38">
            <v>16</v>
          </cell>
          <cell r="BN38" t="str">
            <v>022104</v>
          </cell>
          <cell r="BO38">
            <v>10</v>
          </cell>
          <cell r="BP38" t="str">
            <v>022104</v>
          </cell>
          <cell r="BQ38">
            <v>20</v>
          </cell>
          <cell r="BR38" t="str">
            <v>022104</v>
          </cell>
          <cell r="BS38">
            <v>13</v>
          </cell>
          <cell r="BT38" t="str">
            <v>022104</v>
          </cell>
          <cell r="BU38">
            <v>16</v>
          </cell>
          <cell r="BV38" t="str">
            <v>022104</v>
          </cell>
          <cell r="BW38">
            <v>15</v>
          </cell>
          <cell r="BX38" t="str">
            <v>022104</v>
          </cell>
          <cell r="BY38">
            <v>14</v>
          </cell>
          <cell r="BZ38" t="str">
            <v>022104</v>
          </cell>
          <cell r="CA38">
            <v>15</v>
          </cell>
          <cell r="CB38" t="str">
            <v>022104</v>
          </cell>
          <cell r="CC38">
            <v>19</v>
          </cell>
          <cell r="CD38" t="str">
            <v>022104</v>
          </cell>
          <cell r="CE38">
            <v>16</v>
          </cell>
          <cell r="CF38" t="str">
            <v>022104</v>
          </cell>
          <cell r="CG38">
            <v>19</v>
          </cell>
          <cell r="CH38" t="str">
            <v>022104</v>
          </cell>
          <cell r="CI38">
            <v>12</v>
          </cell>
          <cell r="CJ38" t="str">
            <v>022104</v>
          </cell>
          <cell r="CK38">
            <v>12</v>
          </cell>
          <cell r="CL38" t="str">
            <v>022104</v>
          </cell>
          <cell r="CM38">
            <v>18</v>
          </cell>
          <cell r="CN38" t="str">
            <v>022104</v>
          </cell>
          <cell r="CO38">
            <v>12</v>
          </cell>
          <cell r="CP38" t="str">
            <v>022104</v>
          </cell>
          <cell r="CQ38">
            <v>12</v>
          </cell>
          <cell r="CR38" t="str">
            <v>022104</v>
          </cell>
          <cell r="CS38">
            <v>21</v>
          </cell>
        </row>
        <row r="39">
          <cell r="B39" t="str">
            <v>022201</v>
          </cell>
          <cell r="C39">
            <v>1</v>
          </cell>
          <cell r="D39" t="str">
            <v>022201</v>
          </cell>
          <cell r="E39">
            <v>1</v>
          </cell>
          <cell r="F39" t="str">
            <v>022201</v>
          </cell>
          <cell r="G39">
            <v>18</v>
          </cell>
          <cell r="H39" t="str">
            <v>022201</v>
          </cell>
          <cell r="I39">
            <v>3</v>
          </cell>
          <cell r="J39" t="str">
            <v>022201</v>
          </cell>
          <cell r="K39">
            <v>22</v>
          </cell>
          <cell r="L39" t="str">
            <v>022201</v>
          </cell>
          <cell r="M39">
            <v>25</v>
          </cell>
          <cell r="N39" t="str">
            <v>022201</v>
          </cell>
          <cell r="O39">
            <v>33</v>
          </cell>
          <cell r="P39" t="str">
            <v>022201</v>
          </cell>
          <cell r="Q39">
            <v>23</v>
          </cell>
          <cell r="R39" t="str">
            <v>022202</v>
          </cell>
          <cell r="S39">
            <v>18</v>
          </cell>
          <cell r="T39" t="str">
            <v>022201</v>
          </cell>
          <cell r="U39">
            <v>23</v>
          </cell>
          <cell r="V39" t="str">
            <v>022201</v>
          </cell>
          <cell r="W39">
            <v>31</v>
          </cell>
          <cell r="X39" t="str">
            <v>022201</v>
          </cell>
          <cell r="Y39">
            <v>34</v>
          </cell>
          <cell r="Z39" t="str">
            <v>022202</v>
          </cell>
          <cell r="AA39">
            <v>20</v>
          </cell>
          <cell r="AB39" t="str">
            <v>022201</v>
          </cell>
          <cell r="AC39">
            <v>26</v>
          </cell>
          <cell r="AD39" t="str">
            <v>022201</v>
          </cell>
          <cell r="AE39">
            <v>31</v>
          </cell>
          <cell r="AF39" t="str">
            <v>022201</v>
          </cell>
          <cell r="AG39">
            <v>28</v>
          </cell>
          <cell r="AH39" t="str">
            <v>022202</v>
          </cell>
          <cell r="AI39">
            <v>13</v>
          </cell>
          <cell r="AJ39" t="str">
            <v>022201</v>
          </cell>
          <cell r="AK39">
            <v>25</v>
          </cell>
          <cell r="AL39" t="str">
            <v>022201</v>
          </cell>
          <cell r="AM39">
            <v>35</v>
          </cell>
          <cell r="AN39" t="str">
            <v>022201</v>
          </cell>
          <cell r="AO39">
            <v>35</v>
          </cell>
          <cell r="AP39" t="str">
            <v>022201</v>
          </cell>
          <cell r="AQ39">
            <v>29</v>
          </cell>
          <cell r="AR39" t="str">
            <v>022201</v>
          </cell>
          <cell r="AS39">
            <v>30</v>
          </cell>
          <cell r="AT39" t="str">
            <v>022201</v>
          </cell>
          <cell r="AU39">
            <v>30</v>
          </cell>
          <cell r="AV39" t="str">
            <v>022202</v>
          </cell>
          <cell r="AW39">
            <v>15</v>
          </cell>
          <cell r="AX39" t="str">
            <v>022201</v>
          </cell>
          <cell r="AY39">
            <v>30</v>
          </cell>
          <cell r="AZ39" t="str">
            <v>022201</v>
          </cell>
          <cell r="BA39">
            <v>31</v>
          </cell>
          <cell r="BB39" t="str">
            <v>022201</v>
          </cell>
          <cell r="BC39">
            <v>36</v>
          </cell>
          <cell r="BD39" t="str">
            <v>022201</v>
          </cell>
          <cell r="BE39">
            <v>29</v>
          </cell>
          <cell r="BF39" t="str">
            <v>022202</v>
          </cell>
          <cell r="BG39">
            <v>15</v>
          </cell>
          <cell r="BH39" t="str">
            <v>022201</v>
          </cell>
          <cell r="BI39">
            <v>26</v>
          </cell>
          <cell r="BJ39" t="str">
            <v>022201</v>
          </cell>
          <cell r="BK39">
            <v>27</v>
          </cell>
          <cell r="BL39" t="str">
            <v>022201</v>
          </cell>
          <cell r="BM39">
            <v>38</v>
          </cell>
          <cell r="BN39" t="str">
            <v>022201</v>
          </cell>
          <cell r="BO39">
            <v>41</v>
          </cell>
          <cell r="BP39" t="str">
            <v>022201</v>
          </cell>
          <cell r="BQ39">
            <v>36</v>
          </cell>
          <cell r="BR39" t="str">
            <v>022201</v>
          </cell>
          <cell r="BS39">
            <v>38</v>
          </cell>
          <cell r="BT39" t="str">
            <v>022201</v>
          </cell>
          <cell r="BU39">
            <v>39</v>
          </cell>
          <cell r="BV39" t="str">
            <v>022201</v>
          </cell>
          <cell r="BW39">
            <v>37</v>
          </cell>
          <cell r="BX39" t="str">
            <v>022201</v>
          </cell>
          <cell r="BY39">
            <v>36</v>
          </cell>
          <cell r="BZ39" t="str">
            <v>022201</v>
          </cell>
          <cell r="CA39">
            <v>27</v>
          </cell>
          <cell r="CB39" t="str">
            <v>022201</v>
          </cell>
          <cell r="CC39">
            <v>28</v>
          </cell>
          <cell r="CD39" t="str">
            <v>022201</v>
          </cell>
          <cell r="CE39">
            <v>21</v>
          </cell>
          <cell r="CF39" t="str">
            <v>022201</v>
          </cell>
          <cell r="CG39">
            <v>27</v>
          </cell>
          <cell r="CH39" t="str">
            <v>022201</v>
          </cell>
          <cell r="CI39">
            <v>33</v>
          </cell>
          <cell r="CJ39" t="str">
            <v>022201</v>
          </cell>
          <cell r="CK39">
            <v>43</v>
          </cell>
          <cell r="CL39" t="str">
            <v>022201</v>
          </cell>
          <cell r="CM39">
            <v>31</v>
          </cell>
          <cell r="CN39" t="str">
            <v>022201</v>
          </cell>
          <cell r="CO39">
            <v>28</v>
          </cell>
          <cell r="CP39" t="str">
            <v>022201</v>
          </cell>
          <cell r="CQ39">
            <v>36</v>
          </cell>
          <cell r="CR39" t="str">
            <v>022201</v>
          </cell>
          <cell r="CS39">
            <v>25</v>
          </cell>
        </row>
        <row r="40">
          <cell r="B40" t="str">
            <v>022202</v>
          </cell>
          <cell r="F40" t="str">
            <v>022202</v>
          </cell>
          <cell r="G40">
            <v>12</v>
          </cell>
          <cell r="H40" t="str">
            <v>022202</v>
          </cell>
          <cell r="I40">
            <v>6</v>
          </cell>
          <cell r="J40" t="str">
            <v>022202</v>
          </cell>
          <cell r="K40">
            <v>15</v>
          </cell>
          <cell r="L40" t="str">
            <v>022202</v>
          </cell>
          <cell r="M40">
            <v>16</v>
          </cell>
          <cell r="N40" t="str">
            <v>022202</v>
          </cell>
          <cell r="O40">
            <v>21</v>
          </cell>
          <cell r="P40" t="str">
            <v>022202</v>
          </cell>
          <cell r="Q40">
            <v>11</v>
          </cell>
          <cell r="R40" t="str">
            <v>022203</v>
          </cell>
          <cell r="S40">
            <v>4</v>
          </cell>
          <cell r="T40" t="str">
            <v>022202</v>
          </cell>
          <cell r="U40">
            <v>17</v>
          </cell>
          <cell r="V40" t="str">
            <v>022202</v>
          </cell>
          <cell r="W40">
            <v>22</v>
          </cell>
          <cell r="X40" t="str">
            <v>022202</v>
          </cell>
          <cell r="Y40">
            <v>25</v>
          </cell>
          <cell r="Z40" t="str">
            <v>022203</v>
          </cell>
          <cell r="AA40">
            <v>5</v>
          </cell>
          <cell r="AB40" t="str">
            <v>022202</v>
          </cell>
          <cell r="AC40">
            <v>14</v>
          </cell>
          <cell r="AD40" t="str">
            <v>022202</v>
          </cell>
          <cell r="AE40">
            <v>13</v>
          </cell>
          <cell r="AF40" t="str">
            <v>022202</v>
          </cell>
          <cell r="AG40">
            <v>13</v>
          </cell>
          <cell r="AH40" t="str">
            <v>022203</v>
          </cell>
          <cell r="AI40">
            <v>7</v>
          </cell>
          <cell r="AJ40" t="str">
            <v>022202</v>
          </cell>
          <cell r="AK40">
            <v>13</v>
          </cell>
          <cell r="AL40" t="str">
            <v>022202</v>
          </cell>
          <cell r="AM40">
            <v>22</v>
          </cell>
          <cell r="AN40" t="str">
            <v>022202</v>
          </cell>
          <cell r="AO40">
            <v>10</v>
          </cell>
          <cell r="AP40" t="str">
            <v>022202</v>
          </cell>
          <cell r="AQ40">
            <v>13</v>
          </cell>
          <cell r="AR40" t="str">
            <v>022202</v>
          </cell>
          <cell r="AS40">
            <v>16</v>
          </cell>
          <cell r="AT40" t="str">
            <v>022202</v>
          </cell>
          <cell r="AU40">
            <v>24</v>
          </cell>
          <cell r="AV40" t="str">
            <v>022203</v>
          </cell>
          <cell r="AW40">
            <v>7</v>
          </cell>
          <cell r="AX40" t="str">
            <v>022202</v>
          </cell>
          <cell r="AY40">
            <v>12</v>
          </cell>
          <cell r="AZ40" t="str">
            <v>022202</v>
          </cell>
          <cell r="BA40">
            <v>19</v>
          </cell>
          <cell r="BB40" t="str">
            <v>022202</v>
          </cell>
          <cell r="BC40">
            <v>15</v>
          </cell>
          <cell r="BD40" t="str">
            <v>022202</v>
          </cell>
          <cell r="BE40">
            <v>28</v>
          </cell>
          <cell r="BF40" t="str">
            <v>022203</v>
          </cell>
          <cell r="BG40">
            <v>7</v>
          </cell>
          <cell r="BH40" t="str">
            <v>022202</v>
          </cell>
          <cell r="BI40">
            <v>16</v>
          </cell>
          <cell r="BJ40" t="str">
            <v>022202</v>
          </cell>
          <cell r="BK40">
            <v>17</v>
          </cell>
          <cell r="BL40" t="str">
            <v>022202</v>
          </cell>
          <cell r="BM40">
            <v>28</v>
          </cell>
          <cell r="BN40" t="str">
            <v>022202</v>
          </cell>
          <cell r="BO40">
            <v>14</v>
          </cell>
          <cell r="BP40" t="str">
            <v>022202</v>
          </cell>
          <cell r="BQ40">
            <v>27</v>
          </cell>
          <cell r="BR40" t="str">
            <v>022202</v>
          </cell>
          <cell r="BS40">
            <v>25</v>
          </cell>
          <cell r="BT40" t="str">
            <v>022202</v>
          </cell>
          <cell r="BU40">
            <v>25</v>
          </cell>
          <cell r="BV40" t="str">
            <v>022202</v>
          </cell>
          <cell r="BW40">
            <v>21</v>
          </cell>
          <cell r="BX40" t="str">
            <v>022202</v>
          </cell>
          <cell r="BY40">
            <v>16</v>
          </cell>
          <cell r="BZ40" t="str">
            <v>022202</v>
          </cell>
          <cell r="CA40">
            <v>13</v>
          </cell>
          <cell r="CB40" t="str">
            <v>022202</v>
          </cell>
          <cell r="CC40">
            <v>12</v>
          </cell>
          <cell r="CD40" t="str">
            <v>022202</v>
          </cell>
          <cell r="CE40">
            <v>17</v>
          </cell>
          <cell r="CF40" t="str">
            <v>022202</v>
          </cell>
          <cell r="CG40">
            <v>23</v>
          </cell>
          <cell r="CH40" t="str">
            <v>022202</v>
          </cell>
          <cell r="CI40">
            <v>19</v>
          </cell>
          <cell r="CJ40" t="str">
            <v>022202</v>
          </cell>
          <cell r="CK40">
            <v>15</v>
          </cell>
          <cell r="CL40" t="str">
            <v>022202</v>
          </cell>
          <cell r="CM40">
            <v>18</v>
          </cell>
          <cell r="CN40" t="str">
            <v>022202</v>
          </cell>
          <cell r="CO40">
            <v>18</v>
          </cell>
          <cell r="CP40" t="str">
            <v>022202</v>
          </cell>
          <cell r="CQ40">
            <v>21</v>
          </cell>
          <cell r="CR40" t="str">
            <v>022202</v>
          </cell>
          <cell r="CS40">
            <v>19</v>
          </cell>
        </row>
        <row r="41">
          <cell r="B41" t="str">
            <v>022203</v>
          </cell>
          <cell r="D41" t="str">
            <v>022203</v>
          </cell>
          <cell r="E41">
            <v>1</v>
          </cell>
          <cell r="F41" t="str">
            <v>022203</v>
          </cell>
          <cell r="G41">
            <v>2</v>
          </cell>
          <cell r="H41" t="str">
            <v>022203</v>
          </cell>
          <cell r="I41">
            <v>5</v>
          </cell>
          <cell r="J41" t="str">
            <v>022203</v>
          </cell>
          <cell r="K41">
            <v>2</v>
          </cell>
          <cell r="L41" t="str">
            <v>022203</v>
          </cell>
          <cell r="M41">
            <v>3</v>
          </cell>
          <cell r="N41" t="str">
            <v>022203</v>
          </cell>
          <cell r="O41">
            <v>6</v>
          </cell>
          <cell r="P41" t="str">
            <v>022203</v>
          </cell>
          <cell r="Q41">
            <v>6</v>
          </cell>
          <cell r="R41" t="str">
            <v>022204</v>
          </cell>
          <cell r="S41">
            <v>7</v>
          </cell>
          <cell r="T41" t="str">
            <v>022203</v>
          </cell>
          <cell r="U41">
            <v>8</v>
          </cell>
          <cell r="V41" t="str">
            <v>022203</v>
          </cell>
          <cell r="W41">
            <v>7</v>
          </cell>
          <cell r="X41" t="str">
            <v>022203</v>
          </cell>
          <cell r="Y41">
            <v>6</v>
          </cell>
          <cell r="Z41" t="str">
            <v>022204</v>
          </cell>
          <cell r="AA41">
            <v>2</v>
          </cell>
          <cell r="AB41" t="str">
            <v>022203</v>
          </cell>
          <cell r="AC41">
            <v>9</v>
          </cell>
          <cell r="AD41" t="str">
            <v>022203</v>
          </cell>
          <cell r="AE41">
            <v>8</v>
          </cell>
          <cell r="AF41" t="str">
            <v>022203</v>
          </cell>
          <cell r="AG41">
            <v>4</v>
          </cell>
          <cell r="AH41" t="str">
            <v>022204</v>
          </cell>
          <cell r="AI41">
            <v>4</v>
          </cell>
          <cell r="AJ41" t="str">
            <v>022203</v>
          </cell>
          <cell r="AK41">
            <v>7</v>
          </cell>
          <cell r="AL41" t="str">
            <v>022203</v>
          </cell>
          <cell r="AM41">
            <v>8</v>
          </cell>
          <cell r="AN41" t="str">
            <v>022203</v>
          </cell>
          <cell r="AO41">
            <v>6</v>
          </cell>
          <cell r="AP41" t="str">
            <v>022203</v>
          </cell>
          <cell r="AQ41">
            <v>6</v>
          </cell>
          <cell r="AR41" t="str">
            <v>022203</v>
          </cell>
          <cell r="AS41">
            <v>4</v>
          </cell>
          <cell r="AT41" t="str">
            <v>022203</v>
          </cell>
          <cell r="AU41">
            <v>6</v>
          </cell>
          <cell r="AV41" t="str">
            <v>022204</v>
          </cell>
          <cell r="AW41">
            <v>3</v>
          </cell>
          <cell r="AX41" t="str">
            <v>022203</v>
          </cell>
          <cell r="AY41">
            <v>5</v>
          </cell>
          <cell r="AZ41" t="str">
            <v>022203</v>
          </cell>
          <cell r="BA41">
            <v>5</v>
          </cell>
          <cell r="BB41" t="str">
            <v>022203</v>
          </cell>
          <cell r="BC41">
            <v>7</v>
          </cell>
          <cell r="BD41" t="str">
            <v>022203</v>
          </cell>
          <cell r="BE41">
            <v>10</v>
          </cell>
          <cell r="BF41" t="str">
            <v>022204</v>
          </cell>
          <cell r="BG41">
            <v>4</v>
          </cell>
          <cell r="BH41" t="str">
            <v>022203</v>
          </cell>
          <cell r="BI41">
            <v>4</v>
          </cell>
          <cell r="BJ41" t="str">
            <v>022203</v>
          </cell>
          <cell r="BK41">
            <v>8</v>
          </cell>
          <cell r="BL41" t="str">
            <v>022203</v>
          </cell>
          <cell r="BM41">
            <v>9</v>
          </cell>
          <cell r="BN41" t="str">
            <v>022203</v>
          </cell>
          <cell r="BO41">
            <v>9</v>
          </cell>
          <cell r="BP41" t="str">
            <v>022203</v>
          </cell>
          <cell r="BQ41">
            <v>4</v>
          </cell>
          <cell r="BR41" t="str">
            <v>022203</v>
          </cell>
          <cell r="BS41">
            <v>4</v>
          </cell>
          <cell r="BT41" t="str">
            <v>022203</v>
          </cell>
          <cell r="BU41">
            <v>6</v>
          </cell>
          <cell r="BV41" t="str">
            <v>022203</v>
          </cell>
          <cell r="BW41">
            <v>9</v>
          </cell>
          <cell r="BX41" t="str">
            <v>022203</v>
          </cell>
          <cell r="BY41">
            <v>7</v>
          </cell>
          <cell r="BZ41" t="str">
            <v>022203</v>
          </cell>
          <cell r="CA41">
            <v>15</v>
          </cell>
          <cell r="CB41" t="str">
            <v>022203</v>
          </cell>
          <cell r="CC41">
            <v>8</v>
          </cell>
          <cell r="CD41" t="str">
            <v>022203</v>
          </cell>
          <cell r="CE41">
            <v>11</v>
          </cell>
          <cell r="CF41" t="str">
            <v>022203</v>
          </cell>
          <cell r="CG41">
            <v>4</v>
          </cell>
          <cell r="CH41" t="str">
            <v>022203</v>
          </cell>
          <cell r="CI41">
            <v>3</v>
          </cell>
          <cell r="CJ41" t="str">
            <v>022203</v>
          </cell>
          <cell r="CK41">
            <v>11</v>
          </cell>
          <cell r="CL41" t="str">
            <v>022203</v>
          </cell>
          <cell r="CM41">
            <v>4</v>
          </cell>
          <cell r="CN41" t="str">
            <v>022203</v>
          </cell>
          <cell r="CO41">
            <v>10</v>
          </cell>
          <cell r="CP41" t="str">
            <v>022203</v>
          </cell>
          <cell r="CQ41">
            <v>4</v>
          </cell>
          <cell r="CR41" t="str">
            <v>022203</v>
          </cell>
          <cell r="CS41">
            <v>3</v>
          </cell>
        </row>
        <row r="42">
          <cell r="B42" t="str">
            <v>022204</v>
          </cell>
          <cell r="F42" t="str">
            <v>022204</v>
          </cell>
          <cell r="G42">
            <v>2</v>
          </cell>
          <cell r="H42" t="str">
            <v>022204</v>
          </cell>
          <cell r="I42">
            <v>4</v>
          </cell>
          <cell r="J42" t="str">
            <v>022204</v>
          </cell>
          <cell r="K42">
            <v>6</v>
          </cell>
          <cell r="L42" t="str">
            <v>022204</v>
          </cell>
          <cell r="M42">
            <v>7</v>
          </cell>
          <cell r="N42" t="str">
            <v>022204</v>
          </cell>
          <cell r="O42">
            <v>7</v>
          </cell>
          <cell r="P42" t="str">
            <v>022204</v>
          </cell>
          <cell r="Q42">
            <v>8</v>
          </cell>
          <cell r="R42" t="str">
            <v>022205</v>
          </cell>
          <cell r="S42">
            <v>16</v>
          </cell>
          <cell r="T42" t="str">
            <v>022204</v>
          </cell>
          <cell r="U42">
            <v>4</v>
          </cell>
          <cell r="V42" t="str">
            <v>022204</v>
          </cell>
          <cell r="W42">
            <v>6</v>
          </cell>
          <cell r="X42" t="str">
            <v>022204</v>
          </cell>
          <cell r="Y42">
            <v>6</v>
          </cell>
          <cell r="Z42" t="str">
            <v>022205</v>
          </cell>
          <cell r="AA42">
            <v>11</v>
          </cell>
          <cell r="AB42" t="str">
            <v>022204</v>
          </cell>
          <cell r="AC42">
            <v>3</v>
          </cell>
          <cell r="AD42" t="str">
            <v>022204</v>
          </cell>
          <cell r="AE42">
            <v>3</v>
          </cell>
          <cell r="AF42" t="str">
            <v>022204</v>
          </cell>
          <cell r="AG42">
            <v>3</v>
          </cell>
          <cell r="AH42" t="str">
            <v>022205</v>
          </cell>
          <cell r="AI42">
            <v>9</v>
          </cell>
          <cell r="AJ42" t="str">
            <v>022204</v>
          </cell>
          <cell r="AK42">
            <v>6</v>
          </cell>
          <cell r="AL42" t="str">
            <v>022204</v>
          </cell>
          <cell r="AM42">
            <v>3</v>
          </cell>
          <cell r="AN42" t="str">
            <v>022204</v>
          </cell>
          <cell r="AO42">
            <v>2</v>
          </cell>
          <cell r="AP42" t="str">
            <v>022204</v>
          </cell>
          <cell r="AQ42">
            <v>4</v>
          </cell>
          <cell r="AR42" t="str">
            <v>022204</v>
          </cell>
          <cell r="AS42">
            <v>4</v>
          </cell>
          <cell r="AT42" t="str">
            <v>022204</v>
          </cell>
          <cell r="AU42">
            <v>4</v>
          </cell>
          <cell r="AV42" t="str">
            <v>022205</v>
          </cell>
          <cell r="AW42">
            <v>12</v>
          </cell>
          <cell r="AX42" t="str">
            <v>022204</v>
          </cell>
          <cell r="AY42">
            <v>6</v>
          </cell>
          <cell r="AZ42" t="str">
            <v>022204</v>
          </cell>
          <cell r="BA42">
            <v>4</v>
          </cell>
          <cell r="BB42" t="str">
            <v>022204</v>
          </cell>
          <cell r="BC42">
            <v>6</v>
          </cell>
          <cell r="BD42" t="str">
            <v>022204</v>
          </cell>
          <cell r="BE42">
            <v>6</v>
          </cell>
          <cell r="BF42" t="str">
            <v>022205</v>
          </cell>
          <cell r="BG42">
            <v>18</v>
          </cell>
          <cell r="BH42" t="str">
            <v>022204</v>
          </cell>
          <cell r="BI42">
            <v>5</v>
          </cell>
          <cell r="BJ42" t="str">
            <v>022204</v>
          </cell>
          <cell r="BK42">
            <v>10</v>
          </cell>
          <cell r="BL42" t="str">
            <v>022204</v>
          </cell>
          <cell r="BM42">
            <v>3</v>
          </cell>
          <cell r="BN42" t="str">
            <v>022204</v>
          </cell>
          <cell r="BO42">
            <v>4</v>
          </cell>
          <cell r="BP42" t="str">
            <v>022204</v>
          </cell>
          <cell r="BQ42">
            <v>5</v>
          </cell>
          <cell r="BR42" t="str">
            <v>022204</v>
          </cell>
          <cell r="BS42">
            <v>3</v>
          </cell>
          <cell r="BT42" t="str">
            <v>022204</v>
          </cell>
          <cell r="BU42">
            <v>15</v>
          </cell>
          <cell r="BV42" t="str">
            <v>022204</v>
          </cell>
          <cell r="BW42">
            <v>9</v>
          </cell>
          <cell r="BX42" t="str">
            <v>022204</v>
          </cell>
          <cell r="BY42">
            <v>3</v>
          </cell>
          <cell r="BZ42" t="str">
            <v>022204</v>
          </cell>
          <cell r="CA42">
            <v>5</v>
          </cell>
          <cell r="CB42" t="str">
            <v>022204</v>
          </cell>
          <cell r="CC42">
            <v>4</v>
          </cell>
          <cell r="CD42" t="str">
            <v>022204</v>
          </cell>
          <cell r="CE42">
            <v>8</v>
          </cell>
          <cell r="CF42" t="str">
            <v>022204</v>
          </cell>
          <cell r="CG42">
            <v>7</v>
          </cell>
          <cell r="CH42" t="str">
            <v>022204</v>
          </cell>
          <cell r="CI42">
            <v>11</v>
          </cell>
          <cell r="CJ42" t="str">
            <v>022204</v>
          </cell>
          <cell r="CK42">
            <v>4</v>
          </cell>
          <cell r="CL42" t="str">
            <v>022204</v>
          </cell>
          <cell r="CM42">
            <v>7</v>
          </cell>
          <cell r="CN42" t="str">
            <v>022204</v>
          </cell>
          <cell r="CO42">
            <v>3</v>
          </cell>
          <cell r="CP42" t="str">
            <v>022204</v>
          </cell>
          <cell r="CQ42">
            <v>1</v>
          </cell>
          <cell r="CR42" t="str">
            <v>022204</v>
          </cell>
          <cell r="CS42">
            <v>5</v>
          </cell>
        </row>
        <row r="43">
          <cell r="B43" t="str">
            <v>022205</v>
          </cell>
          <cell r="C43">
            <v>1</v>
          </cell>
          <cell r="D43" t="str">
            <v>022205</v>
          </cell>
          <cell r="E43">
            <v>1</v>
          </cell>
          <cell r="F43" t="str">
            <v>022205</v>
          </cell>
          <cell r="G43">
            <v>11</v>
          </cell>
          <cell r="H43" t="str">
            <v>022205</v>
          </cell>
          <cell r="I43">
            <v>6</v>
          </cell>
          <cell r="J43" t="str">
            <v>022205</v>
          </cell>
          <cell r="K43">
            <v>16</v>
          </cell>
          <cell r="L43" t="str">
            <v>022205</v>
          </cell>
          <cell r="M43">
            <v>16</v>
          </cell>
          <cell r="N43" t="str">
            <v>022205</v>
          </cell>
          <cell r="O43">
            <v>14</v>
          </cell>
          <cell r="P43" t="str">
            <v>022205</v>
          </cell>
          <cell r="Q43">
            <v>15</v>
          </cell>
          <cell r="R43" t="str">
            <v>022208</v>
          </cell>
          <cell r="S43">
            <v>4</v>
          </cell>
          <cell r="T43" t="str">
            <v>022205</v>
          </cell>
          <cell r="U43">
            <v>10</v>
          </cell>
          <cell r="V43" t="str">
            <v>022205</v>
          </cell>
          <cell r="W43">
            <v>14</v>
          </cell>
          <cell r="X43" t="str">
            <v>022205</v>
          </cell>
          <cell r="Y43">
            <v>14</v>
          </cell>
          <cell r="Z43" t="str">
            <v>022208</v>
          </cell>
          <cell r="AA43">
            <v>6</v>
          </cell>
          <cell r="AB43" t="str">
            <v>022205</v>
          </cell>
          <cell r="AC43">
            <v>15</v>
          </cell>
          <cell r="AD43" t="str">
            <v>022205</v>
          </cell>
          <cell r="AE43">
            <v>18</v>
          </cell>
          <cell r="AF43" t="str">
            <v>022205</v>
          </cell>
          <cell r="AG43">
            <v>18</v>
          </cell>
          <cell r="AH43" t="str">
            <v>022208</v>
          </cell>
          <cell r="AI43">
            <v>7</v>
          </cell>
          <cell r="AJ43" t="str">
            <v>022205</v>
          </cell>
          <cell r="AK43">
            <v>12</v>
          </cell>
          <cell r="AL43" t="str">
            <v>022205</v>
          </cell>
          <cell r="AM43">
            <v>19</v>
          </cell>
          <cell r="AN43" t="str">
            <v>022205</v>
          </cell>
          <cell r="AO43">
            <v>6</v>
          </cell>
          <cell r="AP43" t="str">
            <v>022205</v>
          </cell>
          <cell r="AQ43">
            <v>13</v>
          </cell>
          <cell r="AR43" t="str">
            <v>022205</v>
          </cell>
          <cell r="AS43">
            <v>10</v>
          </cell>
          <cell r="AT43" t="str">
            <v>022205</v>
          </cell>
          <cell r="AU43">
            <v>13</v>
          </cell>
          <cell r="AV43" t="str">
            <v>022208</v>
          </cell>
          <cell r="AW43">
            <v>3</v>
          </cell>
          <cell r="AX43" t="str">
            <v>022205</v>
          </cell>
          <cell r="AY43">
            <v>11</v>
          </cell>
          <cell r="AZ43" t="str">
            <v>022205</v>
          </cell>
          <cell r="BA43">
            <v>11</v>
          </cell>
          <cell r="BB43" t="str">
            <v>022205</v>
          </cell>
          <cell r="BC43">
            <v>15</v>
          </cell>
          <cell r="BD43" t="str">
            <v>022205</v>
          </cell>
          <cell r="BE43">
            <v>20</v>
          </cell>
          <cell r="BF43" t="str">
            <v>022208</v>
          </cell>
          <cell r="BG43">
            <v>8</v>
          </cell>
          <cell r="BH43" t="str">
            <v>022205</v>
          </cell>
          <cell r="BI43">
            <v>19</v>
          </cell>
          <cell r="BJ43" t="str">
            <v>022205</v>
          </cell>
          <cell r="BK43">
            <v>18</v>
          </cell>
          <cell r="BL43" t="str">
            <v>022205</v>
          </cell>
          <cell r="BM43">
            <v>15</v>
          </cell>
          <cell r="BN43" t="str">
            <v>022205</v>
          </cell>
          <cell r="BO43">
            <v>19</v>
          </cell>
          <cell r="BP43" t="str">
            <v>022205</v>
          </cell>
          <cell r="BQ43">
            <v>19</v>
          </cell>
          <cell r="BR43" t="str">
            <v>022205</v>
          </cell>
          <cell r="BS43">
            <v>18</v>
          </cell>
          <cell r="BT43" t="str">
            <v>022205</v>
          </cell>
          <cell r="BU43">
            <v>12</v>
          </cell>
          <cell r="BV43" t="str">
            <v>022205</v>
          </cell>
          <cell r="BW43">
            <v>20</v>
          </cell>
          <cell r="BX43" t="str">
            <v>022205</v>
          </cell>
          <cell r="BY43">
            <v>24</v>
          </cell>
          <cell r="BZ43" t="str">
            <v>022205</v>
          </cell>
          <cell r="CA43">
            <v>19</v>
          </cell>
          <cell r="CB43" t="str">
            <v>022205</v>
          </cell>
          <cell r="CC43">
            <v>15</v>
          </cell>
          <cell r="CD43" t="str">
            <v>022205</v>
          </cell>
          <cell r="CE43">
            <v>18</v>
          </cell>
          <cell r="CF43" t="str">
            <v>022205</v>
          </cell>
          <cell r="CG43">
            <v>26</v>
          </cell>
          <cell r="CH43" t="str">
            <v>022205</v>
          </cell>
          <cell r="CI43">
            <v>21</v>
          </cell>
          <cell r="CJ43" t="str">
            <v>022205</v>
          </cell>
          <cell r="CK43">
            <v>19</v>
          </cell>
          <cell r="CL43" t="str">
            <v>022205</v>
          </cell>
          <cell r="CM43">
            <v>16</v>
          </cell>
          <cell r="CN43" t="str">
            <v>022205</v>
          </cell>
          <cell r="CO43">
            <v>13</v>
          </cell>
          <cell r="CP43" t="str">
            <v>022205</v>
          </cell>
          <cell r="CQ43">
            <v>12</v>
          </cell>
          <cell r="CR43" t="str">
            <v>022205</v>
          </cell>
          <cell r="CS43">
            <v>10</v>
          </cell>
        </row>
        <row r="44">
          <cell r="B44" t="str">
            <v>022208</v>
          </cell>
          <cell r="F44" t="str">
            <v>022208</v>
          </cell>
          <cell r="G44">
            <v>5</v>
          </cell>
          <cell r="H44" t="str">
            <v>022208</v>
          </cell>
          <cell r="I44">
            <v>5</v>
          </cell>
          <cell r="J44" t="str">
            <v>022208</v>
          </cell>
          <cell r="K44">
            <v>6</v>
          </cell>
          <cell r="L44" t="str">
            <v>022208</v>
          </cell>
          <cell r="M44">
            <v>4</v>
          </cell>
          <cell r="N44" t="str">
            <v>022208</v>
          </cell>
          <cell r="O44">
            <v>10</v>
          </cell>
          <cell r="P44" t="str">
            <v>022208</v>
          </cell>
          <cell r="Q44">
            <v>12</v>
          </cell>
          <cell r="R44" t="str">
            <v>022720</v>
          </cell>
          <cell r="S44">
            <v>59</v>
          </cell>
          <cell r="T44" t="str">
            <v>022208</v>
          </cell>
          <cell r="U44">
            <v>7</v>
          </cell>
          <cell r="V44" t="str">
            <v>022208</v>
          </cell>
          <cell r="W44">
            <v>6</v>
          </cell>
          <cell r="X44" t="str">
            <v>022208</v>
          </cell>
          <cell r="Y44">
            <v>8</v>
          </cell>
          <cell r="Z44" t="str">
            <v>022720</v>
          </cell>
          <cell r="AA44">
            <v>58</v>
          </cell>
          <cell r="AB44" t="str">
            <v>022208</v>
          </cell>
          <cell r="AC44">
            <v>7</v>
          </cell>
          <cell r="AD44" t="str">
            <v>022208</v>
          </cell>
          <cell r="AE44">
            <v>7</v>
          </cell>
          <cell r="AF44" t="str">
            <v>022208</v>
          </cell>
          <cell r="AG44">
            <v>3</v>
          </cell>
          <cell r="AH44" t="str">
            <v>022720</v>
          </cell>
          <cell r="AI44">
            <v>50</v>
          </cell>
          <cell r="AJ44" t="str">
            <v>022208</v>
          </cell>
          <cell r="AK44">
            <v>12</v>
          </cell>
          <cell r="AL44" t="str">
            <v>022208</v>
          </cell>
          <cell r="AM44">
            <v>10</v>
          </cell>
          <cell r="AN44" t="str">
            <v>022208</v>
          </cell>
          <cell r="AO44">
            <v>6</v>
          </cell>
          <cell r="AP44" t="str">
            <v>022208</v>
          </cell>
          <cell r="AQ44">
            <v>5</v>
          </cell>
          <cell r="AR44" t="str">
            <v>022208</v>
          </cell>
          <cell r="AS44">
            <v>6</v>
          </cell>
          <cell r="AT44" t="str">
            <v>022208</v>
          </cell>
          <cell r="AU44">
            <v>10</v>
          </cell>
          <cell r="AV44" t="str">
            <v>022720</v>
          </cell>
          <cell r="AW44">
            <v>66</v>
          </cell>
          <cell r="AX44" t="str">
            <v>022208</v>
          </cell>
          <cell r="AY44">
            <v>7</v>
          </cell>
          <cell r="AZ44" t="str">
            <v>022208</v>
          </cell>
          <cell r="BA44">
            <v>12</v>
          </cell>
          <cell r="BB44" t="str">
            <v>022208</v>
          </cell>
          <cell r="BC44">
            <v>11</v>
          </cell>
          <cell r="BD44" t="str">
            <v>022208</v>
          </cell>
          <cell r="BE44">
            <v>7</v>
          </cell>
          <cell r="BF44" t="str">
            <v>022720</v>
          </cell>
          <cell r="BG44">
            <v>58</v>
          </cell>
          <cell r="BH44" t="str">
            <v>022208</v>
          </cell>
          <cell r="BI44">
            <v>11</v>
          </cell>
          <cell r="BJ44" t="str">
            <v>022208</v>
          </cell>
          <cell r="BK44">
            <v>11</v>
          </cell>
          <cell r="BL44" t="str">
            <v>022208</v>
          </cell>
          <cell r="BM44">
            <v>12</v>
          </cell>
          <cell r="BN44" t="str">
            <v>022208</v>
          </cell>
          <cell r="BO44">
            <v>5</v>
          </cell>
          <cell r="BP44" t="str">
            <v>022208</v>
          </cell>
          <cell r="BQ44">
            <v>5</v>
          </cell>
          <cell r="BR44" t="str">
            <v>022208</v>
          </cell>
          <cell r="BS44">
            <v>7</v>
          </cell>
          <cell r="BT44" t="str">
            <v>022208</v>
          </cell>
          <cell r="BU44">
            <v>5</v>
          </cell>
          <cell r="BV44" t="str">
            <v>022208</v>
          </cell>
          <cell r="BW44">
            <v>9</v>
          </cell>
          <cell r="BX44" t="str">
            <v>022208</v>
          </cell>
          <cell r="BY44">
            <v>10</v>
          </cell>
          <cell r="BZ44" t="str">
            <v>022208</v>
          </cell>
          <cell r="CA44">
            <v>3</v>
          </cell>
          <cell r="CB44" t="str">
            <v>022208</v>
          </cell>
          <cell r="CC44">
            <v>14</v>
          </cell>
          <cell r="CD44" t="str">
            <v>022208</v>
          </cell>
          <cell r="CE44">
            <v>6</v>
          </cell>
          <cell r="CF44" t="str">
            <v>022208</v>
          </cell>
          <cell r="CG44">
            <v>2</v>
          </cell>
          <cell r="CH44" t="str">
            <v>022208</v>
          </cell>
          <cell r="CI44">
            <v>3</v>
          </cell>
          <cell r="CJ44" t="str">
            <v>022208</v>
          </cell>
          <cell r="CK44">
            <v>12</v>
          </cell>
          <cell r="CL44" t="str">
            <v>022208</v>
          </cell>
          <cell r="CM44">
            <v>12</v>
          </cell>
          <cell r="CN44" t="str">
            <v>022208</v>
          </cell>
          <cell r="CO44">
            <v>7</v>
          </cell>
          <cell r="CP44" t="str">
            <v>022208</v>
          </cell>
          <cell r="CQ44">
            <v>9</v>
          </cell>
          <cell r="CR44" t="str">
            <v>022208</v>
          </cell>
          <cell r="CS44">
            <v>9</v>
          </cell>
        </row>
        <row r="45">
          <cell r="B45" t="str">
            <v>022720</v>
          </cell>
          <cell r="C45">
            <v>2</v>
          </cell>
          <cell r="F45" t="str">
            <v>022720</v>
          </cell>
          <cell r="G45">
            <v>20</v>
          </cell>
          <cell r="H45" t="str">
            <v>022720</v>
          </cell>
          <cell r="I45">
            <v>24</v>
          </cell>
          <cell r="J45" t="str">
            <v>022720</v>
          </cell>
          <cell r="K45">
            <v>38</v>
          </cell>
          <cell r="L45" t="str">
            <v>022720</v>
          </cell>
          <cell r="M45">
            <v>43</v>
          </cell>
          <cell r="N45" t="str">
            <v>022720</v>
          </cell>
          <cell r="O45">
            <v>52</v>
          </cell>
          <cell r="P45" t="str">
            <v>022720</v>
          </cell>
          <cell r="Q45">
            <v>39</v>
          </cell>
          <cell r="R45" t="str">
            <v>023002</v>
          </cell>
          <cell r="S45">
            <v>29</v>
          </cell>
          <cell r="T45" t="str">
            <v>022720</v>
          </cell>
          <cell r="U45">
            <v>42</v>
          </cell>
          <cell r="V45" t="str">
            <v>022720</v>
          </cell>
          <cell r="W45">
            <v>48</v>
          </cell>
          <cell r="X45" t="str">
            <v>022720</v>
          </cell>
          <cell r="Y45">
            <v>52</v>
          </cell>
          <cell r="Z45" t="str">
            <v>023002</v>
          </cell>
          <cell r="AA45">
            <v>23</v>
          </cell>
          <cell r="AB45" t="str">
            <v>022720</v>
          </cell>
          <cell r="AC45">
            <v>50</v>
          </cell>
          <cell r="AD45" t="str">
            <v>022720</v>
          </cell>
          <cell r="AE45">
            <v>54</v>
          </cell>
          <cell r="AF45" t="str">
            <v>022720</v>
          </cell>
          <cell r="AG45">
            <v>50</v>
          </cell>
          <cell r="AH45" t="str">
            <v>023002</v>
          </cell>
          <cell r="AI45">
            <v>22</v>
          </cell>
          <cell r="AJ45" t="str">
            <v>022720</v>
          </cell>
          <cell r="AK45">
            <v>42</v>
          </cell>
          <cell r="AL45" t="str">
            <v>022720</v>
          </cell>
          <cell r="AM45">
            <v>47</v>
          </cell>
          <cell r="AN45" t="str">
            <v>022720</v>
          </cell>
          <cell r="AO45">
            <v>46</v>
          </cell>
          <cell r="AP45" t="str">
            <v>022720</v>
          </cell>
          <cell r="AQ45">
            <v>45</v>
          </cell>
          <cell r="AR45" t="str">
            <v>022720</v>
          </cell>
          <cell r="AS45">
            <v>33</v>
          </cell>
          <cell r="AT45" t="str">
            <v>022720</v>
          </cell>
          <cell r="AU45">
            <v>45</v>
          </cell>
          <cell r="AV45" t="str">
            <v>023002</v>
          </cell>
          <cell r="AW45">
            <v>31</v>
          </cell>
          <cell r="AX45" t="str">
            <v>022720</v>
          </cell>
          <cell r="AY45">
            <v>51</v>
          </cell>
          <cell r="AZ45" t="str">
            <v>022720</v>
          </cell>
          <cell r="BA45">
            <v>60</v>
          </cell>
          <cell r="BB45" t="str">
            <v>022720</v>
          </cell>
          <cell r="BC45">
            <v>67</v>
          </cell>
          <cell r="BD45" t="str">
            <v>022720</v>
          </cell>
          <cell r="BE45">
            <v>55</v>
          </cell>
          <cell r="BF45" t="str">
            <v>023002</v>
          </cell>
          <cell r="BG45">
            <v>39</v>
          </cell>
          <cell r="BH45" t="str">
            <v>022720</v>
          </cell>
          <cell r="BI45">
            <v>66</v>
          </cell>
          <cell r="BJ45" t="str">
            <v>022720</v>
          </cell>
          <cell r="BK45">
            <v>48</v>
          </cell>
          <cell r="BL45" t="str">
            <v>022720</v>
          </cell>
          <cell r="BM45">
            <v>53</v>
          </cell>
          <cell r="BN45" t="str">
            <v>022720</v>
          </cell>
          <cell r="BO45">
            <v>67</v>
          </cell>
          <cell r="BP45" t="str">
            <v>022720</v>
          </cell>
          <cell r="BQ45">
            <v>45</v>
          </cell>
          <cell r="BR45" t="str">
            <v>022720</v>
          </cell>
          <cell r="BS45">
            <v>53</v>
          </cell>
          <cell r="BT45" t="str">
            <v>022720</v>
          </cell>
          <cell r="BU45">
            <v>38</v>
          </cell>
          <cell r="BV45" t="str">
            <v>022720</v>
          </cell>
          <cell r="BW45">
            <v>49</v>
          </cell>
          <cell r="BX45" t="str">
            <v>022720</v>
          </cell>
          <cell r="BY45">
            <v>61</v>
          </cell>
          <cell r="BZ45" t="str">
            <v>022720</v>
          </cell>
          <cell r="CA45">
            <v>66</v>
          </cell>
          <cell r="CB45" t="str">
            <v>022720</v>
          </cell>
          <cell r="CC45">
            <v>52</v>
          </cell>
          <cell r="CD45" t="str">
            <v>022720</v>
          </cell>
          <cell r="CE45">
            <v>55</v>
          </cell>
          <cell r="CF45" t="str">
            <v>022720</v>
          </cell>
          <cell r="CG45">
            <v>48</v>
          </cell>
          <cell r="CH45" t="str">
            <v>022720</v>
          </cell>
          <cell r="CI45">
            <v>55</v>
          </cell>
          <cell r="CJ45" t="str">
            <v>022720</v>
          </cell>
          <cell r="CK45">
            <v>60</v>
          </cell>
          <cell r="CL45" t="str">
            <v>022720</v>
          </cell>
          <cell r="CM45">
            <v>49</v>
          </cell>
          <cell r="CN45" t="str">
            <v>022720</v>
          </cell>
          <cell r="CO45">
            <v>66</v>
          </cell>
          <cell r="CP45" t="str">
            <v>022720</v>
          </cell>
          <cell r="CQ45">
            <v>57</v>
          </cell>
          <cell r="CR45" t="str">
            <v>022720</v>
          </cell>
          <cell r="CS45">
            <v>49</v>
          </cell>
        </row>
        <row r="46">
          <cell r="B46" t="str">
            <v>023002</v>
          </cell>
          <cell r="F46" t="str">
            <v>023002</v>
          </cell>
          <cell r="G46">
            <v>11</v>
          </cell>
          <cell r="H46" t="str">
            <v>023002</v>
          </cell>
          <cell r="I46">
            <v>8</v>
          </cell>
          <cell r="J46" t="str">
            <v>023002</v>
          </cell>
          <cell r="K46">
            <v>20</v>
          </cell>
          <cell r="L46" t="str">
            <v>023002</v>
          </cell>
          <cell r="M46">
            <v>27</v>
          </cell>
          <cell r="N46" t="str">
            <v>023002</v>
          </cell>
          <cell r="O46">
            <v>32</v>
          </cell>
          <cell r="P46" t="str">
            <v>023002</v>
          </cell>
          <cell r="Q46">
            <v>26</v>
          </cell>
          <cell r="R46" t="str">
            <v>023005</v>
          </cell>
          <cell r="S46">
            <v>4</v>
          </cell>
          <cell r="T46" t="str">
            <v>023002</v>
          </cell>
          <cell r="U46">
            <v>26</v>
          </cell>
          <cell r="V46" t="str">
            <v>023002</v>
          </cell>
          <cell r="W46">
            <v>29</v>
          </cell>
          <cell r="X46" t="str">
            <v>023002</v>
          </cell>
          <cell r="Y46">
            <v>31</v>
          </cell>
          <cell r="Z46" t="str">
            <v>023005</v>
          </cell>
          <cell r="AA46">
            <v>2</v>
          </cell>
          <cell r="AB46" t="str">
            <v>023002</v>
          </cell>
          <cell r="AC46">
            <v>33</v>
          </cell>
          <cell r="AD46" t="str">
            <v>023002</v>
          </cell>
          <cell r="AE46">
            <v>23</v>
          </cell>
          <cell r="AF46" t="str">
            <v>023002</v>
          </cell>
          <cell r="AG46">
            <v>26</v>
          </cell>
          <cell r="AH46" t="str">
            <v>023005</v>
          </cell>
          <cell r="AI46">
            <v>6</v>
          </cell>
          <cell r="AJ46" t="str">
            <v>023002</v>
          </cell>
          <cell r="AK46">
            <v>27</v>
          </cell>
          <cell r="AL46" t="str">
            <v>023002</v>
          </cell>
          <cell r="AM46">
            <v>27</v>
          </cell>
          <cell r="AN46" t="str">
            <v>023002</v>
          </cell>
          <cell r="AO46">
            <v>30</v>
          </cell>
          <cell r="AP46" t="str">
            <v>023002</v>
          </cell>
          <cell r="AQ46">
            <v>16</v>
          </cell>
          <cell r="AR46" t="str">
            <v>023002</v>
          </cell>
          <cell r="AS46">
            <v>27</v>
          </cell>
          <cell r="AT46" t="str">
            <v>023002</v>
          </cell>
          <cell r="AU46">
            <v>26</v>
          </cell>
          <cell r="AV46" t="str">
            <v>023005</v>
          </cell>
          <cell r="AW46">
            <v>4</v>
          </cell>
          <cell r="AX46" t="str">
            <v>023002</v>
          </cell>
          <cell r="AY46">
            <v>28</v>
          </cell>
          <cell r="AZ46" t="str">
            <v>023002</v>
          </cell>
          <cell r="BA46">
            <v>32</v>
          </cell>
          <cell r="BB46" t="str">
            <v>023002</v>
          </cell>
          <cell r="BC46">
            <v>23</v>
          </cell>
          <cell r="BD46" t="str">
            <v>023002</v>
          </cell>
          <cell r="BE46">
            <v>27</v>
          </cell>
          <cell r="BF46" t="str">
            <v>023005</v>
          </cell>
          <cell r="BG46">
            <v>7</v>
          </cell>
          <cell r="BH46" t="str">
            <v>023002</v>
          </cell>
          <cell r="BI46">
            <v>26</v>
          </cell>
          <cell r="BJ46" t="str">
            <v>023002</v>
          </cell>
          <cell r="BK46">
            <v>38</v>
          </cell>
          <cell r="BL46" t="str">
            <v>023002</v>
          </cell>
          <cell r="BM46">
            <v>20</v>
          </cell>
          <cell r="BN46" t="str">
            <v>023002</v>
          </cell>
          <cell r="BO46">
            <v>38</v>
          </cell>
          <cell r="BP46" t="str">
            <v>023002</v>
          </cell>
          <cell r="BQ46">
            <v>28</v>
          </cell>
          <cell r="BR46" t="str">
            <v>023002</v>
          </cell>
          <cell r="BS46">
            <v>36</v>
          </cell>
          <cell r="BT46" t="str">
            <v>023002</v>
          </cell>
          <cell r="BU46">
            <v>30</v>
          </cell>
          <cell r="BV46" t="str">
            <v>023002</v>
          </cell>
          <cell r="BW46">
            <v>36</v>
          </cell>
          <cell r="BX46" t="str">
            <v>023002</v>
          </cell>
          <cell r="BY46">
            <v>26</v>
          </cell>
          <cell r="BZ46" t="str">
            <v>023002</v>
          </cell>
          <cell r="CA46">
            <v>28</v>
          </cell>
          <cell r="CB46" t="str">
            <v>023002</v>
          </cell>
          <cell r="CC46">
            <v>26</v>
          </cell>
          <cell r="CD46" t="str">
            <v>023002</v>
          </cell>
          <cell r="CE46">
            <v>24</v>
          </cell>
          <cell r="CF46" t="str">
            <v>023002</v>
          </cell>
          <cell r="CG46">
            <v>18</v>
          </cell>
          <cell r="CH46" t="str">
            <v>023002</v>
          </cell>
          <cell r="CI46">
            <v>28</v>
          </cell>
          <cell r="CJ46" t="str">
            <v>023002</v>
          </cell>
          <cell r="CK46">
            <v>38</v>
          </cell>
          <cell r="CL46" t="str">
            <v>023002</v>
          </cell>
          <cell r="CM46">
            <v>18</v>
          </cell>
          <cell r="CN46" t="str">
            <v>023002</v>
          </cell>
          <cell r="CO46">
            <v>23</v>
          </cell>
          <cell r="CP46" t="str">
            <v>023002</v>
          </cell>
          <cell r="CQ46">
            <v>31</v>
          </cell>
          <cell r="CR46" t="str">
            <v>023002</v>
          </cell>
          <cell r="CS46">
            <v>31</v>
          </cell>
        </row>
        <row r="47">
          <cell r="B47" t="str">
            <v>023005</v>
          </cell>
          <cell r="C47">
            <v>1</v>
          </cell>
          <cell r="F47" t="str">
            <v>023005</v>
          </cell>
          <cell r="G47">
            <v>5</v>
          </cell>
          <cell r="H47" t="str">
            <v>024001</v>
          </cell>
          <cell r="I47">
            <v>10</v>
          </cell>
          <cell r="J47" t="str">
            <v>023005</v>
          </cell>
          <cell r="K47">
            <v>3</v>
          </cell>
          <cell r="L47" t="str">
            <v>023005</v>
          </cell>
          <cell r="M47">
            <v>4</v>
          </cell>
          <cell r="N47" t="str">
            <v>023005</v>
          </cell>
          <cell r="O47">
            <v>2</v>
          </cell>
          <cell r="P47" t="str">
            <v>023005</v>
          </cell>
          <cell r="Q47">
            <v>6</v>
          </cell>
          <cell r="R47" t="str">
            <v>023006</v>
          </cell>
          <cell r="S47">
            <v>5</v>
          </cell>
          <cell r="T47" t="str">
            <v>023005</v>
          </cell>
          <cell r="U47">
            <v>8</v>
          </cell>
          <cell r="V47" t="str">
            <v>023005</v>
          </cell>
          <cell r="W47">
            <v>11</v>
          </cell>
          <cell r="X47" t="str">
            <v>023005</v>
          </cell>
          <cell r="Y47">
            <v>2</v>
          </cell>
          <cell r="Z47" t="str">
            <v>023006</v>
          </cell>
          <cell r="AA47">
            <v>2</v>
          </cell>
          <cell r="AB47" t="str">
            <v>023005</v>
          </cell>
          <cell r="AC47">
            <v>6</v>
          </cell>
          <cell r="AD47" t="str">
            <v>023005</v>
          </cell>
          <cell r="AE47">
            <v>6</v>
          </cell>
          <cell r="AF47" t="str">
            <v>023005</v>
          </cell>
          <cell r="AG47">
            <v>5</v>
          </cell>
          <cell r="AH47" t="str">
            <v>023006</v>
          </cell>
          <cell r="AI47">
            <v>1</v>
          </cell>
          <cell r="AJ47" t="str">
            <v>023005</v>
          </cell>
          <cell r="AK47">
            <v>6</v>
          </cell>
          <cell r="AL47" t="str">
            <v>023005</v>
          </cell>
          <cell r="AM47">
            <v>10</v>
          </cell>
          <cell r="AN47" t="str">
            <v>023005</v>
          </cell>
          <cell r="AO47">
            <v>5</v>
          </cell>
          <cell r="AP47" t="str">
            <v>023005</v>
          </cell>
          <cell r="AQ47">
            <v>7</v>
          </cell>
          <cell r="AR47" t="str">
            <v>023005</v>
          </cell>
          <cell r="AS47">
            <v>6</v>
          </cell>
          <cell r="AT47" t="str">
            <v>023005</v>
          </cell>
          <cell r="AU47">
            <v>6</v>
          </cell>
          <cell r="AV47" t="str">
            <v>023006</v>
          </cell>
          <cell r="AW47">
            <v>2</v>
          </cell>
          <cell r="AX47" t="str">
            <v>023005</v>
          </cell>
          <cell r="AY47">
            <v>3</v>
          </cell>
          <cell r="AZ47" t="str">
            <v>023005</v>
          </cell>
          <cell r="BA47">
            <v>10</v>
          </cell>
          <cell r="BB47" t="str">
            <v>023005</v>
          </cell>
          <cell r="BC47">
            <v>6</v>
          </cell>
          <cell r="BD47" t="str">
            <v>023005</v>
          </cell>
          <cell r="BE47">
            <v>2</v>
          </cell>
          <cell r="BF47" t="str">
            <v>023006</v>
          </cell>
          <cell r="BG47">
            <v>3</v>
          </cell>
          <cell r="BH47" t="str">
            <v>023005</v>
          </cell>
          <cell r="BI47">
            <v>2</v>
          </cell>
          <cell r="BJ47" t="str">
            <v>023005</v>
          </cell>
          <cell r="BK47">
            <v>9</v>
          </cell>
          <cell r="BL47" t="str">
            <v>023005</v>
          </cell>
          <cell r="BM47">
            <v>8</v>
          </cell>
          <cell r="BN47" t="str">
            <v>023005</v>
          </cell>
          <cell r="BO47">
            <v>7</v>
          </cell>
          <cell r="BP47" t="str">
            <v>023005</v>
          </cell>
          <cell r="BQ47">
            <v>2</v>
          </cell>
          <cell r="BR47" t="str">
            <v>023005</v>
          </cell>
          <cell r="BS47">
            <v>5</v>
          </cell>
          <cell r="BT47" t="str">
            <v>023005</v>
          </cell>
          <cell r="BU47">
            <v>7</v>
          </cell>
          <cell r="BV47" t="str">
            <v>023005</v>
          </cell>
          <cell r="BW47">
            <v>8</v>
          </cell>
          <cell r="BX47" t="str">
            <v>023005</v>
          </cell>
          <cell r="BY47">
            <v>9</v>
          </cell>
          <cell r="BZ47" t="str">
            <v>023005</v>
          </cell>
          <cell r="CA47">
            <v>5</v>
          </cell>
          <cell r="CB47" t="str">
            <v>023005</v>
          </cell>
          <cell r="CC47">
            <v>3</v>
          </cell>
          <cell r="CD47" t="str">
            <v>023005</v>
          </cell>
          <cell r="CE47">
            <v>3</v>
          </cell>
          <cell r="CF47" t="str">
            <v>023005</v>
          </cell>
          <cell r="CG47">
            <v>6</v>
          </cell>
          <cell r="CH47" t="str">
            <v>023005</v>
          </cell>
          <cell r="CI47">
            <v>2</v>
          </cell>
          <cell r="CJ47" t="str">
            <v>023005</v>
          </cell>
          <cell r="CK47">
            <v>4</v>
          </cell>
          <cell r="CL47" t="str">
            <v>023005</v>
          </cell>
          <cell r="CM47">
            <v>7</v>
          </cell>
          <cell r="CN47" t="str">
            <v>023005</v>
          </cell>
          <cell r="CO47">
            <v>2</v>
          </cell>
          <cell r="CP47" t="str">
            <v>023005</v>
          </cell>
          <cell r="CQ47">
            <v>8</v>
          </cell>
          <cell r="CR47" t="str">
            <v>023005</v>
          </cell>
          <cell r="CS47">
            <v>6</v>
          </cell>
        </row>
        <row r="48">
          <cell r="B48" t="str">
            <v>023006</v>
          </cell>
          <cell r="F48" t="str">
            <v>023006</v>
          </cell>
          <cell r="G48">
            <v>1</v>
          </cell>
          <cell r="J48" t="str">
            <v>023006</v>
          </cell>
          <cell r="K48">
            <v>5</v>
          </cell>
          <cell r="L48" t="str">
            <v>023006</v>
          </cell>
          <cell r="M48">
            <v>5</v>
          </cell>
          <cell r="P48" t="str">
            <v>023006</v>
          </cell>
          <cell r="Q48">
            <v>2</v>
          </cell>
          <cell r="T48" t="str">
            <v>023006</v>
          </cell>
          <cell r="U48">
            <v>2</v>
          </cell>
          <cell r="V48" t="str">
            <v>023006</v>
          </cell>
          <cell r="W48">
            <v>1</v>
          </cell>
          <cell r="X48" t="str">
            <v>023006</v>
          </cell>
          <cell r="Y48">
            <v>3</v>
          </cell>
          <cell r="AB48" t="str">
            <v>023006</v>
          </cell>
          <cell r="AC48">
            <v>1</v>
          </cell>
          <cell r="AD48" t="str">
            <v>023006</v>
          </cell>
          <cell r="AE48">
            <v>1</v>
          </cell>
          <cell r="AF48" t="str">
            <v>023006</v>
          </cell>
          <cell r="AG48">
            <v>2</v>
          </cell>
          <cell r="AJ48" t="str">
            <v>023006</v>
          </cell>
          <cell r="AK48">
            <v>3</v>
          </cell>
          <cell r="AL48" t="str">
            <v>023006</v>
          </cell>
          <cell r="AM48">
            <v>4</v>
          </cell>
          <cell r="AN48" t="str">
            <v>023006</v>
          </cell>
          <cell r="AO48">
            <v>2</v>
          </cell>
          <cell r="AP48" t="str">
            <v>023006</v>
          </cell>
          <cell r="AQ48">
            <v>3</v>
          </cell>
          <cell r="AR48" t="str">
            <v>023006</v>
          </cell>
          <cell r="AS48">
            <v>2</v>
          </cell>
          <cell r="AT48" t="str">
            <v>023006</v>
          </cell>
          <cell r="AU48">
            <v>3</v>
          </cell>
          <cell r="AX48" t="str">
            <v>023006</v>
          </cell>
          <cell r="AY48">
            <v>3</v>
          </cell>
          <cell r="AZ48" t="str">
            <v>023006</v>
          </cell>
          <cell r="BA48">
            <v>5</v>
          </cell>
          <cell r="BB48" t="str">
            <v>023006</v>
          </cell>
          <cell r="BC48">
            <v>1</v>
          </cell>
          <cell r="BD48" t="str">
            <v>023006</v>
          </cell>
          <cell r="BE48">
            <v>4</v>
          </cell>
          <cell r="BH48" t="str">
            <v>023006</v>
          </cell>
          <cell r="BI48">
            <v>4</v>
          </cell>
          <cell r="BJ48" t="str">
            <v>023006</v>
          </cell>
          <cell r="BK48">
            <v>4</v>
          </cell>
          <cell r="BL48" t="str">
            <v>023006</v>
          </cell>
          <cell r="BM48">
            <v>5</v>
          </cell>
          <cell r="BN48" t="str">
            <v>023006</v>
          </cell>
          <cell r="BO48">
            <v>3</v>
          </cell>
          <cell r="BP48" t="str">
            <v>023006</v>
          </cell>
          <cell r="BQ48">
            <v>5</v>
          </cell>
          <cell r="BR48" t="str">
            <v>023006</v>
          </cell>
          <cell r="BS48">
            <v>5</v>
          </cell>
          <cell r="BT48" t="str">
            <v>023006</v>
          </cell>
          <cell r="BU48">
            <v>4</v>
          </cell>
          <cell r="BV48" t="str">
            <v>023006</v>
          </cell>
          <cell r="BW48">
            <v>2</v>
          </cell>
          <cell r="BX48" t="str">
            <v>023006</v>
          </cell>
          <cell r="BY48">
            <v>3</v>
          </cell>
          <cell r="CB48" t="str">
            <v>023006</v>
          </cell>
          <cell r="CC48">
            <v>1</v>
          </cell>
          <cell r="CD48" t="str">
            <v>023006</v>
          </cell>
          <cell r="CE48">
            <v>2</v>
          </cell>
          <cell r="CF48" t="str">
            <v>023006</v>
          </cell>
          <cell r="CG48">
            <v>1</v>
          </cell>
          <cell r="CH48" t="str">
            <v>023006</v>
          </cell>
          <cell r="CI48">
            <v>2</v>
          </cell>
          <cell r="CJ48" t="str">
            <v>023006</v>
          </cell>
          <cell r="CK48">
            <v>4</v>
          </cell>
          <cell r="CN48" t="str">
            <v>023006</v>
          </cell>
          <cell r="CO48">
            <v>6</v>
          </cell>
          <cell r="CP48" t="str">
            <v>023006</v>
          </cell>
          <cell r="CQ48">
            <v>4</v>
          </cell>
        </row>
        <row r="49">
          <cell r="B49" t="str">
            <v>024001</v>
          </cell>
          <cell r="C49">
            <v>2</v>
          </cell>
          <cell r="D49" t="str">
            <v>024001</v>
          </cell>
          <cell r="E49">
            <v>1</v>
          </cell>
          <cell r="F49" t="str">
            <v>024001</v>
          </cell>
          <cell r="G49">
            <v>6</v>
          </cell>
          <cell r="J49" t="str">
            <v>024001</v>
          </cell>
          <cell r="K49">
            <v>9</v>
          </cell>
          <cell r="L49" t="str">
            <v>024001</v>
          </cell>
          <cell r="M49">
            <v>6</v>
          </cell>
          <cell r="N49" t="str">
            <v>024001</v>
          </cell>
          <cell r="O49">
            <v>14</v>
          </cell>
          <cell r="P49" t="str">
            <v>024001</v>
          </cell>
          <cell r="Q49">
            <v>20</v>
          </cell>
          <cell r="R49" t="str">
            <v>024001</v>
          </cell>
          <cell r="S49">
            <v>19</v>
          </cell>
          <cell r="T49" t="str">
            <v>024001</v>
          </cell>
          <cell r="U49">
            <v>17</v>
          </cell>
          <cell r="V49" t="str">
            <v>024001</v>
          </cell>
          <cell r="W49">
            <v>24</v>
          </cell>
          <cell r="X49" t="str">
            <v>024001</v>
          </cell>
          <cell r="Y49">
            <v>17</v>
          </cell>
          <cell r="Z49" t="str">
            <v>024001</v>
          </cell>
          <cell r="AA49">
            <v>22</v>
          </cell>
          <cell r="AB49" t="str">
            <v>024001</v>
          </cell>
          <cell r="AC49">
            <v>15</v>
          </cell>
          <cell r="AD49" t="str">
            <v>024001</v>
          </cell>
          <cell r="AE49">
            <v>23</v>
          </cell>
          <cell r="AF49" t="str">
            <v>024001</v>
          </cell>
          <cell r="AG49">
            <v>15</v>
          </cell>
          <cell r="AH49" t="str">
            <v>024001</v>
          </cell>
          <cell r="AI49">
            <v>16</v>
          </cell>
          <cell r="AJ49" t="str">
            <v>024001</v>
          </cell>
          <cell r="AK49">
            <v>23</v>
          </cell>
          <cell r="AL49" t="str">
            <v>024001</v>
          </cell>
          <cell r="AM49">
            <v>19</v>
          </cell>
          <cell r="AN49" t="str">
            <v>024001</v>
          </cell>
          <cell r="AO49">
            <v>18</v>
          </cell>
          <cell r="AP49" t="str">
            <v>024001</v>
          </cell>
          <cell r="AQ49">
            <v>23</v>
          </cell>
          <cell r="AR49" t="str">
            <v>024001</v>
          </cell>
          <cell r="AS49">
            <v>20</v>
          </cell>
          <cell r="AT49" t="str">
            <v>024001</v>
          </cell>
          <cell r="AU49">
            <v>17</v>
          </cell>
          <cell r="AV49" t="str">
            <v>024001</v>
          </cell>
          <cell r="AW49">
            <v>19</v>
          </cell>
          <cell r="AX49" t="str">
            <v>024001</v>
          </cell>
          <cell r="AY49">
            <v>24</v>
          </cell>
          <cell r="AZ49" t="str">
            <v>024001</v>
          </cell>
          <cell r="BA49">
            <v>15</v>
          </cell>
          <cell r="BB49" t="str">
            <v>024001</v>
          </cell>
          <cell r="BC49">
            <v>18</v>
          </cell>
          <cell r="BD49" t="str">
            <v>024001</v>
          </cell>
          <cell r="BE49">
            <v>10</v>
          </cell>
          <cell r="BF49" t="str">
            <v>024001</v>
          </cell>
          <cell r="BG49">
            <v>17</v>
          </cell>
          <cell r="BH49" t="str">
            <v>024001</v>
          </cell>
          <cell r="BI49">
            <v>17</v>
          </cell>
          <cell r="BJ49" t="str">
            <v>024001</v>
          </cell>
          <cell r="BK49">
            <v>23</v>
          </cell>
          <cell r="BL49" t="str">
            <v>024001</v>
          </cell>
          <cell r="BM49">
            <v>24</v>
          </cell>
          <cell r="BN49" t="str">
            <v>024001</v>
          </cell>
          <cell r="BO49">
            <v>21</v>
          </cell>
          <cell r="BP49" t="str">
            <v>024001</v>
          </cell>
          <cell r="BQ49">
            <v>20</v>
          </cell>
          <cell r="BR49" t="str">
            <v>024001</v>
          </cell>
          <cell r="BS49">
            <v>21</v>
          </cell>
          <cell r="BT49" t="str">
            <v>024001</v>
          </cell>
          <cell r="BU49">
            <v>19</v>
          </cell>
          <cell r="BV49" t="str">
            <v>024001</v>
          </cell>
          <cell r="BW49">
            <v>22</v>
          </cell>
          <cell r="BX49" t="str">
            <v>024001</v>
          </cell>
          <cell r="BY49">
            <v>16</v>
          </cell>
          <cell r="BZ49" t="str">
            <v>024001</v>
          </cell>
          <cell r="CA49">
            <v>21</v>
          </cell>
          <cell r="CB49" t="str">
            <v>024001</v>
          </cell>
          <cell r="CC49">
            <v>22</v>
          </cell>
          <cell r="CD49" t="str">
            <v>024001</v>
          </cell>
          <cell r="CE49">
            <v>25</v>
          </cell>
          <cell r="CF49" t="str">
            <v>024001</v>
          </cell>
          <cell r="CG49">
            <v>10</v>
          </cell>
          <cell r="CH49" t="str">
            <v>024001</v>
          </cell>
          <cell r="CI49">
            <v>23</v>
          </cell>
          <cell r="CJ49" t="str">
            <v>024001</v>
          </cell>
          <cell r="CK49">
            <v>15</v>
          </cell>
          <cell r="CL49" t="str">
            <v>024001</v>
          </cell>
          <cell r="CM49">
            <v>18</v>
          </cell>
          <cell r="CN49" t="str">
            <v>024001</v>
          </cell>
          <cell r="CO49">
            <v>15</v>
          </cell>
          <cell r="CP49" t="str">
            <v>024001</v>
          </cell>
          <cell r="CQ49">
            <v>20</v>
          </cell>
          <cell r="CR49" t="str">
            <v>024001</v>
          </cell>
          <cell r="CS49">
            <v>18</v>
          </cell>
        </row>
        <row r="50">
          <cell r="B50" t="str">
            <v>024002</v>
          </cell>
          <cell r="F50" t="str">
            <v>024002</v>
          </cell>
          <cell r="G50">
            <v>2</v>
          </cell>
          <cell r="H50" t="str">
            <v>024002</v>
          </cell>
          <cell r="I50">
            <v>4</v>
          </cell>
          <cell r="J50" t="str">
            <v>024002</v>
          </cell>
          <cell r="K50">
            <v>8</v>
          </cell>
          <cell r="L50" t="str">
            <v>024002</v>
          </cell>
          <cell r="M50">
            <v>3</v>
          </cell>
          <cell r="N50" t="str">
            <v>024002</v>
          </cell>
          <cell r="O50">
            <v>8</v>
          </cell>
          <cell r="P50" t="str">
            <v>024002</v>
          </cell>
          <cell r="Q50">
            <v>10</v>
          </cell>
          <cell r="R50" t="str">
            <v>024002</v>
          </cell>
          <cell r="S50">
            <v>12</v>
          </cell>
          <cell r="T50" t="str">
            <v>024002</v>
          </cell>
          <cell r="U50">
            <v>7</v>
          </cell>
          <cell r="V50" t="str">
            <v>024002</v>
          </cell>
          <cell r="W50">
            <v>6</v>
          </cell>
          <cell r="X50" t="str">
            <v>024002</v>
          </cell>
          <cell r="Y50">
            <v>7</v>
          </cell>
          <cell r="Z50" t="str">
            <v>024002</v>
          </cell>
          <cell r="AA50">
            <v>7</v>
          </cell>
          <cell r="AB50" t="str">
            <v>024002</v>
          </cell>
          <cell r="AC50">
            <v>7</v>
          </cell>
          <cell r="AD50" t="str">
            <v>024002</v>
          </cell>
          <cell r="AE50">
            <v>7</v>
          </cell>
          <cell r="AF50" t="str">
            <v>024002</v>
          </cell>
          <cell r="AG50">
            <v>12</v>
          </cell>
          <cell r="AH50" t="str">
            <v>024002</v>
          </cell>
          <cell r="AI50">
            <v>6</v>
          </cell>
          <cell r="AJ50" t="str">
            <v>024002</v>
          </cell>
          <cell r="AK50">
            <v>6</v>
          </cell>
          <cell r="AL50" t="str">
            <v>024002</v>
          </cell>
          <cell r="AM50">
            <v>12</v>
          </cell>
          <cell r="AN50" t="str">
            <v>024002</v>
          </cell>
          <cell r="AO50">
            <v>11</v>
          </cell>
          <cell r="AP50" t="str">
            <v>024002</v>
          </cell>
          <cell r="AQ50">
            <v>6</v>
          </cell>
          <cell r="AR50" t="str">
            <v>024002</v>
          </cell>
          <cell r="AS50">
            <v>5</v>
          </cell>
          <cell r="AT50" t="str">
            <v>024002</v>
          </cell>
          <cell r="AU50">
            <v>10</v>
          </cell>
          <cell r="AV50" t="str">
            <v>024002</v>
          </cell>
          <cell r="AW50">
            <v>7</v>
          </cell>
          <cell r="AX50" t="str">
            <v>024002</v>
          </cell>
          <cell r="AY50">
            <v>8</v>
          </cell>
          <cell r="AZ50" t="str">
            <v>024002</v>
          </cell>
          <cell r="BA50">
            <v>9</v>
          </cell>
          <cell r="BB50" t="str">
            <v>024002</v>
          </cell>
          <cell r="BC50">
            <v>8</v>
          </cell>
          <cell r="BD50" t="str">
            <v>024002</v>
          </cell>
          <cell r="BE50">
            <v>4</v>
          </cell>
          <cell r="BF50" t="str">
            <v>024002</v>
          </cell>
          <cell r="BG50">
            <v>10</v>
          </cell>
          <cell r="BH50" t="str">
            <v>024002</v>
          </cell>
          <cell r="BI50">
            <v>5</v>
          </cell>
          <cell r="BJ50" t="str">
            <v>024002</v>
          </cell>
          <cell r="BK50">
            <v>6</v>
          </cell>
          <cell r="BL50" t="str">
            <v>024002</v>
          </cell>
          <cell r="BM50">
            <v>8</v>
          </cell>
          <cell r="BN50" t="str">
            <v>024002</v>
          </cell>
          <cell r="BO50">
            <v>6</v>
          </cell>
          <cell r="BP50" t="str">
            <v>024002</v>
          </cell>
          <cell r="BQ50">
            <v>6</v>
          </cell>
          <cell r="BR50" t="str">
            <v>024002</v>
          </cell>
          <cell r="BS50">
            <v>6</v>
          </cell>
          <cell r="BT50" t="str">
            <v>024002</v>
          </cell>
          <cell r="BU50">
            <v>5</v>
          </cell>
          <cell r="BV50" t="str">
            <v>024002</v>
          </cell>
          <cell r="BW50">
            <v>5</v>
          </cell>
          <cell r="BX50" t="str">
            <v>024002</v>
          </cell>
          <cell r="BY50">
            <v>5</v>
          </cell>
          <cell r="BZ50" t="str">
            <v>024002</v>
          </cell>
          <cell r="CA50">
            <v>8</v>
          </cell>
          <cell r="CB50" t="str">
            <v>024002</v>
          </cell>
          <cell r="CC50">
            <v>7</v>
          </cell>
          <cell r="CD50" t="str">
            <v>024002</v>
          </cell>
          <cell r="CE50">
            <v>13</v>
          </cell>
          <cell r="CF50" t="str">
            <v>024002</v>
          </cell>
          <cell r="CG50">
            <v>6</v>
          </cell>
          <cell r="CH50" t="str">
            <v>024002</v>
          </cell>
          <cell r="CI50">
            <v>8</v>
          </cell>
          <cell r="CJ50" t="str">
            <v>024002</v>
          </cell>
          <cell r="CK50">
            <v>6</v>
          </cell>
          <cell r="CL50" t="str">
            <v>024002</v>
          </cell>
          <cell r="CM50">
            <v>8</v>
          </cell>
          <cell r="CN50" t="str">
            <v>024002</v>
          </cell>
          <cell r="CO50">
            <v>8</v>
          </cell>
          <cell r="CP50" t="str">
            <v>024002</v>
          </cell>
          <cell r="CQ50">
            <v>7</v>
          </cell>
          <cell r="CR50" t="str">
            <v>024002</v>
          </cell>
          <cell r="CS50">
            <v>9</v>
          </cell>
        </row>
        <row r="51">
          <cell r="B51" t="str">
            <v>024005</v>
          </cell>
          <cell r="C51">
            <v>8</v>
          </cell>
          <cell r="D51" t="str">
            <v>024005</v>
          </cell>
          <cell r="E51">
            <v>11</v>
          </cell>
          <cell r="F51" t="str">
            <v>024005</v>
          </cell>
          <cell r="G51">
            <v>19</v>
          </cell>
          <cell r="H51" t="str">
            <v>024005</v>
          </cell>
          <cell r="I51">
            <v>21</v>
          </cell>
          <cell r="J51" t="str">
            <v>024005</v>
          </cell>
          <cell r="K51">
            <v>37</v>
          </cell>
          <cell r="L51" t="str">
            <v>024005</v>
          </cell>
          <cell r="M51">
            <v>31</v>
          </cell>
          <cell r="N51" t="str">
            <v>024005</v>
          </cell>
          <cell r="O51">
            <v>40</v>
          </cell>
          <cell r="P51" t="str">
            <v>024005</v>
          </cell>
          <cell r="Q51">
            <v>36</v>
          </cell>
          <cell r="R51" t="str">
            <v>024005</v>
          </cell>
          <cell r="S51">
            <v>40</v>
          </cell>
          <cell r="T51" t="str">
            <v>024005</v>
          </cell>
          <cell r="U51">
            <v>32</v>
          </cell>
          <cell r="V51" t="str">
            <v>024005</v>
          </cell>
          <cell r="W51">
            <v>33</v>
          </cell>
          <cell r="X51" t="str">
            <v>024005</v>
          </cell>
          <cell r="Y51">
            <v>27</v>
          </cell>
          <cell r="Z51" t="str">
            <v>024005</v>
          </cell>
          <cell r="AA51">
            <v>28</v>
          </cell>
          <cell r="AB51" t="str">
            <v>024005</v>
          </cell>
          <cell r="AC51">
            <v>33</v>
          </cell>
          <cell r="AD51" t="str">
            <v>024005</v>
          </cell>
          <cell r="AE51">
            <v>43</v>
          </cell>
          <cell r="AF51" t="str">
            <v>024005</v>
          </cell>
          <cell r="AG51">
            <v>34</v>
          </cell>
          <cell r="AH51" t="str">
            <v>024005</v>
          </cell>
          <cell r="AI51">
            <v>35</v>
          </cell>
          <cell r="AJ51" t="str">
            <v>024005</v>
          </cell>
          <cell r="AK51">
            <v>33</v>
          </cell>
          <cell r="AL51" t="str">
            <v>024005</v>
          </cell>
          <cell r="AM51">
            <v>42</v>
          </cell>
          <cell r="AN51" t="str">
            <v>024005</v>
          </cell>
          <cell r="AO51">
            <v>40</v>
          </cell>
          <cell r="AP51" t="str">
            <v>024005</v>
          </cell>
          <cell r="AQ51">
            <v>28</v>
          </cell>
          <cell r="AR51" t="str">
            <v>024005</v>
          </cell>
          <cell r="AS51">
            <v>24</v>
          </cell>
          <cell r="AT51" t="str">
            <v>024005</v>
          </cell>
          <cell r="AU51">
            <v>42</v>
          </cell>
          <cell r="AV51" t="str">
            <v>024005</v>
          </cell>
          <cell r="AW51">
            <v>33</v>
          </cell>
          <cell r="AX51" t="str">
            <v>024005</v>
          </cell>
          <cell r="AY51">
            <v>28</v>
          </cell>
          <cell r="AZ51" t="str">
            <v>024005</v>
          </cell>
          <cell r="BA51">
            <v>33</v>
          </cell>
          <cell r="BB51" t="str">
            <v>024005</v>
          </cell>
          <cell r="BC51">
            <v>38</v>
          </cell>
          <cell r="BD51" t="str">
            <v>024005</v>
          </cell>
          <cell r="BE51">
            <v>43</v>
          </cell>
          <cell r="BF51" t="str">
            <v>024005</v>
          </cell>
          <cell r="BG51">
            <v>34</v>
          </cell>
          <cell r="BH51" t="str">
            <v>024005</v>
          </cell>
          <cell r="BI51">
            <v>37</v>
          </cell>
          <cell r="BJ51" t="str">
            <v>024005</v>
          </cell>
          <cell r="BK51">
            <v>42</v>
          </cell>
          <cell r="BL51" t="str">
            <v>024005</v>
          </cell>
          <cell r="BM51">
            <v>36</v>
          </cell>
          <cell r="BN51" t="str">
            <v>024005</v>
          </cell>
          <cell r="BO51">
            <v>28</v>
          </cell>
          <cell r="BP51" t="str">
            <v>024005</v>
          </cell>
          <cell r="BQ51">
            <v>30</v>
          </cell>
          <cell r="BR51" t="str">
            <v>024005</v>
          </cell>
          <cell r="BS51">
            <v>46</v>
          </cell>
          <cell r="BT51" t="str">
            <v>024005</v>
          </cell>
          <cell r="BU51">
            <v>41</v>
          </cell>
          <cell r="BV51" t="str">
            <v>024005</v>
          </cell>
          <cell r="BW51">
            <v>26</v>
          </cell>
          <cell r="BX51" t="str">
            <v>024005</v>
          </cell>
          <cell r="BY51">
            <v>37</v>
          </cell>
          <cell r="BZ51" t="str">
            <v>024005</v>
          </cell>
          <cell r="CA51">
            <v>33</v>
          </cell>
          <cell r="CB51" t="str">
            <v>024005</v>
          </cell>
          <cell r="CC51">
            <v>24</v>
          </cell>
          <cell r="CD51" t="str">
            <v>024005</v>
          </cell>
          <cell r="CE51">
            <v>44</v>
          </cell>
          <cell r="CF51" t="str">
            <v>024005</v>
          </cell>
          <cell r="CG51">
            <v>45</v>
          </cell>
          <cell r="CH51" t="str">
            <v>024005</v>
          </cell>
          <cell r="CI51">
            <v>55</v>
          </cell>
          <cell r="CJ51" t="str">
            <v>024005</v>
          </cell>
          <cell r="CK51">
            <v>32</v>
          </cell>
          <cell r="CL51" t="str">
            <v>024005</v>
          </cell>
          <cell r="CM51">
            <v>48</v>
          </cell>
          <cell r="CN51" t="str">
            <v>024005</v>
          </cell>
          <cell r="CO51">
            <v>43</v>
          </cell>
          <cell r="CP51" t="str">
            <v>024005</v>
          </cell>
          <cell r="CQ51">
            <v>34</v>
          </cell>
          <cell r="CR51" t="str">
            <v>024005</v>
          </cell>
          <cell r="CS51">
            <v>46</v>
          </cell>
        </row>
        <row r="52">
          <cell r="B52" t="str">
            <v>024006</v>
          </cell>
          <cell r="J52" t="str">
            <v>024006</v>
          </cell>
          <cell r="K52">
            <v>2</v>
          </cell>
          <cell r="L52" t="str">
            <v>024006</v>
          </cell>
          <cell r="M52">
            <v>1</v>
          </cell>
          <cell r="N52" t="str">
            <v>024006</v>
          </cell>
          <cell r="O52">
            <v>1</v>
          </cell>
          <cell r="P52" t="str">
            <v>024006</v>
          </cell>
          <cell r="Q52">
            <v>1</v>
          </cell>
          <cell r="R52" t="str">
            <v>024006</v>
          </cell>
          <cell r="S52">
            <v>2</v>
          </cell>
          <cell r="T52" t="str">
            <v>024006</v>
          </cell>
          <cell r="U52">
            <v>1</v>
          </cell>
          <cell r="V52" t="str">
            <v>024006</v>
          </cell>
          <cell r="W52">
            <v>8</v>
          </cell>
          <cell r="X52" t="str">
            <v>024006</v>
          </cell>
          <cell r="Y52">
            <v>1</v>
          </cell>
          <cell r="Z52" t="str">
            <v>024006</v>
          </cell>
          <cell r="AA52">
            <v>3</v>
          </cell>
          <cell r="AB52" t="str">
            <v>024006</v>
          </cell>
          <cell r="AC52">
            <v>5</v>
          </cell>
          <cell r="AD52" t="str">
            <v>024006</v>
          </cell>
          <cell r="AE52">
            <v>2</v>
          </cell>
          <cell r="AF52" t="str">
            <v>024006</v>
          </cell>
          <cell r="AG52">
            <v>2</v>
          </cell>
          <cell r="AH52" t="str">
            <v>024006</v>
          </cell>
          <cell r="AI52">
            <v>4</v>
          </cell>
          <cell r="AJ52" t="str">
            <v>024006</v>
          </cell>
          <cell r="AK52">
            <v>6</v>
          </cell>
          <cell r="AL52" t="str">
            <v>024006</v>
          </cell>
          <cell r="AM52">
            <v>3</v>
          </cell>
          <cell r="AN52" t="str">
            <v>024006</v>
          </cell>
          <cell r="AO52">
            <v>3</v>
          </cell>
          <cell r="AP52" t="str">
            <v>024006</v>
          </cell>
          <cell r="AQ52">
            <v>2</v>
          </cell>
          <cell r="AR52" t="str">
            <v>024006</v>
          </cell>
          <cell r="AS52">
            <v>6</v>
          </cell>
          <cell r="AT52" t="str">
            <v>024006</v>
          </cell>
          <cell r="AU52">
            <v>4</v>
          </cell>
          <cell r="AV52" t="str">
            <v>024006</v>
          </cell>
          <cell r="AW52">
            <v>4</v>
          </cell>
          <cell r="AX52" t="str">
            <v>024006</v>
          </cell>
          <cell r="AY52">
            <v>7</v>
          </cell>
          <cell r="AZ52" t="str">
            <v>024006</v>
          </cell>
          <cell r="BA52">
            <v>5</v>
          </cell>
          <cell r="BB52" t="str">
            <v>024006</v>
          </cell>
          <cell r="BC52">
            <v>3</v>
          </cell>
          <cell r="BD52" t="str">
            <v>024006</v>
          </cell>
          <cell r="BE52">
            <v>2</v>
          </cell>
          <cell r="BF52" t="str">
            <v>024006</v>
          </cell>
          <cell r="BG52">
            <v>2</v>
          </cell>
          <cell r="BH52" t="str">
            <v>024006</v>
          </cell>
          <cell r="BI52">
            <v>9</v>
          </cell>
          <cell r="BJ52" t="str">
            <v>024006</v>
          </cell>
          <cell r="BK52">
            <v>6</v>
          </cell>
          <cell r="BL52" t="str">
            <v>024006</v>
          </cell>
          <cell r="BM52">
            <v>3</v>
          </cell>
          <cell r="BN52" t="str">
            <v>024006</v>
          </cell>
          <cell r="BO52">
            <v>5</v>
          </cell>
          <cell r="BP52" t="str">
            <v>024006</v>
          </cell>
          <cell r="BQ52">
            <v>5</v>
          </cell>
          <cell r="BR52" t="str">
            <v>024006</v>
          </cell>
          <cell r="BS52">
            <v>8</v>
          </cell>
          <cell r="BT52" t="str">
            <v>024006</v>
          </cell>
          <cell r="BU52">
            <v>6</v>
          </cell>
          <cell r="BV52" t="str">
            <v>024006</v>
          </cell>
          <cell r="BW52">
            <v>7</v>
          </cell>
          <cell r="BX52" t="str">
            <v>024006</v>
          </cell>
          <cell r="BY52">
            <v>4</v>
          </cell>
          <cell r="BZ52" t="str">
            <v>024006</v>
          </cell>
          <cell r="CA52">
            <v>3</v>
          </cell>
          <cell r="CB52" t="str">
            <v>024006</v>
          </cell>
          <cell r="CC52">
            <v>5</v>
          </cell>
          <cell r="CD52" t="str">
            <v>024006</v>
          </cell>
          <cell r="CE52">
            <v>3</v>
          </cell>
          <cell r="CF52" t="str">
            <v>024006</v>
          </cell>
          <cell r="CG52">
            <v>8</v>
          </cell>
          <cell r="CH52" t="str">
            <v>024006</v>
          </cell>
          <cell r="CI52">
            <v>9</v>
          </cell>
          <cell r="CJ52" t="str">
            <v>024006</v>
          </cell>
          <cell r="CK52">
            <v>3</v>
          </cell>
          <cell r="CL52" t="str">
            <v>024006</v>
          </cell>
          <cell r="CM52">
            <v>7</v>
          </cell>
          <cell r="CN52" t="str">
            <v>024006</v>
          </cell>
          <cell r="CO52">
            <v>3</v>
          </cell>
          <cell r="CP52" t="str">
            <v>024006</v>
          </cell>
          <cell r="CQ52">
            <v>4</v>
          </cell>
          <cell r="CR52" t="str">
            <v>024006</v>
          </cell>
          <cell r="CS52">
            <v>3</v>
          </cell>
        </row>
        <row r="53">
          <cell r="B53" t="str">
            <v>025001</v>
          </cell>
          <cell r="C53">
            <v>3</v>
          </cell>
          <cell r="D53" t="str">
            <v>025001</v>
          </cell>
          <cell r="E53">
            <v>3</v>
          </cell>
          <cell r="F53" t="str">
            <v>025001</v>
          </cell>
          <cell r="G53">
            <v>15</v>
          </cell>
          <cell r="H53" t="str">
            <v>025001</v>
          </cell>
          <cell r="I53">
            <v>9</v>
          </cell>
          <cell r="J53" t="str">
            <v>025001</v>
          </cell>
          <cell r="K53">
            <v>14</v>
          </cell>
          <cell r="L53" t="str">
            <v>025001</v>
          </cell>
          <cell r="M53">
            <v>11</v>
          </cell>
          <cell r="N53" t="str">
            <v>025001</v>
          </cell>
          <cell r="O53">
            <v>16</v>
          </cell>
          <cell r="P53" t="str">
            <v>025001</v>
          </cell>
          <cell r="Q53">
            <v>26</v>
          </cell>
          <cell r="R53" t="str">
            <v>025001</v>
          </cell>
          <cell r="S53">
            <v>26</v>
          </cell>
          <cell r="T53" t="str">
            <v>025001</v>
          </cell>
          <cell r="U53">
            <v>16</v>
          </cell>
          <cell r="V53" t="str">
            <v>025001</v>
          </cell>
          <cell r="W53">
            <v>23</v>
          </cell>
          <cell r="X53" t="str">
            <v>025001</v>
          </cell>
          <cell r="Y53">
            <v>24</v>
          </cell>
          <cell r="Z53" t="str">
            <v>025001</v>
          </cell>
          <cell r="AA53">
            <v>17</v>
          </cell>
          <cell r="AB53" t="str">
            <v>025001</v>
          </cell>
          <cell r="AC53">
            <v>26</v>
          </cell>
          <cell r="AD53" t="str">
            <v>025001</v>
          </cell>
          <cell r="AE53">
            <v>23</v>
          </cell>
          <cell r="AF53" t="str">
            <v>025001</v>
          </cell>
          <cell r="AG53">
            <v>17</v>
          </cell>
          <cell r="AH53" t="str">
            <v>025001</v>
          </cell>
          <cell r="AI53">
            <v>19</v>
          </cell>
          <cell r="AJ53" t="str">
            <v>025001</v>
          </cell>
          <cell r="AK53">
            <v>23</v>
          </cell>
          <cell r="AL53" t="str">
            <v>025001</v>
          </cell>
          <cell r="AM53">
            <v>19</v>
          </cell>
          <cell r="AN53" t="str">
            <v>025001</v>
          </cell>
          <cell r="AO53">
            <v>29</v>
          </cell>
          <cell r="AP53" t="str">
            <v>025001</v>
          </cell>
          <cell r="AQ53">
            <v>32</v>
          </cell>
          <cell r="AR53" t="str">
            <v>025001</v>
          </cell>
          <cell r="AS53">
            <v>21</v>
          </cell>
          <cell r="AT53" t="str">
            <v>025001</v>
          </cell>
          <cell r="AU53">
            <v>15</v>
          </cell>
          <cell r="AV53" t="str">
            <v>025001</v>
          </cell>
          <cell r="AW53">
            <v>21</v>
          </cell>
          <cell r="AX53" t="str">
            <v>025001</v>
          </cell>
          <cell r="AY53">
            <v>23</v>
          </cell>
          <cell r="AZ53" t="str">
            <v>025001</v>
          </cell>
          <cell r="BA53">
            <v>17</v>
          </cell>
          <cell r="BB53" t="str">
            <v>025001</v>
          </cell>
          <cell r="BC53">
            <v>27</v>
          </cell>
          <cell r="BD53" t="str">
            <v>025001</v>
          </cell>
          <cell r="BE53">
            <v>15</v>
          </cell>
          <cell r="BF53" t="str">
            <v>025001</v>
          </cell>
          <cell r="BG53">
            <v>26</v>
          </cell>
          <cell r="BH53" t="str">
            <v>025001</v>
          </cell>
          <cell r="BI53">
            <v>18</v>
          </cell>
          <cell r="BJ53" t="str">
            <v>025001</v>
          </cell>
          <cell r="BK53">
            <v>16</v>
          </cell>
          <cell r="BL53" t="str">
            <v>025001</v>
          </cell>
          <cell r="BM53">
            <v>15</v>
          </cell>
          <cell r="BN53" t="str">
            <v>025001</v>
          </cell>
          <cell r="BO53">
            <v>25</v>
          </cell>
          <cell r="BP53" t="str">
            <v>025001</v>
          </cell>
          <cell r="BQ53">
            <v>23</v>
          </cell>
          <cell r="BR53" t="str">
            <v>025001</v>
          </cell>
          <cell r="BS53">
            <v>22</v>
          </cell>
          <cell r="BT53" t="str">
            <v>025001</v>
          </cell>
          <cell r="BU53">
            <v>23</v>
          </cell>
          <cell r="BV53" t="str">
            <v>025001</v>
          </cell>
          <cell r="BW53">
            <v>24</v>
          </cell>
          <cell r="BX53" t="str">
            <v>025001</v>
          </cell>
          <cell r="BY53">
            <v>25</v>
          </cell>
          <cell r="BZ53" t="str">
            <v>025001</v>
          </cell>
          <cell r="CA53">
            <v>24</v>
          </cell>
          <cell r="CB53" t="str">
            <v>025001</v>
          </cell>
          <cell r="CC53">
            <v>15</v>
          </cell>
          <cell r="CD53" t="str">
            <v>025001</v>
          </cell>
          <cell r="CE53">
            <v>26</v>
          </cell>
          <cell r="CF53" t="str">
            <v>025001</v>
          </cell>
          <cell r="CG53">
            <v>19</v>
          </cell>
          <cell r="CH53" t="str">
            <v>025001</v>
          </cell>
          <cell r="CI53">
            <v>23</v>
          </cell>
          <cell r="CJ53" t="str">
            <v>025001</v>
          </cell>
          <cell r="CK53">
            <v>29</v>
          </cell>
          <cell r="CL53" t="str">
            <v>025001</v>
          </cell>
          <cell r="CM53">
            <v>16</v>
          </cell>
          <cell r="CN53" t="str">
            <v>025001</v>
          </cell>
          <cell r="CO53">
            <v>12</v>
          </cell>
          <cell r="CP53" t="str">
            <v>025001</v>
          </cell>
          <cell r="CQ53">
            <v>21</v>
          </cell>
          <cell r="CR53" t="str">
            <v>025001</v>
          </cell>
          <cell r="CS53">
            <v>24</v>
          </cell>
        </row>
        <row r="54">
          <cell r="B54" t="str">
            <v>025002</v>
          </cell>
          <cell r="F54" t="str">
            <v>025002</v>
          </cell>
          <cell r="G54">
            <v>2</v>
          </cell>
          <cell r="H54" t="str">
            <v>025002</v>
          </cell>
          <cell r="I54">
            <v>3</v>
          </cell>
          <cell r="J54" t="str">
            <v>025002</v>
          </cell>
          <cell r="K54">
            <v>7</v>
          </cell>
          <cell r="L54" t="str">
            <v>025002</v>
          </cell>
          <cell r="M54">
            <v>4</v>
          </cell>
          <cell r="N54" t="str">
            <v>025002</v>
          </cell>
          <cell r="O54">
            <v>2</v>
          </cell>
          <cell r="P54" t="str">
            <v>025002</v>
          </cell>
          <cell r="Q54">
            <v>4</v>
          </cell>
          <cell r="R54" t="str">
            <v>025002</v>
          </cell>
          <cell r="S54">
            <v>10</v>
          </cell>
          <cell r="T54" t="str">
            <v>025002</v>
          </cell>
          <cell r="U54">
            <v>6</v>
          </cell>
          <cell r="V54" t="str">
            <v>025002</v>
          </cell>
          <cell r="W54">
            <v>7</v>
          </cell>
          <cell r="X54" t="str">
            <v>025002</v>
          </cell>
          <cell r="Y54">
            <v>5</v>
          </cell>
          <cell r="Z54" t="str">
            <v>025002</v>
          </cell>
          <cell r="AA54">
            <v>11</v>
          </cell>
          <cell r="AB54" t="str">
            <v>025002</v>
          </cell>
          <cell r="AC54">
            <v>7</v>
          </cell>
          <cell r="AD54" t="str">
            <v>025002</v>
          </cell>
          <cell r="AE54">
            <v>4</v>
          </cell>
          <cell r="AF54" t="str">
            <v>025002</v>
          </cell>
          <cell r="AG54">
            <v>9</v>
          </cell>
          <cell r="AH54" t="str">
            <v>025002</v>
          </cell>
          <cell r="AI54">
            <v>10</v>
          </cell>
          <cell r="AJ54" t="str">
            <v>025002</v>
          </cell>
          <cell r="AK54">
            <v>4</v>
          </cell>
          <cell r="AL54" t="str">
            <v>025002</v>
          </cell>
          <cell r="AM54">
            <v>5</v>
          </cell>
          <cell r="AN54" t="str">
            <v>025002</v>
          </cell>
          <cell r="AO54">
            <v>5</v>
          </cell>
          <cell r="AP54" t="str">
            <v>025002</v>
          </cell>
          <cell r="AQ54">
            <v>5</v>
          </cell>
          <cell r="AR54" t="str">
            <v>025002</v>
          </cell>
          <cell r="AS54">
            <v>5</v>
          </cell>
          <cell r="AT54" t="str">
            <v>025003</v>
          </cell>
          <cell r="AU54">
            <v>6</v>
          </cell>
          <cell r="AV54" t="str">
            <v>025002</v>
          </cell>
          <cell r="AW54">
            <v>5</v>
          </cell>
          <cell r="AX54" t="str">
            <v>025002</v>
          </cell>
          <cell r="AY54">
            <v>4</v>
          </cell>
          <cell r="AZ54" t="str">
            <v>025002</v>
          </cell>
          <cell r="BA54">
            <v>5</v>
          </cell>
          <cell r="BB54" t="str">
            <v>025002</v>
          </cell>
          <cell r="BC54">
            <v>4</v>
          </cell>
          <cell r="BD54" t="str">
            <v>025002</v>
          </cell>
          <cell r="BE54">
            <v>5</v>
          </cell>
          <cell r="BF54" t="str">
            <v>025002</v>
          </cell>
          <cell r="BG54">
            <v>3</v>
          </cell>
          <cell r="BH54" t="str">
            <v>025002</v>
          </cell>
          <cell r="BI54">
            <v>2</v>
          </cell>
          <cell r="BJ54" t="str">
            <v>025002</v>
          </cell>
          <cell r="BK54">
            <v>3</v>
          </cell>
          <cell r="BL54" t="str">
            <v>025002</v>
          </cell>
          <cell r="BM54">
            <v>7</v>
          </cell>
          <cell r="BN54" t="str">
            <v>025002</v>
          </cell>
          <cell r="BO54">
            <v>9</v>
          </cell>
          <cell r="BP54" t="str">
            <v>025002</v>
          </cell>
          <cell r="BQ54">
            <v>6</v>
          </cell>
          <cell r="BR54" t="str">
            <v>025002</v>
          </cell>
          <cell r="BS54">
            <v>5</v>
          </cell>
          <cell r="BT54" t="str">
            <v>025002</v>
          </cell>
          <cell r="BU54">
            <v>6</v>
          </cell>
          <cell r="BV54" t="str">
            <v>025002</v>
          </cell>
          <cell r="BW54">
            <v>6</v>
          </cell>
          <cell r="BX54" t="str">
            <v>025002</v>
          </cell>
          <cell r="BY54">
            <v>4</v>
          </cell>
          <cell r="BZ54" t="str">
            <v>025002</v>
          </cell>
          <cell r="CA54">
            <v>6</v>
          </cell>
          <cell r="CB54" t="str">
            <v>025002</v>
          </cell>
          <cell r="CC54">
            <v>5</v>
          </cell>
          <cell r="CD54" t="str">
            <v>025002</v>
          </cell>
          <cell r="CE54">
            <v>10</v>
          </cell>
          <cell r="CF54" t="str">
            <v>025002</v>
          </cell>
          <cell r="CG54">
            <v>4</v>
          </cell>
          <cell r="CH54" t="str">
            <v>025002</v>
          </cell>
          <cell r="CI54">
            <v>6</v>
          </cell>
          <cell r="CJ54" t="str">
            <v>025002</v>
          </cell>
          <cell r="CK54">
            <v>10</v>
          </cell>
          <cell r="CL54" t="str">
            <v>025002</v>
          </cell>
          <cell r="CM54">
            <v>10</v>
          </cell>
          <cell r="CN54" t="str">
            <v>025002</v>
          </cell>
          <cell r="CO54">
            <v>9</v>
          </cell>
          <cell r="CP54" t="str">
            <v>025002</v>
          </cell>
          <cell r="CQ54">
            <v>9</v>
          </cell>
          <cell r="CR54" t="str">
            <v>025002</v>
          </cell>
          <cell r="CS54">
            <v>11</v>
          </cell>
        </row>
        <row r="55">
          <cell r="B55" t="str">
            <v>025003</v>
          </cell>
          <cell r="C55">
            <v>1</v>
          </cell>
          <cell r="D55" t="str">
            <v>025003</v>
          </cell>
          <cell r="E55">
            <v>1</v>
          </cell>
          <cell r="F55" t="str">
            <v>025003</v>
          </cell>
          <cell r="G55">
            <v>7</v>
          </cell>
          <cell r="H55" t="str">
            <v>025003</v>
          </cell>
          <cell r="I55">
            <v>2</v>
          </cell>
          <cell r="J55" t="str">
            <v>025003</v>
          </cell>
          <cell r="K55">
            <v>2</v>
          </cell>
          <cell r="L55" t="str">
            <v>025003</v>
          </cell>
          <cell r="M55">
            <v>6</v>
          </cell>
          <cell r="N55" t="str">
            <v>025003</v>
          </cell>
          <cell r="O55">
            <v>5</v>
          </cell>
          <cell r="P55" t="str">
            <v>025003</v>
          </cell>
          <cell r="Q55">
            <v>10</v>
          </cell>
          <cell r="R55" t="str">
            <v>025003</v>
          </cell>
          <cell r="S55">
            <v>2</v>
          </cell>
          <cell r="T55" t="str">
            <v>025003</v>
          </cell>
          <cell r="U55">
            <v>4</v>
          </cell>
          <cell r="V55" t="str">
            <v>025003</v>
          </cell>
          <cell r="W55">
            <v>11</v>
          </cell>
          <cell r="X55" t="str">
            <v>025003</v>
          </cell>
          <cell r="Y55">
            <v>8</v>
          </cell>
          <cell r="Z55" t="str">
            <v>025003</v>
          </cell>
          <cell r="AA55">
            <v>4</v>
          </cell>
          <cell r="AB55" t="str">
            <v>025003</v>
          </cell>
          <cell r="AC55">
            <v>5</v>
          </cell>
          <cell r="AD55" t="str">
            <v>025003</v>
          </cell>
          <cell r="AE55">
            <v>9</v>
          </cell>
          <cell r="AF55" t="str">
            <v>025003</v>
          </cell>
          <cell r="AG55">
            <v>8</v>
          </cell>
          <cell r="AH55" t="str">
            <v>025003</v>
          </cell>
          <cell r="AI55">
            <v>9</v>
          </cell>
          <cell r="AJ55" t="str">
            <v>025003</v>
          </cell>
          <cell r="AK55">
            <v>6</v>
          </cell>
          <cell r="AL55" t="str">
            <v>025003</v>
          </cell>
          <cell r="AM55">
            <v>4</v>
          </cell>
          <cell r="AN55" t="str">
            <v>025003</v>
          </cell>
          <cell r="AO55">
            <v>11</v>
          </cell>
          <cell r="AP55" t="str">
            <v>025003</v>
          </cell>
          <cell r="AQ55">
            <v>5</v>
          </cell>
          <cell r="AR55" t="str">
            <v>025003</v>
          </cell>
          <cell r="AS55">
            <v>5</v>
          </cell>
          <cell r="AT55" t="str">
            <v>025004</v>
          </cell>
          <cell r="AU55">
            <v>8</v>
          </cell>
          <cell r="AV55" t="str">
            <v>025003</v>
          </cell>
          <cell r="AW55">
            <v>4</v>
          </cell>
          <cell r="AX55" t="str">
            <v>025003</v>
          </cell>
          <cell r="AY55">
            <v>9</v>
          </cell>
          <cell r="AZ55" t="str">
            <v>025003</v>
          </cell>
          <cell r="BA55">
            <v>6</v>
          </cell>
          <cell r="BB55" t="str">
            <v>025003</v>
          </cell>
          <cell r="BC55">
            <v>8</v>
          </cell>
          <cell r="BD55" t="str">
            <v>025003</v>
          </cell>
          <cell r="BE55">
            <v>9</v>
          </cell>
          <cell r="BF55" t="str">
            <v>025003</v>
          </cell>
          <cell r="BG55">
            <v>5</v>
          </cell>
          <cell r="BH55" t="str">
            <v>025003</v>
          </cell>
          <cell r="BI55">
            <v>5</v>
          </cell>
          <cell r="BJ55" t="str">
            <v>025003</v>
          </cell>
          <cell r="BK55">
            <v>5</v>
          </cell>
          <cell r="BL55" t="str">
            <v>025003</v>
          </cell>
          <cell r="BM55">
            <v>2</v>
          </cell>
          <cell r="BN55" t="str">
            <v>025003</v>
          </cell>
          <cell r="BO55">
            <v>3</v>
          </cell>
          <cell r="BP55" t="str">
            <v>025003</v>
          </cell>
          <cell r="BQ55">
            <v>5</v>
          </cell>
          <cell r="BR55" t="str">
            <v>025003</v>
          </cell>
          <cell r="BS55">
            <v>10</v>
          </cell>
          <cell r="BT55" t="str">
            <v>025003</v>
          </cell>
          <cell r="BU55">
            <v>9</v>
          </cell>
          <cell r="BV55" t="str">
            <v>025003</v>
          </cell>
          <cell r="BW55">
            <v>10</v>
          </cell>
          <cell r="BX55" t="str">
            <v>025003</v>
          </cell>
          <cell r="BY55">
            <v>9</v>
          </cell>
          <cell r="BZ55" t="str">
            <v>025003</v>
          </cell>
          <cell r="CA55">
            <v>8</v>
          </cell>
          <cell r="CB55" t="str">
            <v>025003</v>
          </cell>
          <cell r="CC55">
            <v>2</v>
          </cell>
          <cell r="CD55" t="str">
            <v>025003</v>
          </cell>
          <cell r="CE55">
            <v>7</v>
          </cell>
          <cell r="CF55" t="str">
            <v>025003</v>
          </cell>
          <cell r="CG55">
            <v>2</v>
          </cell>
          <cell r="CH55" t="str">
            <v>025003</v>
          </cell>
          <cell r="CI55">
            <v>11</v>
          </cell>
          <cell r="CJ55" t="str">
            <v>025003</v>
          </cell>
          <cell r="CK55">
            <v>9</v>
          </cell>
          <cell r="CL55" t="str">
            <v>025003</v>
          </cell>
          <cell r="CM55">
            <v>6</v>
          </cell>
          <cell r="CN55" t="str">
            <v>025003</v>
          </cell>
          <cell r="CO55">
            <v>2</v>
          </cell>
          <cell r="CP55" t="str">
            <v>025003</v>
          </cell>
          <cell r="CQ55">
            <v>5</v>
          </cell>
          <cell r="CR55" t="str">
            <v>025003</v>
          </cell>
          <cell r="CS55">
            <v>5</v>
          </cell>
        </row>
        <row r="56">
          <cell r="B56" t="str">
            <v>025004</v>
          </cell>
          <cell r="F56" t="str">
            <v>025004</v>
          </cell>
          <cell r="G56">
            <v>3</v>
          </cell>
          <cell r="H56" t="str">
            <v>025004</v>
          </cell>
          <cell r="I56">
            <v>3</v>
          </cell>
          <cell r="J56" t="str">
            <v>025004</v>
          </cell>
          <cell r="K56">
            <v>5</v>
          </cell>
          <cell r="L56" t="str">
            <v>025004</v>
          </cell>
          <cell r="M56">
            <v>4</v>
          </cell>
          <cell r="N56" t="str">
            <v>025004</v>
          </cell>
          <cell r="O56">
            <v>5</v>
          </cell>
          <cell r="P56" t="str">
            <v>025004</v>
          </cell>
          <cell r="Q56">
            <v>5</v>
          </cell>
          <cell r="R56" t="str">
            <v>025004</v>
          </cell>
          <cell r="S56">
            <v>13</v>
          </cell>
          <cell r="T56" t="str">
            <v>025004</v>
          </cell>
          <cell r="U56">
            <v>4</v>
          </cell>
          <cell r="V56" t="str">
            <v>025004</v>
          </cell>
          <cell r="W56">
            <v>4</v>
          </cell>
          <cell r="X56" t="str">
            <v>025004</v>
          </cell>
          <cell r="Y56">
            <v>2</v>
          </cell>
          <cell r="Z56" t="str">
            <v>025004</v>
          </cell>
          <cell r="AA56">
            <v>5</v>
          </cell>
          <cell r="AB56" t="str">
            <v>025004</v>
          </cell>
          <cell r="AC56">
            <v>7</v>
          </cell>
          <cell r="AD56" t="str">
            <v>025004</v>
          </cell>
          <cell r="AE56">
            <v>8</v>
          </cell>
          <cell r="AF56" t="str">
            <v>025004</v>
          </cell>
          <cell r="AG56">
            <v>6</v>
          </cell>
          <cell r="AH56" t="str">
            <v>025004</v>
          </cell>
          <cell r="AI56">
            <v>6</v>
          </cell>
          <cell r="AJ56" t="str">
            <v>025004</v>
          </cell>
          <cell r="AK56">
            <v>9</v>
          </cell>
          <cell r="AL56" t="str">
            <v>025004</v>
          </cell>
          <cell r="AM56">
            <v>5</v>
          </cell>
          <cell r="AN56" t="str">
            <v>025004</v>
          </cell>
          <cell r="AO56">
            <v>6</v>
          </cell>
          <cell r="AP56" t="str">
            <v>025004</v>
          </cell>
          <cell r="AQ56">
            <v>5</v>
          </cell>
          <cell r="AR56" t="str">
            <v>025004</v>
          </cell>
          <cell r="AS56">
            <v>4</v>
          </cell>
          <cell r="AT56" t="str">
            <v>025005</v>
          </cell>
          <cell r="AU56">
            <v>2</v>
          </cell>
          <cell r="AV56" t="str">
            <v>025004</v>
          </cell>
          <cell r="AW56">
            <v>6</v>
          </cell>
          <cell r="AX56" t="str">
            <v>025004</v>
          </cell>
          <cell r="AY56">
            <v>5</v>
          </cell>
          <cell r="AZ56" t="str">
            <v>025004</v>
          </cell>
          <cell r="BA56">
            <v>6</v>
          </cell>
          <cell r="BB56" t="str">
            <v>025004</v>
          </cell>
          <cell r="BC56">
            <v>8</v>
          </cell>
          <cell r="BD56" t="str">
            <v>025004</v>
          </cell>
          <cell r="BE56">
            <v>4</v>
          </cell>
          <cell r="BF56" t="str">
            <v>025004</v>
          </cell>
          <cell r="BG56">
            <v>3</v>
          </cell>
          <cell r="BH56" t="str">
            <v>025004</v>
          </cell>
          <cell r="BI56">
            <v>7</v>
          </cell>
          <cell r="BJ56" t="str">
            <v>025004</v>
          </cell>
          <cell r="BK56">
            <v>6</v>
          </cell>
          <cell r="BL56" t="str">
            <v>025004</v>
          </cell>
          <cell r="BM56">
            <v>5</v>
          </cell>
          <cell r="BN56" t="str">
            <v>025004</v>
          </cell>
          <cell r="BO56">
            <v>10</v>
          </cell>
          <cell r="BP56" t="str">
            <v>025004</v>
          </cell>
          <cell r="BQ56">
            <v>9</v>
          </cell>
          <cell r="BR56" t="str">
            <v>025004</v>
          </cell>
          <cell r="BS56">
            <v>17</v>
          </cell>
          <cell r="BT56" t="str">
            <v>025004</v>
          </cell>
          <cell r="BU56">
            <v>7</v>
          </cell>
          <cell r="BV56" t="str">
            <v>025004</v>
          </cell>
          <cell r="BW56">
            <v>5</v>
          </cell>
          <cell r="BX56" t="str">
            <v>025004</v>
          </cell>
          <cell r="BY56">
            <v>4</v>
          </cell>
          <cell r="BZ56" t="str">
            <v>025004</v>
          </cell>
          <cell r="CA56">
            <v>5</v>
          </cell>
          <cell r="CB56" t="str">
            <v>025004</v>
          </cell>
          <cell r="CC56">
            <v>10</v>
          </cell>
          <cell r="CD56" t="str">
            <v>025004</v>
          </cell>
          <cell r="CE56">
            <v>16</v>
          </cell>
          <cell r="CF56" t="str">
            <v>025004</v>
          </cell>
          <cell r="CG56">
            <v>6</v>
          </cell>
          <cell r="CH56" t="str">
            <v>025004</v>
          </cell>
          <cell r="CI56">
            <v>8</v>
          </cell>
          <cell r="CJ56" t="str">
            <v>025004</v>
          </cell>
          <cell r="CK56">
            <v>7</v>
          </cell>
          <cell r="CL56" t="str">
            <v>025004</v>
          </cell>
          <cell r="CM56">
            <v>4</v>
          </cell>
          <cell r="CN56" t="str">
            <v>025004</v>
          </cell>
          <cell r="CO56">
            <v>1</v>
          </cell>
          <cell r="CP56" t="str">
            <v>025004</v>
          </cell>
          <cell r="CQ56">
            <v>8</v>
          </cell>
          <cell r="CR56" t="str">
            <v>025004</v>
          </cell>
          <cell r="CS56">
            <v>7</v>
          </cell>
        </row>
        <row r="57">
          <cell r="B57" t="str">
            <v>025005</v>
          </cell>
          <cell r="F57" t="str">
            <v>025005</v>
          </cell>
          <cell r="G57">
            <v>3</v>
          </cell>
          <cell r="H57" t="str">
            <v>025005</v>
          </cell>
          <cell r="I57">
            <v>3</v>
          </cell>
          <cell r="J57" t="str">
            <v>025005</v>
          </cell>
          <cell r="K57">
            <v>4</v>
          </cell>
          <cell r="L57" t="str">
            <v>025005</v>
          </cell>
          <cell r="M57">
            <v>4</v>
          </cell>
          <cell r="N57" t="str">
            <v>025005</v>
          </cell>
          <cell r="O57">
            <v>6</v>
          </cell>
          <cell r="P57" t="str">
            <v>025005</v>
          </cell>
          <cell r="Q57">
            <v>5</v>
          </cell>
          <cell r="R57" t="str">
            <v>025005</v>
          </cell>
          <cell r="S57">
            <v>5</v>
          </cell>
          <cell r="T57" t="str">
            <v>025005</v>
          </cell>
          <cell r="U57">
            <v>6</v>
          </cell>
          <cell r="V57" t="str">
            <v>025005</v>
          </cell>
          <cell r="W57">
            <v>2</v>
          </cell>
          <cell r="X57" t="str">
            <v>025005</v>
          </cell>
          <cell r="Y57">
            <v>5</v>
          </cell>
          <cell r="Z57" t="str">
            <v>025005</v>
          </cell>
          <cell r="AA57">
            <v>4</v>
          </cell>
          <cell r="AB57" t="str">
            <v>025005</v>
          </cell>
          <cell r="AC57">
            <v>5</v>
          </cell>
          <cell r="AD57" t="str">
            <v>025005</v>
          </cell>
          <cell r="AE57">
            <v>4</v>
          </cell>
          <cell r="AF57" t="str">
            <v>025005</v>
          </cell>
          <cell r="AG57">
            <v>5</v>
          </cell>
          <cell r="AH57" t="str">
            <v>025005</v>
          </cell>
          <cell r="AI57">
            <v>4</v>
          </cell>
          <cell r="AJ57" t="str">
            <v>025005</v>
          </cell>
          <cell r="AK57">
            <v>4</v>
          </cell>
          <cell r="AL57" t="str">
            <v>025005</v>
          </cell>
          <cell r="AM57">
            <v>9</v>
          </cell>
          <cell r="AN57" t="str">
            <v>025005</v>
          </cell>
          <cell r="AO57">
            <v>6</v>
          </cell>
          <cell r="AP57" t="str">
            <v>025005</v>
          </cell>
          <cell r="AQ57">
            <v>6</v>
          </cell>
          <cell r="AR57" t="str">
            <v>025005</v>
          </cell>
          <cell r="AS57">
            <v>3</v>
          </cell>
          <cell r="AT57" t="str">
            <v>026001</v>
          </cell>
          <cell r="AU57">
            <v>13</v>
          </cell>
          <cell r="AV57" t="str">
            <v>025005</v>
          </cell>
          <cell r="AW57">
            <v>9</v>
          </cell>
          <cell r="AX57" t="str">
            <v>025005</v>
          </cell>
          <cell r="AY57">
            <v>5</v>
          </cell>
          <cell r="AZ57" t="str">
            <v>026001</v>
          </cell>
          <cell r="BA57">
            <v>14</v>
          </cell>
          <cell r="BB57" t="str">
            <v>025005</v>
          </cell>
          <cell r="BC57">
            <v>7</v>
          </cell>
          <cell r="BD57" t="str">
            <v>025005</v>
          </cell>
          <cell r="BE57">
            <v>1</v>
          </cell>
          <cell r="BF57" t="str">
            <v>025005</v>
          </cell>
          <cell r="BG57">
            <v>7</v>
          </cell>
          <cell r="BH57" t="str">
            <v>025005</v>
          </cell>
          <cell r="BI57">
            <v>6</v>
          </cell>
          <cell r="BJ57" t="str">
            <v>025005</v>
          </cell>
          <cell r="BK57">
            <v>7</v>
          </cell>
          <cell r="BL57" t="str">
            <v>025005</v>
          </cell>
          <cell r="BM57">
            <v>5</v>
          </cell>
          <cell r="BN57" t="str">
            <v>025005</v>
          </cell>
          <cell r="BO57">
            <v>1</v>
          </cell>
          <cell r="BP57" t="str">
            <v>025005</v>
          </cell>
          <cell r="BQ57">
            <v>3</v>
          </cell>
          <cell r="BR57" t="str">
            <v>025005</v>
          </cell>
          <cell r="BS57">
            <v>6</v>
          </cell>
          <cell r="BT57" t="str">
            <v>025005</v>
          </cell>
          <cell r="BU57">
            <v>3</v>
          </cell>
          <cell r="BV57" t="str">
            <v>025005</v>
          </cell>
          <cell r="BW57">
            <v>4</v>
          </cell>
          <cell r="BX57" t="str">
            <v>025005</v>
          </cell>
          <cell r="BY57">
            <v>1</v>
          </cell>
          <cell r="BZ57" t="str">
            <v>025005</v>
          </cell>
          <cell r="CA57">
            <v>5</v>
          </cell>
          <cell r="CB57" t="str">
            <v>025005</v>
          </cell>
          <cell r="CC57">
            <v>3</v>
          </cell>
          <cell r="CD57" t="str">
            <v>025005</v>
          </cell>
          <cell r="CE57">
            <v>9</v>
          </cell>
          <cell r="CF57" t="str">
            <v>025005</v>
          </cell>
          <cell r="CG57">
            <v>7</v>
          </cell>
          <cell r="CH57" t="str">
            <v>025005</v>
          </cell>
          <cell r="CI57">
            <v>8</v>
          </cell>
          <cell r="CJ57" t="str">
            <v>025005</v>
          </cell>
          <cell r="CK57">
            <v>3</v>
          </cell>
          <cell r="CL57" t="str">
            <v>025005</v>
          </cell>
          <cell r="CM57">
            <v>3</v>
          </cell>
          <cell r="CN57" t="str">
            <v>025005</v>
          </cell>
          <cell r="CO57">
            <v>3</v>
          </cell>
          <cell r="CP57" t="str">
            <v>025005</v>
          </cell>
          <cell r="CQ57">
            <v>7</v>
          </cell>
          <cell r="CR57" t="str">
            <v>025005</v>
          </cell>
          <cell r="CS57">
            <v>5</v>
          </cell>
        </row>
        <row r="58">
          <cell r="B58" t="str">
            <v>026001</v>
          </cell>
          <cell r="D58" t="str">
            <v>026001</v>
          </cell>
          <cell r="E58">
            <v>1</v>
          </cell>
          <cell r="F58" t="str">
            <v>026001</v>
          </cell>
          <cell r="G58">
            <v>5</v>
          </cell>
          <cell r="H58" t="str">
            <v>026001</v>
          </cell>
          <cell r="I58">
            <v>5</v>
          </cell>
          <cell r="J58" t="str">
            <v>026001</v>
          </cell>
          <cell r="K58">
            <v>9</v>
          </cell>
          <cell r="L58" t="str">
            <v>026001</v>
          </cell>
          <cell r="M58">
            <v>8</v>
          </cell>
          <cell r="N58" t="str">
            <v>026001</v>
          </cell>
          <cell r="O58">
            <v>10</v>
          </cell>
          <cell r="P58" t="str">
            <v>026001</v>
          </cell>
          <cell r="Q58">
            <v>12</v>
          </cell>
          <cell r="R58" t="str">
            <v>026001</v>
          </cell>
          <cell r="S58">
            <v>8</v>
          </cell>
          <cell r="T58" t="str">
            <v>026001</v>
          </cell>
          <cell r="U58">
            <v>11</v>
          </cell>
          <cell r="V58" t="str">
            <v>026001</v>
          </cell>
          <cell r="W58">
            <v>12</v>
          </cell>
          <cell r="X58" t="str">
            <v>026001</v>
          </cell>
          <cell r="Y58">
            <v>16</v>
          </cell>
          <cell r="Z58" t="str">
            <v>026001</v>
          </cell>
          <cell r="AA58">
            <v>14</v>
          </cell>
          <cell r="AB58" t="str">
            <v>026001</v>
          </cell>
          <cell r="AC58">
            <v>12</v>
          </cell>
          <cell r="AD58" t="str">
            <v>026001</v>
          </cell>
          <cell r="AE58">
            <v>7</v>
          </cell>
          <cell r="AF58" t="str">
            <v>026001</v>
          </cell>
          <cell r="AG58">
            <v>4</v>
          </cell>
          <cell r="AH58" t="str">
            <v>026001</v>
          </cell>
          <cell r="AI58">
            <v>10</v>
          </cell>
          <cell r="AJ58" t="str">
            <v>026001</v>
          </cell>
          <cell r="AK58">
            <v>11</v>
          </cell>
          <cell r="AL58" t="str">
            <v>026001</v>
          </cell>
          <cell r="AM58">
            <v>7</v>
          </cell>
          <cell r="AN58" t="str">
            <v>026001</v>
          </cell>
          <cell r="AO58">
            <v>8</v>
          </cell>
          <cell r="AP58" t="str">
            <v>026001</v>
          </cell>
          <cell r="AQ58">
            <v>11</v>
          </cell>
          <cell r="AR58" t="str">
            <v>026001</v>
          </cell>
          <cell r="AS58">
            <v>7</v>
          </cell>
          <cell r="AT58" t="str">
            <v>026002</v>
          </cell>
          <cell r="AU58">
            <v>11</v>
          </cell>
          <cell r="AV58" t="str">
            <v>026001</v>
          </cell>
          <cell r="AW58">
            <v>11</v>
          </cell>
          <cell r="AX58" t="str">
            <v>026001</v>
          </cell>
          <cell r="AY58">
            <v>13</v>
          </cell>
          <cell r="AZ58" t="str">
            <v>026002</v>
          </cell>
          <cell r="BA58">
            <v>8</v>
          </cell>
          <cell r="BB58" t="str">
            <v>026001</v>
          </cell>
          <cell r="BC58">
            <v>9</v>
          </cell>
          <cell r="BD58" t="str">
            <v>026001</v>
          </cell>
          <cell r="BE58">
            <v>11</v>
          </cell>
          <cell r="BF58" t="str">
            <v>026001</v>
          </cell>
          <cell r="BG58">
            <v>13</v>
          </cell>
          <cell r="BH58" t="str">
            <v>026001</v>
          </cell>
          <cell r="BI58">
            <v>11</v>
          </cell>
          <cell r="BJ58" t="str">
            <v>026001</v>
          </cell>
          <cell r="BK58">
            <v>14</v>
          </cell>
          <cell r="BL58" t="str">
            <v>026001</v>
          </cell>
          <cell r="BM58">
            <v>8</v>
          </cell>
          <cell r="BN58" t="str">
            <v>026001</v>
          </cell>
          <cell r="BO58">
            <v>10</v>
          </cell>
          <cell r="BP58" t="str">
            <v>026001</v>
          </cell>
          <cell r="BQ58">
            <v>17</v>
          </cell>
          <cell r="BR58" t="str">
            <v>026001</v>
          </cell>
          <cell r="BS58">
            <v>18</v>
          </cell>
          <cell r="BT58" t="str">
            <v>026001</v>
          </cell>
          <cell r="BU58">
            <v>10</v>
          </cell>
          <cell r="BV58" t="str">
            <v>026001</v>
          </cell>
          <cell r="BW58">
            <v>12</v>
          </cell>
          <cell r="BX58" t="str">
            <v>026001</v>
          </cell>
          <cell r="BY58">
            <v>10</v>
          </cell>
          <cell r="BZ58" t="str">
            <v>026001</v>
          </cell>
          <cell r="CA58">
            <v>13</v>
          </cell>
          <cell r="CB58" t="str">
            <v>026001</v>
          </cell>
          <cell r="CC58">
            <v>11</v>
          </cell>
          <cell r="CD58" t="str">
            <v>026001</v>
          </cell>
          <cell r="CE58">
            <v>16</v>
          </cell>
          <cell r="CF58" t="str">
            <v>026001</v>
          </cell>
          <cell r="CG58">
            <v>10</v>
          </cell>
          <cell r="CH58" t="str">
            <v>026001</v>
          </cell>
          <cell r="CI58">
            <v>7</v>
          </cell>
          <cell r="CJ58" t="str">
            <v>026001</v>
          </cell>
          <cell r="CK58">
            <v>13</v>
          </cell>
          <cell r="CL58" t="str">
            <v>026001</v>
          </cell>
          <cell r="CM58">
            <v>11</v>
          </cell>
          <cell r="CN58" t="str">
            <v>026001</v>
          </cell>
          <cell r="CO58">
            <v>25</v>
          </cell>
          <cell r="CP58" t="str">
            <v>026001</v>
          </cell>
          <cell r="CQ58">
            <v>13</v>
          </cell>
          <cell r="CR58" t="str">
            <v>026001</v>
          </cell>
          <cell r="CS58">
            <v>3</v>
          </cell>
        </row>
        <row r="59">
          <cell r="B59" t="str">
            <v>026002</v>
          </cell>
          <cell r="F59" t="str">
            <v>026002</v>
          </cell>
          <cell r="G59">
            <v>1</v>
          </cell>
          <cell r="H59" t="str">
            <v>026002</v>
          </cell>
          <cell r="I59">
            <v>4</v>
          </cell>
          <cell r="J59" t="str">
            <v>026002</v>
          </cell>
          <cell r="K59">
            <v>4</v>
          </cell>
          <cell r="L59" t="str">
            <v>026002</v>
          </cell>
          <cell r="M59">
            <v>5</v>
          </cell>
          <cell r="N59" t="str">
            <v>026002</v>
          </cell>
          <cell r="O59">
            <v>5</v>
          </cell>
          <cell r="P59" t="str">
            <v>026002</v>
          </cell>
          <cell r="Q59">
            <v>9</v>
          </cell>
          <cell r="R59" t="str">
            <v>026002</v>
          </cell>
          <cell r="S59">
            <v>12</v>
          </cell>
          <cell r="T59" t="str">
            <v>026002</v>
          </cell>
          <cell r="U59">
            <v>5</v>
          </cell>
          <cell r="V59" t="str">
            <v>026002</v>
          </cell>
          <cell r="W59">
            <v>7</v>
          </cell>
          <cell r="X59" t="str">
            <v>026002</v>
          </cell>
          <cell r="Y59">
            <v>12</v>
          </cell>
          <cell r="Z59" t="str">
            <v>026002</v>
          </cell>
          <cell r="AA59">
            <v>3</v>
          </cell>
          <cell r="AB59" t="str">
            <v>026002</v>
          </cell>
          <cell r="AC59">
            <v>7</v>
          </cell>
          <cell r="AD59" t="str">
            <v>026002</v>
          </cell>
          <cell r="AE59">
            <v>7</v>
          </cell>
          <cell r="AF59" t="str">
            <v>026002</v>
          </cell>
          <cell r="AG59">
            <v>6</v>
          </cell>
          <cell r="AH59" t="str">
            <v>026002</v>
          </cell>
          <cell r="AI59">
            <v>7</v>
          </cell>
          <cell r="AJ59" t="str">
            <v>026002</v>
          </cell>
          <cell r="AK59">
            <v>4</v>
          </cell>
          <cell r="AL59" t="str">
            <v>026002</v>
          </cell>
          <cell r="AM59">
            <v>8</v>
          </cell>
          <cell r="AN59" t="str">
            <v>026002</v>
          </cell>
          <cell r="AO59">
            <v>5</v>
          </cell>
          <cell r="AP59" t="str">
            <v>026002</v>
          </cell>
          <cell r="AQ59">
            <v>11</v>
          </cell>
          <cell r="AR59" t="str">
            <v>026002</v>
          </cell>
          <cell r="AS59">
            <v>7</v>
          </cell>
          <cell r="AT59" t="str">
            <v>026003</v>
          </cell>
          <cell r="AU59">
            <v>2</v>
          </cell>
          <cell r="AV59" t="str">
            <v>026002</v>
          </cell>
          <cell r="AW59">
            <v>5</v>
          </cell>
          <cell r="AX59" t="str">
            <v>026002</v>
          </cell>
          <cell r="AY59">
            <v>5</v>
          </cell>
          <cell r="AZ59" t="str">
            <v>026003</v>
          </cell>
          <cell r="BA59">
            <v>14</v>
          </cell>
          <cell r="BB59" t="str">
            <v>026002</v>
          </cell>
          <cell r="BC59">
            <v>9</v>
          </cell>
          <cell r="BD59" t="str">
            <v>026002</v>
          </cell>
          <cell r="BE59">
            <v>11</v>
          </cell>
          <cell r="BF59" t="str">
            <v>026002</v>
          </cell>
          <cell r="BG59">
            <v>9</v>
          </cell>
          <cell r="BH59" t="str">
            <v>026002</v>
          </cell>
          <cell r="BI59">
            <v>7</v>
          </cell>
          <cell r="BJ59" t="str">
            <v>026002</v>
          </cell>
          <cell r="BK59">
            <v>10</v>
          </cell>
          <cell r="BL59" t="str">
            <v>026002</v>
          </cell>
          <cell r="BM59">
            <v>5</v>
          </cell>
          <cell r="BN59" t="str">
            <v>026002</v>
          </cell>
          <cell r="BO59">
            <v>10</v>
          </cell>
          <cell r="BP59" t="str">
            <v>026002</v>
          </cell>
          <cell r="BQ59">
            <v>5</v>
          </cell>
          <cell r="BR59" t="str">
            <v>026002</v>
          </cell>
          <cell r="BS59">
            <v>5</v>
          </cell>
          <cell r="BT59" t="str">
            <v>026002</v>
          </cell>
          <cell r="BU59">
            <v>11</v>
          </cell>
          <cell r="BV59" t="str">
            <v>026002</v>
          </cell>
          <cell r="BW59">
            <v>13</v>
          </cell>
          <cell r="BX59" t="str">
            <v>026002</v>
          </cell>
          <cell r="BY59">
            <v>5</v>
          </cell>
          <cell r="BZ59" t="str">
            <v>026002</v>
          </cell>
          <cell r="CA59">
            <v>8</v>
          </cell>
          <cell r="CB59" t="str">
            <v>026002</v>
          </cell>
          <cell r="CC59">
            <v>5</v>
          </cell>
          <cell r="CD59" t="str">
            <v>026002</v>
          </cell>
          <cell r="CE59">
            <v>11</v>
          </cell>
          <cell r="CF59" t="str">
            <v>026002</v>
          </cell>
          <cell r="CG59">
            <v>8</v>
          </cell>
          <cell r="CH59" t="str">
            <v>026002</v>
          </cell>
          <cell r="CI59">
            <v>11</v>
          </cell>
          <cell r="CJ59" t="str">
            <v>026002</v>
          </cell>
          <cell r="CK59">
            <v>12</v>
          </cell>
          <cell r="CL59" t="str">
            <v>026002</v>
          </cell>
          <cell r="CM59">
            <v>4</v>
          </cell>
          <cell r="CN59" t="str">
            <v>026002</v>
          </cell>
          <cell r="CO59">
            <v>10</v>
          </cell>
          <cell r="CP59" t="str">
            <v>026002</v>
          </cell>
          <cell r="CQ59">
            <v>10</v>
          </cell>
          <cell r="CR59" t="str">
            <v>026002</v>
          </cell>
          <cell r="CS59">
            <v>3</v>
          </cell>
        </row>
        <row r="60">
          <cell r="B60" t="str">
            <v>026003</v>
          </cell>
          <cell r="F60" t="str">
            <v>026003</v>
          </cell>
          <cell r="G60">
            <v>3</v>
          </cell>
          <cell r="H60" t="str">
            <v>026003</v>
          </cell>
          <cell r="I60">
            <v>5</v>
          </cell>
          <cell r="J60" t="str">
            <v>026003</v>
          </cell>
          <cell r="K60">
            <v>5</v>
          </cell>
          <cell r="L60" t="str">
            <v>026003</v>
          </cell>
          <cell r="M60">
            <v>8</v>
          </cell>
          <cell r="N60" t="str">
            <v>026003</v>
          </cell>
          <cell r="O60">
            <v>6</v>
          </cell>
          <cell r="P60" t="str">
            <v>026003</v>
          </cell>
          <cell r="Q60">
            <v>7</v>
          </cell>
          <cell r="R60" t="str">
            <v>026003</v>
          </cell>
          <cell r="S60">
            <v>11</v>
          </cell>
          <cell r="T60" t="str">
            <v>026003</v>
          </cell>
          <cell r="U60">
            <v>11</v>
          </cell>
          <cell r="V60" t="str">
            <v>026003</v>
          </cell>
          <cell r="W60">
            <v>8</v>
          </cell>
          <cell r="X60" t="str">
            <v>026003</v>
          </cell>
          <cell r="Y60">
            <v>5</v>
          </cell>
          <cell r="Z60" t="str">
            <v>026003</v>
          </cell>
          <cell r="AA60">
            <v>8</v>
          </cell>
          <cell r="AB60" t="str">
            <v>026003</v>
          </cell>
          <cell r="AC60">
            <v>8</v>
          </cell>
          <cell r="AD60" t="str">
            <v>026003</v>
          </cell>
          <cell r="AE60">
            <v>13</v>
          </cell>
          <cell r="AF60" t="str">
            <v>026003</v>
          </cell>
          <cell r="AG60">
            <v>12</v>
          </cell>
          <cell r="AH60" t="str">
            <v>026003</v>
          </cell>
          <cell r="AI60">
            <v>6</v>
          </cell>
          <cell r="AJ60" t="str">
            <v>026003</v>
          </cell>
          <cell r="AK60">
            <v>6</v>
          </cell>
          <cell r="AL60" t="str">
            <v>026003</v>
          </cell>
          <cell r="AM60">
            <v>5</v>
          </cell>
          <cell r="AN60" t="str">
            <v>026003</v>
          </cell>
          <cell r="AO60">
            <v>9</v>
          </cell>
          <cell r="AP60" t="str">
            <v>026003</v>
          </cell>
          <cell r="AQ60">
            <v>8</v>
          </cell>
          <cell r="AR60" t="str">
            <v>026003</v>
          </cell>
          <cell r="AS60">
            <v>8</v>
          </cell>
          <cell r="AT60" t="str">
            <v>026004</v>
          </cell>
          <cell r="AU60">
            <v>4</v>
          </cell>
          <cell r="AV60" t="str">
            <v>026003</v>
          </cell>
          <cell r="AW60">
            <v>7</v>
          </cell>
          <cell r="AX60" t="str">
            <v>026003</v>
          </cell>
          <cell r="AY60">
            <v>8</v>
          </cell>
          <cell r="AZ60" t="str">
            <v>026004</v>
          </cell>
          <cell r="BA60">
            <v>2</v>
          </cell>
          <cell r="BB60" t="str">
            <v>026003</v>
          </cell>
          <cell r="BC60">
            <v>10</v>
          </cell>
          <cell r="BD60" t="str">
            <v>026003</v>
          </cell>
          <cell r="BE60">
            <v>8</v>
          </cell>
          <cell r="BF60" t="str">
            <v>026003</v>
          </cell>
          <cell r="BG60">
            <v>5</v>
          </cell>
          <cell r="BH60" t="str">
            <v>026003</v>
          </cell>
          <cell r="BI60">
            <v>3</v>
          </cell>
          <cell r="BJ60" t="str">
            <v>026003</v>
          </cell>
          <cell r="BK60">
            <v>12</v>
          </cell>
          <cell r="BL60" t="str">
            <v>026003</v>
          </cell>
          <cell r="BM60">
            <v>13</v>
          </cell>
          <cell r="BN60" t="str">
            <v>026003</v>
          </cell>
          <cell r="BO60">
            <v>10</v>
          </cell>
          <cell r="BP60" t="str">
            <v>026003</v>
          </cell>
          <cell r="BQ60">
            <v>6</v>
          </cell>
          <cell r="BR60" t="str">
            <v>026003</v>
          </cell>
          <cell r="BS60">
            <v>9</v>
          </cell>
          <cell r="BT60" t="str">
            <v>026003</v>
          </cell>
          <cell r="BU60">
            <v>12</v>
          </cell>
          <cell r="BV60" t="str">
            <v>026003</v>
          </cell>
          <cell r="BW60">
            <v>9</v>
          </cell>
          <cell r="BX60" t="str">
            <v>026003</v>
          </cell>
          <cell r="BY60">
            <v>11</v>
          </cell>
          <cell r="BZ60" t="str">
            <v>026003</v>
          </cell>
          <cell r="CA60">
            <v>8</v>
          </cell>
          <cell r="CB60" t="str">
            <v>026003</v>
          </cell>
          <cell r="CC60">
            <v>9</v>
          </cell>
          <cell r="CD60" t="str">
            <v>026003</v>
          </cell>
          <cell r="CE60">
            <v>7</v>
          </cell>
          <cell r="CF60" t="str">
            <v>026003</v>
          </cell>
          <cell r="CG60">
            <v>7</v>
          </cell>
          <cell r="CH60" t="str">
            <v>026003</v>
          </cell>
          <cell r="CI60">
            <v>10</v>
          </cell>
          <cell r="CJ60" t="str">
            <v>026003</v>
          </cell>
          <cell r="CK60">
            <v>9</v>
          </cell>
          <cell r="CL60" t="str">
            <v>026003</v>
          </cell>
          <cell r="CM60">
            <v>8</v>
          </cell>
          <cell r="CN60" t="str">
            <v>026003</v>
          </cell>
          <cell r="CO60">
            <v>3</v>
          </cell>
          <cell r="CP60" t="str">
            <v>026003</v>
          </cell>
          <cell r="CQ60">
            <v>16</v>
          </cell>
          <cell r="CR60" t="str">
            <v>026003</v>
          </cell>
          <cell r="CS60">
            <v>4</v>
          </cell>
        </row>
        <row r="61">
          <cell r="B61" t="str">
            <v>026004</v>
          </cell>
          <cell r="F61" t="str">
            <v>026004</v>
          </cell>
          <cell r="G61">
            <v>4</v>
          </cell>
          <cell r="H61" t="str">
            <v>026004</v>
          </cell>
          <cell r="I61">
            <v>1</v>
          </cell>
          <cell r="J61" t="str">
            <v>026004</v>
          </cell>
          <cell r="K61">
            <v>4</v>
          </cell>
          <cell r="L61" t="str">
            <v>026004</v>
          </cell>
          <cell r="M61">
            <v>2</v>
          </cell>
          <cell r="N61" t="str">
            <v>026004</v>
          </cell>
          <cell r="O61">
            <v>4</v>
          </cell>
          <cell r="P61" t="str">
            <v>026004</v>
          </cell>
          <cell r="Q61">
            <v>4</v>
          </cell>
          <cell r="R61" t="str">
            <v>026004</v>
          </cell>
          <cell r="S61">
            <v>5</v>
          </cell>
          <cell r="T61" t="str">
            <v>026004</v>
          </cell>
          <cell r="U61">
            <v>6</v>
          </cell>
          <cell r="V61" t="str">
            <v>026004</v>
          </cell>
          <cell r="W61">
            <v>8</v>
          </cell>
          <cell r="X61" t="str">
            <v>026004</v>
          </cell>
          <cell r="Y61">
            <v>3</v>
          </cell>
          <cell r="Z61" t="str">
            <v>026004</v>
          </cell>
          <cell r="AA61">
            <v>5</v>
          </cell>
          <cell r="AB61" t="str">
            <v>026004</v>
          </cell>
          <cell r="AC61">
            <v>7</v>
          </cell>
          <cell r="AD61" t="str">
            <v>026004</v>
          </cell>
          <cell r="AE61">
            <v>2</v>
          </cell>
          <cell r="AF61" t="str">
            <v>026004</v>
          </cell>
          <cell r="AG61">
            <v>8</v>
          </cell>
          <cell r="AH61" t="str">
            <v>026004</v>
          </cell>
          <cell r="AI61">
            <v>6</v>
          </cell>
          <cell r="AJ61" t="str">
            <v>026004</v>
          </cell>
          <cell r="AK61">
            <v>2</v>
          </cell>
          <cell r="AL61" t="str">
            <v>026004</v>
          </cell>
          <cell r="AM61">
            <v>3</v>
          </cell>
          <cell r="AN61" t="str">
            <v>026004</v>
          </cell>
          <cell r="AO61">
            <v>4</v>
          </cell>
          <cell r="AP61" t="str">
            <v>026004</v>
          </cell>
          <cell r="AQ61">
            <v>2</v>
          </cell>
          <cell r="AR61" t="str">
            <v>026004</v>
          </cell>
          <cell r="AS61">
            <v>3</v>
          </cell>
          <cell r="AT61" t="str">
            <v>026005</v>
          </cell>
          <cell r="AU61">
            <v>5</v>
          </cell>
          <cell r="AV61" t="str">
            <v>026004</v>
          </cell>
          <cell r="AW61">
            <v>5</v>
          </cell>
          <cell r="AX61" t="str">
            <v>026004</v>
          </cell>
          <cell r="AY61">
            <v>5</v>
          </cell>
          <cell r="AZ61" t="str">
            <v>026005</v>
          </cell>
          <cell r="BA61">
            <v>6</v>
          </cell>
          <cell r="BB61" t="str">
            <v>026004</v>
          </cell>
          <cell r="BC61">
            <v>8</v>
          </cell>
          <cell r="BD61" t="str">
            <v>026004</v>
          </cell>
          <cell r="BE61">
            <v>4</v>
          </cell>
          <cell r="BF61" t="str">
            <v>026004</v>
          </cell>
          <cell r="BG61">
            <v>4</v>
          </cell>
          <cell r="BH61" t="str">
            <v>026004</v>
          </cell>
          <cell r="BI61">
            <v>9</v>
          </cell>
          <cell r="BJ61" t="str">
            <v>026004</v>
          </cell>
          <cell r="BK61">
            <v>6</v>
          </cell>
          <cell r="BL61" t="str">
            <v>026004</v>
          </cell>
          <cell r="BM61">
            <v>3</v>
          </cell>
          <cell r="BN61" t="str">
            <v>026004</v>
          </cell>
          <cell r="BO61">
            <v>10</v>
          </cell>
          <cell r="BP61" t="str">
            <v>026004</v>
          </cell>
          <cell r="BQ61">
            <v>3</v>
          </cell>
          <cell r="BR61" t="str">
            <v>026004</v>
          </cell>
          <cell r="BS61">
            <v>7</v>
          </cell>
          <cell r="BT61" t="str">
            <v>026004</v>
          </cell>
          <cell r="BU61">
            <v>4</v>
          </cell>
          <cell r="BV61" t="str">
            <v>026004</v>
          </cell>
          <cell r="BW61">
            <v>12</v>
          </cell>
          <cell r="BX61" t="str">
            <v>026004</v>
          </cell>
          <cell r="BY61">
            <v>5</v>
          </cell>
          <cell r="BZ61" t="str">
            <v>026004</v>
          </cell>
          <cell r="CA61">
            <v>6</v>
          </cell>
          <cell r="CB61" t="str">
            <v>026004</v>
          </cell>
          <cell r="CC61">
            <v>5</v>
          </cell>
          <cell r="CD61" t="str">
            <v>026004</v>
          </cell>
          <cell r="CE61">
            <v>7</v>
          </cell>
          <cell r="CF61" t="str">
            <v>026004</v>
          </cell>
          <cell r="CG61">
            <v>9</v>
          </cell>
          <cell r="CH61" t="str">
            <v>026004</v>
          </cell>
          <cell r="CI61">
            <v>2</v>
          </cell>
          <cell r="CJ61" t="str">
            <v>026004</v>
          </cell>
          <cell r="CK61">
            <v>3</v>
          </cell>
          <cell r="CL61" t="str">
            <v>026004</v>
          </cell>
          <cell r="CM61">
            <v>7</v>
          </cell>
          <cell r="CN61" t="str">
            <v>026004</v>
          </cell>
          <cell r="CO61">
            <v>5</v>
          </cell>
          <cell r="CP61" t="str">
            <v>026004</v>
          </cell>
          <cell r="CQ61">
            <v>3</v>
          </cell>
          <cell r="CR61" t="str">
            <v>026004</v>
          </cell>
          <cell r="CS61">
            <v>5</v>
          </cell>
        </row>
        <row r="62">
          <cell r="B62" t="str">
            <v>026005</v>
          </cell>
          <cell r="F62" t="str">
            <v>026005</v>
          </cell>
          <cell r="G62">
            <v>2</v>
          </cell>
          <cell r="H62" t="str">
            <v>026005</v>
          </cell>
          <cell r="I62">
            <v>2</v>
          </cell>
          <cell r="J62" t="str">
            <v>026005</v>
          </cell>
          <cell r="K62">
            <v>4</v>
          </cell>
          <cell r="L62" t="str">
            <v>027000</v>
          </cell>
          <cell r="M62">
            <v>65</v>
          </cell>
          <cell r="N62" t="str">
            <v>026005</v>
          </cell>
          <cell r="O62">
            <v>3</v>
          </cell>
          <cell r="P62" t="str">
            <v>026005</v>
          </cell>
          <cell r="Q62">
            <v>3</v>
          </cell>
          <cell r="R62" t="str">
            <v>026005</v>
          </cell>
          <cell r="S62">
            <v>1</v>
          </cell>
          <cell r="T62" t="str">
            <v>026005</v>
          </cell>
          <cell r="U62">
            <v>2</v>
          </cell>
          <cell r="V62" t="str">
            <v>026005</v>
          </cell>
          <cell r="W62">
            <v>3</v>
          </cell>
          <cell r="X62" t="str">
            <v>026005</v>
          </cell>
          <cell r="Y62">
            <v>8</v>
          </cell>
          <cell r="Z62" t="str">
            <v>026005</v>
          </cell>
          <cell r="AA62">
            <v>6</v>
          </cell>
          <cell r="AB62" t="str">
            <v>026005</v>
          </cell>
          <cell r="AC62">
            <v>3</v>
          </cell>
          <cell r="AD62" t="str">
            <v>026005</v>
          </cell>
          <cell r="AE62">
            <v>6</v>
          </cell>
          <cell r="AF62" t="str">
            <v>026005</v>
          </cell>
          <cell r="AG62">
            <v>6</v>
          </cell>
          <cell r="AH62" t="str">
            <v>026005</v>
          </cell>
          <cell r="AI62">
            <v>4</v>
          </cell>
          <cell r="AJ62" t="str">
            <v>026005</v>
          </cell>
          <cell r="AK62">
            <v>4</v>
          </cell>
          <cell r="AL62" t="str">
            <v>026005</v>
          </cell>
          <cell r="AM62">
            <v>3</v>
          </cell>
          <cell r="AN62" t="str">
            <v>026005</v>
          </cell>
          <cell r="AO62">
            <v>4</v>
          </cell>
          <cell r="AP62" t="str">
            <v>026005</v>
          </cell>
          <cell r="AQ62">
            <v>5</v>
          </cell>
          <cell r="AR62" t="str">
            <v>026005</v>
          </cell>
          <cell r="AS62">
            <v>8</v>
          </cell>
          <cell r="AT62" t="str">
            <v>027000</v>
          </cell>
          <cell r="AU62">
            <v>104</v>
          </cell>
          <cell r="AV62" t="str">
            <v>026005</v>
          </cell>
          <cell r="AW62">
            <v>9</v>
          </cell>
          <cell r="AX62" t="str">
            <v>026005</v>
          </cell>
          <cell r="AY62">
            <v>12</v>
          </cell>
          <cell r="AZ62" t="str">
            <v>027000</v>
          </cell>
          <cell r="BA62">
            <v>86</v>
          </cell>
          <cell r="BB62" t="str">
            <v>026005</v>
          </cell>
          <cell r="BC62">
            <v>4</v>
          </cell>
          <cell r="BD62" t="str">
            <v>026005</v>
          </cell>
          <cell r="BE62">
            <v>6</v>
          </cell>
          <cell r="BF62" t="str">
            <v>026005</v>
          </cell>
          <cell r="BG62">
            <v>3</v>
          </cell>
          <cell r="BH62" t="str">
            <v>026005</v>
          </cell>
          <cell r="BI62">
            <v>6</v>
          </cell>
          <cell r="BJ62" t="str">
            <v>026005</v>
          </cell>
          <cell r="BK62">
            <v>8</v>
          </cell>
          <cell r="BL62" t="str">
            <v>026005</v>
          </cell>
          <cell r="BM62">
            <v>3</v>
          </cell>
          <cell r="BN62" t="str">
            <v>026005</v>
          </cell>
          <cell r="BO62">
            <v>6</v>
          </cell>
          <cell r="BP62" t="str">
            <v>026005</v>
          </cell>
          <cell r="BQ62">
            <v>9</v>
          </cell>
          <cell r="BR62" t="str">
            <v>026005</v>
          </cell>
          <cell r="BS62">
            <v>9</v>
          </cell>
          <cell r="BT62" t="str">
            <v>026005</v>
          </cell>
          <cell r="BU62">
            <v>5</v>
          </cell>
          <cell r="BV62" t="str">
            <v>026005</v>
          </cell>
          <cell r="BW62">
            <v>3</v>
          </cell>
          <cell r="BX62" t="str">
            <v>026005</v>
          </cell>
          <cell r="BY62">
            <v>10</v>
          </cell>
          <cell r="BZ62" t="str">
            <v>026005</v>
          </cell>
          <cell r="CA62">
            <v>6</v>
          </cell>
          <cell r="CB62" t="str">
            <v>026005</v>
          </cell>
          <cell r="CC62">
            <v>1</v>
          </cell>
          <cell r="CD62" t="str">
            <v>026005</v>
          </cell>
          <cell r="CE62">
            <v>5</v>
          </cell>
          <cell r="CF62" t="str">
            <v>026005</v>
          </cell>
          <cell r="CG62">
            <v>3</v>
          </cell>
          <cell r="CH62" t="str">
            <v>026005</v>
          </cell>
          <cell r="CI62">
            <v>3</v>
          </cell>
          <cell r="CJ62" t="str">
            <v>026005</v>
          </cell>
          <cell r="CK62">
            <v>4</v>
          </cell>
          <cell r="CL62" t="str">
            <v>026005</v>
          </cell>
          <cell r="CM62">
            <v>5</v>
          </cell>
          <cell r="CN62" t="str">
            <v>026005</v>
          </cell>
          <cell r="CO62">
            <v>9</v>
          </cell>
          <cell r="CP62" t="str">
            <v>026005</v>
          </cell>
          <cell r="CQ62">
            <v>10</v>
          </cell>
          <cell r="CR62" t="str">
            <v>026005</v>
          </cell>
          <cell r="CS62">
            <v>12</v>
          </cell>
        </row>
        <row r="63">
          <cell r="B63" t="str">
            <v>027000</v>
          </cell>
          <cell r="C63">
            <v>8</v>
          </cell>
          <cell r="D63" t="str">
            <v>027000</v>
          </cell>
          <cell r="E63">
            <v>10</v>
          </cell>
          <cell r="F63" t="str">
            <v>027000</v>
          </cell>
          <cell r="G63">
            <v>51</v>
          </cell>
          <cell r="H63" t="str">
            <v>027000</v>
          </cell>
          <cell r="I63">
            <v>48</v>
          </cell>
          <cell r="J63" t="str">
            <v>027000</v>
          </cell>
          <cell r="K63">
            <v>79</v>
          </cell>
          <cell r="L63" t="str">
            <v>027001</v>
          </cell>
          <cell r="M63">
            <v>23</v>
          </cell>
          <cell r="N63" t="str">
            <v>027000</v>
          </cell>
          <cell r="O63">
            <v>80</v>
          </cell>
          <cell r="P63" t="str">
            <v>027000</v>
          </cell>
          <cell r="Q63">
            <v>84</v>
          </cell>
          <cell r="R63" t="str">
            <v>027000</v>
          </cell>
          <cell r="S63">
            <v>84</v>
          </cell>
          <cell r="T63" t="str">
            <v>027000</v>
          </cell>
          <cell r="U63">
            <v>76</v>
          </cell>
          <cell r="V63" t="str">
            <v>027000</v>
          </cell>
          <cell r="W63">
            <v>77</v>
          </cell>
          <cell r="X63" t="str">
            <v>027000</v>
          </cell>
          <cell r="Y63">
            <v>85</v>
          </cell>
          <cell r="Z63" t="str">
            <v>027000</v>
          </cell>
          <cell r="AA63">
            <v>81</v>
          </cell>
          <cell r="AB63" t="str">
            <v>027000</v>
          </cell>
          <cell r="AC63">
            <v>95</v>
          </cell>
          <cell r="AD63" t="str">
            <v>027000</v>
          </cell>
          <cell r="AE63">
            <v>82</v>
          </cell>
          <cell r="AF63" t="str">
            <v>027000</v>
          </cell>
          <cell r="AG63">
            <v>74</v>
          </cell>
          <cell r="AH63" t="str">
            <v>027000</v>
          </cell>
          <cell r="AI63">
            <v>75</v>
          </cell>
          <cell r="AJ63" t="str">
            <v>027000</v>
          </cell>
          <cell r="AK63">
            <v>82</v>
          </cell>
          <cell r="AL63" t="str">
            <v>027000</v>
          </cell>
          <cell r="AM63">
            <v>81</v>
          </cell>
          <cell r="AN63" t="str">
            <v>027000</v>
          </cell>
          <cell r="AO63">
            <v>87</v>
          </cell>
          <cell r="AP63" t="str">
            <v>027000</v>
          </cell>
          <cell r="AQ63">
            <v>69</v>
          </cell>
          <cell r="AR63" t="str">
            <v>027000</v>
          </cell>
          <cell r="AS63">
            <v>67</v>
          </cell>
          <cell r="AT63" t="str">
            <v>027001</v>
          </cell>
          <cell r="AU63">
            <v>20</v>
          </cell>
          <cell r="AV63" t="str">
            <v>027000</v>
          </cell>
          <cell r="AW63">
            <v>81</v>
          </cell>
          <cell r="AX63" t="str">
            <v>027000</v>
          </cell>
          <cell r="AY63">
            <v>111</v>
          </cell>
          <cell r="AZ63" t="str">
            <v>027001</v>
          </cell>
          <cell r="BA63">
            <v>15</v>
          </cell>
          <cell r="BB63" t="str">
            <v>027000</v>
          </cell>
          <cell r="BC63">
            <v>105</v>
          </cell>
          <cell r="BD63" t="str">
            <v>027000</v>
          </cell>
          <cell r="BE63">
            <v>90</v>
          </cell>
          <cell r="BF63" t="str">
            <v>027000</v>
          </cell>
          <cell r="BG63">
            <v>93</v>
          </cell>
          <cell r="BH63" t="str">
            <v>027000</v>
          </cell>
          <cell r="BI63">
            <v>76</v>
          </cell>
          <cell r="BJ63" t="str">
            <v>027000</v>
          </cell>
          <cell r="BK63">
            <v>80</v>
          </cell>
          <cell r="BL63" t="str">
            <v>027000</v>
          </cell>
          <cell r="BM63">
            <v>106</v>
          </cell>
          <cell r="BN63" t="str">
            <v>027000</v>
          </cell>
          <cell r="BO63">
            <v>89</v>
          </cell>
          <cell r="BP63" t="str">
            <v>027000</v>
          </cell>
          <cell r="BQ63">
            <v>85</v>
          </cell>
          <cell r="BR63" t="str">
            <v>027000</v>
          </cell>
          <cell r="BS63">
            <v>106</v>
          </cell>
          <cell r="BT63" t="str">
            <v>027000</v>
          </cell>
          <cell r="BU63">
            <v>93</v>
          </cell>
          <cell r="BV63" t="str">
            <v>027000</v>
          </cell>
          <cell r="BW63">
            <v>86</v>
          </cell>
          <cell r="BX63" t="str">
            <v>027000</v>
          </cell>
          <cell r="BY63">
            <v>76</v>
          </cell>
          <cell r="BZ63" t="str">
            <v>027000</v>
          </cell>
          <cell r="CA63">
            <v>101</v>
          </cell>
          <cell r="CB63" t="str">
            <v>027000</v>
          </cell>
          <cell r="CC63">
            <v>93</v>
          </cell>
          <cell r="CD63" t="str">
            <v>027000</v>
          </cell>
          <cell r="CE63">
            <v>72</v>
          </cell>
          <cell r="CF63" t="str">
            <v>027000</v>
          </cell>
          <cell r="CG63">
            <v>85</v>
          </cell>
          <cell r="CH63" t="str">
            <v>027000</v>
          </cell>
          <cell r="CI63">
            <v>95</v>
          </cell>
          <cell r="CJ63" t="str">
            <v>027000</v>
          </cell>
          <cell r="CK63">
            <v>87</v>
          </cell>
          <cell r="CL63" t="str">
            <v>027000</v>
          </cell>
          <cell r="CM63">
            <v>77</v>
          </cell>
          <cell r="CN63" t="str">
            <v>027000</v>
          </cell>
          <cell r="CO63">
            <v>92</v>
          </cell>
          <cell r="CP63" t="str">
            <v>027000</v>
          </cell>
          <cell r="CQ63">
            <v>74</v>
          </cell>
          <cell r="CR63" t="str">
            <v>027000</v>
          </cell>
          <cell r="CS63">
            <v>90</v>
          </cell>
        </row>
        <row r="64">
          <cell r="B64" t="str">
            <v>027001</v>
          </cell>
          <cell r="D64" t="str">
            <v>027001</v>
          </cell>
          <cell r="E64">
            <v>2</v>
          </cell>
          <cell r="F64" t="str">
            <v>027001</v>
          </cell>
          <cell r="G64">
            <v>5</v>
          </cell>
          <cell r="H64" t="str">
            <v>027001</v>
          </cell>
          <cell r="I64">
            <v>11</v>
          </cell>
          <cell r="J64" t="str">
            <v>027001</v>
          </cell>
          <cell r="K64">
            <v>20</v>
          </cell>
          <cell r="L64" t="str">
            <v>027002</v>
          </cell>
          <cell r="M64">
            <v>8</v>
          </cell>
          <cell r="N64" t="str">
            <v>027001</v>
          </cell>
          <cell r="O64">
            <v>19</v>
          </cell>
          <cell r="P64" t="str">
            <v>027001</v>
          </cell>
          <cell r="Q64">
            <v>14</v>
          </cell>
          <cell r="R64" t="str">
            <v>027001</v>
          </cell>
          <cell r="S64">
            <v>20</v>
          </cell>
          <cell r="T64" t="str">
            <v>027001</v>
          </cell>
          <cell r="U64">
            <v>15</v>
          </cell>
          <cell r="V64" t="str">
            <v>027001</v>
          </cell>
          <cell r="W64">
            <v>13</v>
          </cell>
          <cell r="X64" t="str">
            <v>027001</v>
          </cell>
          <cell r="Y64">
            <v>15</v>
          </cell>
          <cell r="Z64" t="str">
            <v>027001</v>
          </cell>
          <cell r="AA64">
            <v>17</v>
          </cell>
          <cell r="AB64" t="str">
            <v>027001</v>
          </cell>
          <cell r="AC64">
            <v>12</v>
          </cell>
          <cell r="AD64" t="str">
            <v>027001</v>
          </cell>
          <cell r="AE64">
            <v>19</v>
          </cell>
          <cell r="AF64" t="str">
            <v>027001</v>
          </cell>
          <cell r="AG64">
            <v>20</v>
          </cell>
          <cell r="AH64" t="str">
            <v>027001</v>
          </cell>
          <cell r="AI64">
            <v>17</v>
          </cell>
          <cell r="AJ64" t="str">
            <v>027001</v>
          </cell>
          <cell r="AK64">
            <v>13</v>
          </cell>
          <cell r="AL64" t="str">
            <v>027001</v>
          </cell>
          <cell r="AM64">
            <v>24</v>
          </cell>
          <cell r="AN64" t="str">
            <v>027001</v>
          </cell>
          <cell r="AO64">
            <v>14</v>
          </cell>
          <cell r="AP64" t="str">
            <v>027001</v>
          </cell>
          <cell r="AQ64">
            <v>26</v>
          </cell>
          <cell r="AR64" t="str">
            <v>027001</v>
          </cell>
          <cell r="AS64">
            <v>13</v>
          </cell>
          <cell r="AT64" t="str">
            <v>027002</v>
          </cell>
          <cell r="AU64">
            <v>5</v>
          </cell>
          <cell r="AV64" t="str">
            <v>027001</v>
          </cell>
          <cell r="AW64">
            <v>16</v>
          </cell>
          <cell r="AX64" t="str">
            <v>027001</v>
          </cell>
          <cell r="AY64">
            <v>19</v>
          </cell>
          <cell r="AZ64" t="str">
            <v>027002</v>
          </cell>
          <cell r="BA64">
            <v>4</v>
          </cell>
          <cell r="BB64" t="str">
            <v>027001</v>
          </cell>
          <cell r="BC64">
            <v>19</v>
          </cell>
          <cell r="BD64" t="str">
            <v>027001</v>
          </cell>
          <cell r="BE64">
            <v>17</v>
          </cell>
          <cell r="BF64" t="str">
            <v>027001</v>
          </cell>
          <cell r="BG64">
            <v>17</v>
          </cell>
          <cell r="BH64" t="str">
            <v>027001</v>
          </cell>
          <cell r="BI64">
            <v>17</v>
          </cell>
          <cell r="BJ64" t="str">
            <v>027001</v>
          </cell>
          <cell r="BK64">
            <v>18</v>
          </cell>
          <cell r="BL64" t="str">
            <v>027001</v>
          </cell>
          <cell r="BM64">
            <v>19</v>
          </cell>
          <cell r="BN64" t="str">
            <v>027001</v>
          </cell>
          <cell r="BO64">
            <v>30</v>
          </cell>
          <cell r="BP64" t="str">
            <v>027001</v>
          </cell>
          <cell r="BQ64">
            <v>20</v>
          </cell>
          <cell r="BR64" t="str">
            <v>027001</v>
          </cell>
          <cell r="BS64">
            <v>31</v>
          </cell>
          <cell r="BT64" t="str">
            <v>027001</v>
          </cell>
          <cell r="BU64">
            <v>16</v>
          </cell>
          <cell r="BV64" t="str">
            <v>027001</v>
          </cell>
          <cell r="BW64">
            <v>21</v>
          </cell>
          <cell r="BX64" t="str">
            <v>027001</v>
          </cell>
          <cell r="BY64">
            <v>15</v>
          </cell>
          <cell r="BZ64" t="str">
            <v>027001</v>
          </cell>
          <cell r="CA64">
            <v>28</v>
          </cell>
          <cell r="CB64" t="str">
            <v>027001</v>
          </cell>
          <cell r="CC64">
            <v>19</v>
          </cell>
          <cell r="CD64" t="str">
            <v>027001</v>
          </cell>
          <cell r="CE64">
            <v>13</v>
          </cell>
          <cell r="CF64" t="str">
            <v>027001</v>
          </cell>
          <cell r="CG64">
            <v>19</v>
          </cell>
          <cell r="CH64" t="str">
            <v>027001</v>
          </cell>
          <cell r="CI64">
            <v>19</v>
          </cell>
          <cell r="CJ64" t="str">
            <v>027001</v>
          </cell>
          <cell r="CK64">
            <v>22</v>
          </cell>
          <cell r="CL64" t="str">
            <v>027001</v>
          </cell>
          <cell r="CM64">
            <v>19</v>
          </cell>
          <cell r="CN64" t="str">
            <v>027001</v>
          </cell>
          <cell r="CO64">
            <v>21</v>
          </cell>
          <cell r="CP64" t="str">
            <v>027001</v>
          </cell>
          <cell r="CQ64">
            <v>14</v>
          </cell>
          <cell r="CR64" t="str">
            <v>027001</v>
          </cell>
          <cell r="CS64">
            <v>13</v>
          </cell>
        </row>
        <row r="65">
          <cell r="B65" t="str">
            <v>027002</v>
          </cell>
          <cell r="D65" t="str">
            <v>028002</v>
          </cell>
          <cell r="E65">
            <v>2</v>
          </cell>
          <cell r="F65" t="str">
            <v>027002</v>
          </cell>
          <cell r="G65">
            <v>4</v>
          </cell>
          <cell r="H65" t="str">
            <v>028002</v>
          </cell>
          <cell r="I65">
            <v>5</v>
          </cell>
          <cell r="J65" t="str">
            <v>027002</v>
          </cell>
          <cell r="K65">
            <v>3</v>
          </cell>
          <cell r="L65" t="str">
            <v>028002</v>
          </cell>
          <cell r="M65">
            <v>4</v>
          </cell>
          <cell r="N65" t="str">
            <v>027002</v>
          </cell>
          <cell r="O65">
            <v>5</v>
          </cell>
          <cell r="P65" t="str">
            <v>027002</v>
          </cell>
          <cell r="Q65">
            <v>6</v>
          </cell>
          <cell r="R65" t="str">
            <v>027002</v>
          </cell>
          <cell r="S65">
            <v>6</v>
          </cell>
          <cell r="T65" t="str">
            <v>027002</v>
          </cell>
          <cell r="U65">
            <v>9</v>
          </cell>
          <cell r="V65" t="str">
            <v>027002</v>
          </cell>
          <cell r="W65">
            <v>10</v>
          </cell>
          <cell r="X65" t="str">
            <v>027002</v>
          </cell>
          <cell r="Y65">
            <v>9</v>
          </cell>
          <cell r="Z65" t="str">
            <v>027002</v>
          </cell>
          <cell r="AA65">
            <v>6</v>
          </cell>
          <cell r="AB65" t="str">
            <v>027002</v>
          </cell>
          <cell r="AC65">
            <v>16</v>
          </cell>
          <cell r="AD65" t="str">
            <v>027002</v>
          </cell>
          <cell r="AE65">
            <v>7</v>
          </cell>
          <cell r="AF65" t="str">
            <v>027002</v>
          </cell>
          <cell r="AG65">
            <v>6</v>
          </cell>
          <cell r="AH65" t="str">
            <v>027002</v>
          </cell>
          <cell r="AI65">
            <v>12</v>
          </cell>
          <cell r="AJ65" t="str">
            <v>027002</v>
          </cell>
          <cell r="AK65">
            <v>10</v>
          </cell>
          <cell r="AL65" t="str">
            <v>027002</v>
          </cell>
          <cell r="AM65">
            <v>7</v>
          </cell>
          <cell r="AN65" t="str">
            <v>027002</v>
          </cell>
          <cell r="AO65">
            <v>9</v>
          </cell>
          <cell r="AP65" t="str">
            <v>027002</v>
          </cell>
          <cell r="AQ65">
            <v>8</v>
          </cell>
          <cell r="AR65" t="str">
            <v>027002</v>
          </cell>
          <cell r="AS65">
            <v>4</v>
          </cell>
          <cell r="AT65" t="str">
            <v>028002</v>
          </cell>
          <cell r="AU65">
            <v>10</v>
          </cell>
          <cell r="AV65" t="str">
            <v>027002</v>
          </cell>
          <cell r="AW65">
            <v>7</v>
          </cell>
          <cell r="AX65" t="str">
            <v>027002</v>
          </cell>
          <cell r="AY65">
            <v>11</v>
          </cell>
          <cell r="AZ65" t="str">
            <v>028002</v>
          </cell>
          <cell r="BA65">
            <v>10</v>
          </cell>
          <cell r="BB65" t="str">
            <v>027002</v>
          </cell>
          <cell r="BC65">
            <v>6</v>
          </cell>
          <cell r="BD65" t="str">
            <v>027002</v>
          </cell>
          <cell r="BE65">
            <v>8</v>
          </cell>
          <cell r="BF65" t="str">
            <v>027002</v>
          </cell>
          <cell r="BG65">
            <v>7</v>
          </cell>
          <cell r="BH65" t="str">
            <v>027002</v>
          </cell>
          <cell r="BI65">
            <v>6</v>
          </cell>
          <cell r="BJ65" t="str">
            <v>027002</v>
          </cell>
          <cell r="BK65">
            <v>7</v>
          </cell>
          <cell r="BL65" t="str">
            <v>027002</v>
          </cell>
          <cell r="BM65">
            <v>9</v>
          </cell>
          <cell r="BN65" t="str">
            <v>027002</v>
          </cell>
          <cell r="BO65">
            <v>6</v>
          </cell>
          <cell r="BP65" t="str">
            <v>027002</v>
          </cell>
          <cell r="BQ65">
            <v>12</v>
          </cell>
          <cell r="BR65" t="str">
            <v>027002</v>
          </cell>
          <cell r="BS65">
            <v>8</v>
          </cell>
          <cell r="BT65" t="str">
            <v>027002</v>
          </cell>
          <cell r="BU65">
            <v>6</v>
          </cell>
          <cell r="BV65" t="str">
            <v>027002</v>
          </cell>
          <cell r="BW65">
            <v>8</v>
          </cell>
          <cell r="BX65" t="str">
            <v>027002</v>
          </cell>
          <cell r="BY65">
            <v>10</v>
          </cell>
          <cell r="BZ65" t="str">
            <v>027002</v>
          </cell>
          <cell r="CA65">
            <v>10</v>
          </cell>
          <cell r="CB65" t="str">
            <v>027002</v>
          </cell>
          <cell r="CC65">
            <v>7</v>
          </cell>
          <cell r="CD65" t="str">
            <v>027002</v>
          </cell>
          <cell r="CE65">
            <v>11</v>
          </cell>
          <cell r="CF65" t="str">
            <v>027002</v>
          </cell>
          <cell r="CG65">
            <v>8</v>
          </cell>
          <cell r="CH65" t="str">
            <v>027002</v>
          </cell>
          <cell r="CI65">
            <v>10</v>
          </cell>
          <cell r="CJ65" t="str">
            <v>027002</v>
          </cell>
          <cell r="CK65">
            <v>15</v>
          </cell>
          <cell r="CL65" t="str">
            <v>027002</v>
          </cell>
          <cell r="CM65">
            <v>5</v>
          </cell>
          <cell r="CN65" t="str">
            <v>027002</v>
          </cell>
          <cell r="CO65">
            <v>9</v>
          </cell>
          <cell r="CP65" t="str">
            <v>027002</v>
          </cell>
          <cell r="CQ65">
            <v>11</v>
          </cell>
          <cell r="CR65" t="str">
            <v>027002</v>
          </cell>
          <cell r="CS65">
            <v>6</v>
          </cell>
        </row>
        <row r="66">
          <cell r="B66" t="str">
            <v>028002</v>
          </cell>
          <cell r="C66">
            <v>1</v>
          </cell>
          <cell r="F66" t="str">
            <v>028002</v>
          </cell>
          <cell r="G66">
            <v>6</v>
          </cell>
          <cell r="H66" t="str">
            <v>028004</v>
          </cell>
          <cell r="I66">
            <v>4</v>
          </cell>
          <cell r="J66" t="str">
            <v>028002</v>
          </cell>
          <cell r="K66">
            <v>7</v>
          </cell>
          <cell r="L66" t="str">
            <v>028004</v>
          </cell>
          <cell r="M66">
            <v>8</v>
          </cell>
          <cell r="N66" t="str">
            <v>028002</v>
          </cell>
          <cell r="O66">
            <v>14</v>
          </cell>
          <cell r="P66" t="str">
            <v>028002</v>
          </cell>
          <cell r="Q66">
            <v>5</v>
          </cell>
          <cell r="R66" t="str">
            <v>028002</v>
          </cell>
          <cell r="S66">
            <v>8</v>
          </cell>
          <cell r="T66" t="str">
            <v>028002</v>
          </cell>
          <cell r="U66">
            <v>8</v>
          </cell>
          <cell r="V66" t="str">
            <v>028002</v>
          </cell>
          <cell r="W66">
            <v>9</v>
          </cell>
          <cell r="X66" t="str">
            <v>028002</v>
          </cell>
          <cell r="Y66">
            <v>12</v>
          </cell>
          <cell r="Z66" t="str">
            <v>028002</v>
          </cell>
          <cell r="AA66">
            <v>14</v>
          </cell>
          <cell r="AB66" t="str">
            <v>028002</v>
          </cell>
          <cell r="AC66">
            <v>9</v>
          </cell>
          <cell r="AD66" t="str">
            <v>028002</v>
          </cell>
          <cell r="AE66">
            <v>4</v>
          </cell>
          <cell r="AF66" t="str">
            <v>028002</v>
          </cell>
          <cell r="AG66">
            <v>8</v>
          </cell>
          <cell r="AH66" t="str">
            <v>028002</v>
          </cell>
          <cell r="AI66">
            <v>9</v>
          </cell>
          <cell r="AJ66" t="str">
            <v>028002</v>
          </cell>
          <cell r="AK66">
            <v>4</v>
          </cell>
          <cell r="AL66" t="str">
            <v>028002</v>
          </cell>
          <cell r="AM66">
            <v>7</v>
          </cell>
          <cell r="AN66" t="str">
            <v>028002</v>
          </cell>
          <cell r="AO66">
            <v>14</v>
          </cell>
          <cell r="AP66" t="str">
            <v>028002</v>
          </cell>
          <cell r="AQ66">
            <v>8</v>
          </cell>
          <cell r="AR66" t="str">
            <v>028002</v>
          </cell>
          <cell r="AS66">
            <v>7</v>
          </cell>
          <cell r="AT66" t="str">
            <v>028004</v>
          </cell>
          <cell r="AU66">
            <v>6</v>
          </cell>
          <cell r="AV66" t="str">
            <v>028002</v>
          </cell>
          <cell r="AW66">
            <v>11</v>
          </cell>
          <cell r="AX66" t="str">
            <v>028002</v>
          </cell>
          <cell r="AY66">
            <v>10</v>
          </cell>
          <cell r="AZ66" t="str">
            <v>028004</v>
          </cell>
          <cell r="BA66">
            <v>7</v>
          </cell>
          <cell r="BB66" t="str">
            <v>028002</v>
          </cell>
          <cell r="BC66">
            <v>9</v>
          </cell>
          <cell r="BD66" t="str">
            <v>028002</v>
          </cell>
          <cell r="BE66">
            <v>11</v>
          </cell>
          <cell r="BF66" t="str">
            <v>028002</v>
          </cell>
          <cell r="BG66">
            <v>9</v>
          </cell>
          <cell r="BH66" t="str">
            <v>028002</v>
          </cell>
          <cell r="BI66">
            <v>7</v>
          </cell>
          <cell r="BJ66" t="str">
            <v>028002</v>
          </cell>
          <cell r="BK66">
            <v>8</v>
          </cell>
          <cell r="BL66" t="str">
            <v>028002</v>
          </cell>
          <cell r="BM66">
            <v>6</v>
          </cell>
          <cell r="BN66" t="str">
            <v>028002</v>
          </cell>
          <cell r="BO66">
            <v>11</v>
          </cell>
          <cell r="BP66" t="str">
            <v>028002</v>
          </cell>
          <cell r="BQ66">
            <v>9</v>
          </cell>
          <cell r="BR66" t="str">
            <v>028002</v>
          </cell>
          <cell r="BS66">
            <v>6</v>
          </cell>
          <cell r="BT66" t="str">
            <v>028002</v>
          </cell>
          <cell r="BU66">
            <v>13</v>
          </cell>
          <cell r="BV66" t="str">
            <v>028002</v>
          </cell>
          <cell r="BW66">
            <v>16</v>
          </cell>
          <cell r="BX66" t="str">
            <v>028002</v>
          </cell>
          <cell r="BY66">
            <v>4</v>
          </cell>
          <cell r="BZ66" t="str">
            <v>028002</v>
          </cell>
          <cell r="CA66">
            <v>11</v>
          </cell>
          <cell r="CB66" t="str">
            <v>028002</v>
          </cell>
          <cell r="CC66">
            <v>8</v>
          </cell>
          <cell r="CD66" t="str">
            <v>028002</v>
          </cell>
          <cell r="CE66">
            <v>7</v>
          </cell>
          <cell r="CF66" t="str">
            <v>028002</v>
          </cell>
          <cell r="CG66">
            <v>12</v>
          </cell>
          <cell r="CH66" t="str">
            <v>028002</v>
          </cell>
          <cell r="CI66">
            <v>6</v>
          </cell>
          <cell r="CJ66" t="str">
            <v>028002</v>
          </cell>
          <cell r="CK66">
            <v>9</v>
          </cell>
          <cell r="CL66" t="str">
            <v>028002</v>
          </cell>
          <cell r="CM66">
            <v>11</v>
          </cell>
          <cell r="CN66" t="str">
            <v>028002</v>
          </cell>
          <cell r="CO66">
            <v>8</v>
          </cell>
          <cell r="CP66" t="str">
            <v>028002</v>
          </cell>
          <cell r="CQ66">
            <v>11</v>
          </cell>
          <cell r="CR66" t="str">
            <v>028002</v>
          </cell>
          <cell r="CS66">
            <v>10</v>
          </cell>
        </row>
        <row r="67">
          <cell r="B67" t="str">
            <v>028004</v>
          </cell>
          <cell r="C67">
            <v>2</v>
          </cell>
          <cell r="F67" t="str">
            <v>028004</v>
          </cell>
          <cell r="G67">
            <v>2</v>
          </cell>
          <cell r="H67" t="str">
            <v>029001</v>
          </cell>
          <cell r="I67">
            <v>13</v>
          </cell>
          <cell r="J67" t="str">
            <v>028004</v>
          </cell>
          <cell r="K67">
            <v>6</v>
          </cell>
          <cell r="L67" t="str">
            <v>029001</v>
          </cell>
          <cell r="M67">
            <v>35</v>
          </cell>
          <cell r="N67" t="str">
            <v>028004</v>
          </cell>
          <cell r="O67">
            <v>6</v>
          </cell>
          <cell r="P67" t="str">
            <v>028004</v>
          </cell>
          <cell r="Q67">
            <v>6</v>
          </cell>
          <cell r="R67" t="str">
            <v>028004</v>
          </cell>
          <cell r="S67">
            <v>7</v>
          </cell>
          <cell r="T67" t="str">
            <v>028004</v>
          </cell>
          <cell r="U67">
            <v>10</v>
          </cell>
          <cell r="V67" t="str">
            <v>028004</v>
          </cell>
          <cell r="W67">
            <v>10</v>
          </cell>
          <cell r="X67" t="str">
            <v>028004</v>
          </cell>
          <cell r="Y67">
            <v>7</v>
          </cell>
          <cell r="Z67" t="str">
            <v>028004</v>
          </cell>
          <cell r="AA67">
            <v>9</v>
          </cell>
          <cell r="AB67" t="str">
            <v>028004</v>
          </cell>
          <cell r="AC67">
            <v>4</v>
          </cell>
          <cell r="AD67" t="str">
            <v>028004</v>
          </cell>
          <cell r="AE67">
            <v>7</v>
          </cell>
          <cell r="AF67" t="str">
            <v>028004</v>
          </cell>
          <cell r="AG67">
            <v>4</v>
          </cell>
          <cell r="AH67" t="str">
            <v>028004</v>
          </cell>
          <cell r="AI67">
            <v>4</v>
          </cell>
          <cell r="AJ67" t="str">
            <v>028004</v>
          </cell>
          <cell r="AK67">
            <v>8</v>
          </cell>
          <cell r="AL67" t="str">
            <v>028004</v>
          </cell>
          <cell r="AM67">
            <v>4</v>
          </cell>
          <cell r="AN67" t="str">
            <v>028004</v>
          </cell>
          <cell r="AO67">
            <v>10</v>
          </cell>
          <cell r="AP67" t="str">
            <v>028004</v>
          </cell>
          <cell r="AQ67">
            <v>6</v>
          </cell>
          <cell r="AR67" t="str">
            <v>028004</v>
          </cell>
          <cell r="AS67">
            <v>5</v>
          </cell>
          <cell r="AT67" t="str">
            <v>029001</v>
          </cell>
          <cell r="AU67">
            <v>22</v>
          </cell>
          <cell r="AV67" t="str">
            <v>028004</v>
          </cell>
          <cell r="AW67">
            <v>5</v>
          </cell>
          <cell r="AX67" t="str">
            <v>028004</v>
          </cell>
          <cell r="AY67">
            <v>5</v>
          </cell>
          <cell r="AZ67" t="str">
            <v>029001</v>
          </cell>
          <cell r="BA67">
            <v>23</v>
          </cell>
          <cell r="BB67" t="str">
            <v>028004</v>
          </cell>
          <cell r="BC67">
            <v>5</v>
          </cell>
          <cell r="BD67" t="str">
            <v>028004</v>
          </cell>
          <cell r="BE67">
            <v>2</v>
          </cell>
          <cell r="BF67" t="str">
            <v>028004</v>
          </cell>
          <cell r="BG67">
            <v>8</v>
          </cell>
          <cell r="BH67" t="str">
            <v>028004</v>
          </cell>
          <cell r="BI67">
            <v>4</v>
          </cell>
          <cell r="BJ67" t="str">
            <v>028004</v>
          </cell>
          <cell r="BK67">
            <v>10</v>
          </cell>
          <cell r="BL67" t="str">
            <v>028004</v>
          </cell>
          <cell r="BM67">
            <v>6</v>
          </cell>
          <cell r="BN67" t="str">
            <v>028004</v>
          </cell>
          <cell r="BO67">
            <v>2</v>
          </cell>
          <cell r="BP67" t="str">
            <v>028004</v>
          </cell>
          <cell r="BQ67">
            <v>6</v>
          </cell>
          <cell r="BR67" t="str">
            <v>028004</v>
          </cell>
          <cell r="BS67">
            <v>8</v>
          </cell>
          <cell r="BT67" t="str">
            <v>028004</v>
          </cell>
          <cell r="BU67">
            <v>1</v>
          </cell>
          <cell r="BV67" t="str">
            <v>028004</v>
          </cell>
          <cell r="BW67">
            <v>9</v>
          </cell>
          <cell r="BX67" t="str">
            <v>028004</v>
          </cell>
          <cell r="BY67">
            <v>8</v>
          </cell>
          <cell r="BZ67" t="str">
            <v>028004</v>
          </cell>
          <cell r="CA67">
            <v>4</v>
          </cell>
          <cell r="CB67" t="str">
            <v>028004</v>
          </cell>
          <cell r="CC67">
            <v>7</v>
          </cell>
          <cell r="CD67" t="str">
            <v>028004</v>
          </cell>
          <cell r="CE67">
            <v>10</v>
          </cell>
          <cell r="CF67" t="str">
            <v>028004</v>
          </cell>
          <cell r="CG67">
            <v>8</v>
          </cell>
          <cell r="CH67" t="str">
            <v>028004</v>
          </cell>
          <cell r="CI67">
            <v>8</v>
          </cell>
          <cell r="CJ67" t="str">
            <v>028004</v>
          </cell>
          <cell r="CK67">
            <v>8</v>
          </cell>
          <cell r="CL67" t="str">
            <v>028004</v>
          </cell>
          <cell r="CM67">
            <v>9</v>
          </cell>
          <cell r="CN67" t="str">
            <v>028004</v>
          </cell>
          <cell r="CO67">
            <v>5</v>
          </cell>
          <cell r="CP67" t="str">
            <v>028004</v>
          </cell>
          <cell r="CQ67">
            <v>9</v>
          </cell>
          <cell r="CR67" t="str">
            <v>028004</v>
          </cell>
          <cell r="CS67">
            <v>5</v>
          </cell>
        </row>
        <row r="68">
          <cell r="B68" t="str">
            <v>029001</v>
          </cell>
          <cell r="D68" t="str">
            <v>029001</v>
          </cell>
          <cell r="E68">
            <v>7</v>
          </cell>
          <cell r="F68" t="str">
            <v>029001</v>
          </cell>
          <cell r="G68">
            <v>24</v>
          </cell>
          <cell r="H68" t="str">
            <v>029400</v>
          </cell>
          <cell r="I68">
            <v>18</v>
          </cell>
          <cell r="J68" t="str">
            <v>029001</v>
          </cell>
          <cell r="K68">
            <v>25</v>
          </cell>
          <cell r="L68" t="str">
            <v>029400</v>
          </cell>
          <cell r="M68">
            <v>34</v>
          </cell>
          <cell r="N68" t="str">
            <v>029001</v>
          </cell>
          <cell r="O68">
            <v>31</v>
          </cell>
          <cell r="P68" t="str">
            <v>029001</v>
          </cell>
          <cell r="Q68">
            <v>16</v>
          </cell>
          <cell r="R68" t="str">
            <v>029001</v>
          </cell>
          <cell r="S68">
            <v>27</v>
          </cell>
          <cell r="T68" t="str">
            <v>029001</v>
          </cell>
          <cell r="U68">
            <v>23</v>
          </cell>
          <cell r="V68" t="str">
            <v>029001</v>
          </cell>
          <cell r="W68">
            <v>31</v>
          </cell>
          <cell r="X68" t="str">
            <v>029001</v>
          </cell>
          <cell r="Y68">
            <v>30</v>
          </cell>
          <cell r="Z68" t="str">
            <v>029001</v>
          </cell>
          <cell r="AA68">
            <v>34</v>
          </cell>
          <cell r="AB68" t="str">
            <v>029001</v>
          </cell>
          <cell r="AC68">
            <v>25</v>
          </cell>
          <cell r="AD68" t="str">
            <v>029001</v>
          </cell>
          <cell r="AE68">
            <v>16</v>
          </cell>
          <cell r="AF68" t="str">
            <v>029001</v>
          </cell>
          <cell r="AG68">
            <v>23</v>
          </cell>
          <cell r="AH68" t="str">
            <v>029001</v>
          </cell>
          <cell r="AI68">
            <v>31</v>
          </cell>
          <cell r="AJ68" t="str">
            <v>029001</v>
          </cell>
          <cell r="AK68">
            <v>24</v>
          </cell>
          <cell r="AL68" t="str">
            <v>029001</v>
          </cell>
          <cell r="AM68">
            <v>22</v>
          </cell>
          <cell r="AN68" t="str">
            <v>029001</v>
          </cell>
          <cell r="AO68">
            <v>30</v>
          </cell>
          <cell r="AP68" t="str">
            <v>029001</v>
          </cell>
          <cell r="AQ68">
            <v>31</v>
          </cell>
          <cell r="AR68" t="str">
            <v>029001</v>
          </cell>
          <cell r="AS68">
            <v>30</v>
          </cell>
          <cell r="AT68" t="str">
            <v>029400</v>
          </cell>
          <cell r="AU68">
            <v>36</v>
          </cell>
          <cell r="AV68" t="str">
            <v>029001</v>
          </cell>
          <cell r="AW68">
            <v>17</v>
          </cell>
          <cell r="AX68" t="str">
            <v>029001</v>
          </cell>
          <cell r="AY68">
            <v>22</v>
          </cell>
          <cell r="AZ68" t="str">
            <v>029400</v>
          </cell>
          <cell r="BA68">
            <v>54</v>
          </cell>
          <cell r="BB68" t="str">
            <v>029001</v>
          </cell>
          <cell r="BC68">
            <v>31</v>
          </cell>
          <cell r="BD68" t="str">
            <v>029001</v>
          </cell>
          <cell r="BE68">
            <v>28</v>
          </cell>
          <cell r="BF68" t="str">
            <v>029001</v>
          </cell>
          <cell r="BG68">
            <v>33</v>
          </cell>
          <cell r="BH68" t="str">
            <v>029001</v>
          </cell>
          <cell r="BI68">
            <v>29</v>
          </cell>
          <cell r="BJ68" t="str">
            <v>029001</v>
          </cell>
          <cell r="BK68">
            <v>32</v>
          </cell>
          <cell r="BL68" t="str">
            <v>029001</v>
          </cell>
          <cell r="BM68">
            <v>36</v>
          </cell>
          <cell r="BN68" t="str">
            <v>029001</v>
          </cell>
          <cell r="BO68">
            <v>36</v>
          </cell>
          <cell r="BP68" t="str">
            <v>029001</v>
          </cell>
          <cell r="BQ68">
            <v>19</v>
          </cell>
          <cell r="BR68" t="str">
            <v>029001</v>
          </cell>
          <cell r="BS68">
            <v>37</v>
          </cell>
          <cell r="BT68" t="str">
            <v>029001</v>
          </cell>
          <cell r="BU68">
            <v>27</v>
          </cell>
          <cell r="BV68" t="str">
            <v>029001</v>
          </cell>
          <cell r="BW68">
            <v>28</v>
          </cell>
          <cell r="BX68" t="str">
            <v>029001</v>
          </cell>
          <cell r="BY68">
            <v>30</v>
          </cell>
          <cell r="BZ68" t="str">
            <v>029001</v>
          </cell>
          <cell r="CA68">
            <v>31</v>
          </cell>
          <cell r="CB68" t="str">
            <v>029001</v>
          </cell>
          <cell r="CC68">
            <v>22</v>
          </cell>
          <cell r="CD68" t="str">
            <v>029001</v>
          </cell>
          <cell r="CE68">
            <v>24</v>
          </cell>
          <cell r="CF68" t="str">
            <v>029001</v>
          </cell>
          <cell r="CG68">
            <v>34</v>
          </cell>
          <cell r="CH68" t="str">
            <v>029001</v>
          </cell>
          <cell r="CI68">
            <v>34</v>
          </cell>
          <cell r="CJ68" t="str">
            <v>029001</v>
          </cell>
          <cell r="CK68">
            <v>36</v>
          </cell>
          <cell r="CL68" t="str">
            <v>029001</v>
          </cell>
          <cell r="CM68">
            <v>36</v>
          </cell>
          <cell r="CN68" t="str">
            <v>029001</v>
          </cell>
          <cell r="CO68">
            <v>32</v>
          </cell>
          <cell r="CP68" t="str">
            <v>029001</v>
          </cell>
          <cell r="CQ68">
            <v>30</v>
          </cell>
          <cell r="CR68" t="str">
            <v>029001</v>
          </cell>
          <cell r="CS68">
            <v>29</v>
          </cell>
        </row>
        <row r="69">
          <cell r="B69" t="str">
            <v>029400</v>
          </cell>
          <cell r="C69">
            <v>4</v>
          </cell>
          <cell r="D69" t="str">
            <v>029400</v>
          </cell>
          <cell r="E69">
            <v>6</v>
          </cell>
          <cell r="F69" t="str">
            <v>029400</v>
          </cell>
          <cell r="G69">
            <v>26</v>
          </cell>
          <cell r="J69" t="str">
            <v>029400</v>
          </cell>
          <cell r="K69">
            <v>40</v>
          </cell>
          <cell r="N69" t="str">
            <v>029400</v>
          </cell>
          <cell r="O69">
            <v>47</v>
          </cell>
          <cell r="P69" t="str">
            <v>029400</v>
          </cell>
          <cell r="Q69">
            <v>45</v>
          </cell>
          <cell r="R69" t="str">
            <v>029400</v>
          </cell>
          <cell r="S69">
            <v>58</v>
          </cell>
          <cell r="T69" t="str">
            <v>029400</v>
          </cell>
          <cell r="U69">
            <v>56</v>
          </cell>
          <cell r="V69" t="str">
            <v>029400</v>
          </cell>
          <cell r="W69">
            <v>57</v>
          </cell>
          <cell r="X69" t="str">
            <v>029400</v>
          </cell>
          <cell r="Y69">
            <v>51</v>
          </cell>
          <cell r="Z69" t="str">
            <v>029400</v>
          </cell>
          <cell r="AA69">
            <v>54</v>
          </cell>
          <cell r="AB69" t="str">
            <v>029400</v>
          </cell>
          <cell r="AC69">
            <v>45</v>
          </cell>
          <cell r="AD69" t="str">
            <v>029400</v>
          </cell>
          <cell r="AE69">
            <v>41</v>
          </cell>
          <cell r="AF69" t="str">
            <v>029400</v>
          </cell>
          <cell r="AG69">
            <v>40</v>
          </cell>
          <cell r="AH69" t="str">
            <v>029400</v>
          </cell>
          <cell r="AI69">
            <v>53</v>
          </cell>
          <cell r="AJ69" t="str">
            <v>029400</v>
          </cell>
          <cell r="AK69">
            <v>43</v>
          </cell>
          <cell r="AL69" t="str">
            <v>029400</v>
          </cell>
          <cell r="AM69">
            <v>47</v>
          </cell>
          <cell r="AN69" t="str">
            <v>029400</v>
          </cell>
          <cell r="AO69">
            <v>44</v>
          </cell>
          <cell r="AP69" t="str">
            <v>029400</v>
          </cell>
          <cell r="AQ69">
            <v>46</v>
          </cell>
          <cell r="AR69" t="str">
            <v>029400</v>
          </cell>
          <cell r="AS69">
            <v>45</v>
          </cell>
          <cell r="AV69" t="str">
            <v>029400</v>
          </cell>
          <cell r="AW69">
            <v>43</v>
          </cell>
          <cell r="AX69" t="str">
            <v>029400</v>
          </cell>
          <cell r="AY69">
            <v>55</v>
          </cell>
          <cell r="BB69" t="str">
            <v>029400</v>
          </cell>
          <cell r="BC69">
            <v>55</v>
          </cell>
          <cell r="BD69" t="str">
            <v>029400</v>
          </cell>
          <cell r="BE69">
            <v>50</v>
          </cell>
          <cell r="BF69" t="str">
            <v>029400</v>
          </cell>
          <cell r="BG69">
            <v>44</v>
          </cell>
          <cell r="BH69" t="str">
            <v>029400</v>
          </cell>
          <cell r="BI69">
            <v>67</v>
          </cell>
          <cell r="BJ69" t="str">
            <v>029400</v>
          </cell>
          <cell r="BK69">
            <v>49</v>
          </cell>
          <cell r="BL69" t="str">
            <v>029400</v>
          </cell>
          <cell r="BM69">
            <v>52</v>
          </cell>
          <cell r="BN69" t="str">
            <v>029400</v>
          </cell>
          <cell r="BO69">
            <v>55</v>
          </cell>
          <cell r="BP69" t="str">
            <v>029400</v>
          </cell>
          <cell r="BQ69">
            <v>51</v>
          </cell>
          <cell r="BR69" t="str">
            <v>029400</v>
          </cell>
          <cell r="BS69">
            <v>54</v>
          </cell>
          <cell r="BT69" t="str">
            <v>029400</v>
          </cell>
          <cell r="BU69">
            <v>52</v>
          </cell>
          <cell r="BV69" t="str">
            <v>029400</v>
          </cell>
          <cell r="BW69">
            <v>61</v>
          </cell>
          <cell r="BX69" t="str">
            <v>029400</v>
          </cell>
          <cell r="BY69">
            <v>63</v>
          </cell>
          <cell r="BZ69" t="str">
            <v>029400</v>
          </cell>
          <cell r="CA69">
            <v>55</v>
          </cell>
          <cell r="CB69" t="str">
            <v>029400</v>
          </cell>
          <cell r="CC69">
            <v>40</v>
          </cell>
          <cell r="CD69" t="str">
            <v>029400</v>
          </cell>
          <cell r="CE69">
            <v>70</v>
          </cell>
          <cell r="CF69" t="str">
            <v>029400</v>
          </cell>
          <cell r="CG69">
            <v>46</v>
          </cell>
          <cell r="CH69" t="str">
            <v>029400</v>
          </cell>
          <cell r="CI69">
            <v>55</v>
          </cell>
          <cell r="CJ69" t="str">
            <v>029400</v>
          </cell>
          <cell r="CK69">
            <v>48</v>
          </cell>
          <cell r="CL69" t="str">
            <v>029400</v>
          </cell>
          <cell r="CM69">
            <v>46</v>
          </cell>
          <cell r="CN69" t="str">
            <v>029400</v>
          </cell>
          <cell r="CO69">
            <v>51</v>
          </cell>
          <cell r="CP69" t="str">
            <v>029400</v>
          </cell>
          <cell r="CQ69">
            <v>42</v>
          </cell>
          <cell r="CR69" t="str">
            <v>029400</v>
          </cell>
          <cell r="CS69">
            <v>34</v>
          </cell>
        </row>
      </sheetData>
      <sheetData sheetId="3">
        <row r="1">
          <cell r="C1">
            <v>2</v>
          </cell>
          <cell r="G1">
            <v>3</v>
          </cell>
          <cell r="K1">
            <v>4</v>
          </cell>
          <cell r="O1">
            <v>5</v>
          </cell>
          <cell r="S1">
            <v>6</v>
          </cell>
          <cell r="W1">
            <v>7</v>
          </cell>
          <cell r="AA1">
            <v>8</v>
          </cell>
          <cell r="AE1">
            <v>9</v>
          </cell>
          <cell r="AI1">
            <v>10</v>
          </cell>
          <cell r="AM1">
            <v>11</v>
          </cell>
          <cell r="AQ1">
            <v>12</v>
          </cell>
          <cell r="AU1">
            <v>13</v>
          </cell>
          <cell r="AY1">
            <v>14</v>
          </cell>
          <cell r="BC1">
            <v>15</v>
          </cell>
          <cell r="BG1">
            <v>16</v>
          </cell>
          <cell r="BK1">
            <v>17</v>
          </cell>
          <cell r="BO1">
            <v>18</v>
          </cell>
          <cell r="BS1">
            <v>19</v>
          </cell>
          <cell r="BW1">
            <v>20</v>
          </cell>
          <cell r="CA1">
            <v>21</v>
          </cell>
          <cell r="CE1">
            <v>22</v>
          </cell>
          <cell r="CI1">
            <v>23</v>
          </cell>
          <cell r="CM1">
            <v>24</v>
          </cell>
          <cell r="CQ1">
            <v>25</v>
          </cell>
          <cell r="CU1">
            <v>26</v>
          </cell>
          <cell r="CY1">
            <v>27</v>
          </cell>
          <cell r="DC1">
            <v>28</v>
          </cell>
          <cell r="DG1">
            <v>29</v>
          </cell>
          <cell r="DK1">
            <v>30</v>
          </cell>
          <cell r="DO1">
            <v>31</v>
          </cell>
          <cell r="DS1">
            <v>32</v>
          </cell>
          <cell r="DW1">
            <v>33</v>
          </cell>
          <cell r="EA1">
            <v>34</v>
          </cell>
          <cell r="EE1">
            <v>35</v>
          </cell>
          <cell r="EI1">
            <v>36</v>
          </cell>
          <cell r="EM1">
            <v>37</v>
          </cell>
          <cell r="EQ1">
            <v>38</v>
          </cell>
          <cell r="EU1">
            <v>39</v>
          </cell>
          <cell r="EY1">
            <v>40</v>
          </cell>
          <cell r="FC1">
            <v>41</v>
          </cell>
          <cell r="FG1">
            <v>42</v>
          </cell>
          <cell r="FK1">
            <v>43</v>
          </cell>
          <cell r="FO1">
            <v>44</v>
          </cell>
          <cell r="FS1">
            <v>45</v>
          </cell>
          <cell r="FW1">
            <v>46</v>
          </cell>
          <cell r="GA1">
            <v>47</v>
          </cell>
          <cell r="GE1">
            <v>48</v>
          </cell>
          <cell r="GI1">
            <v>49</v>
          </cell>
          <cell r="GM1">
            <v>50</v>
          </cell>
          <cell r="GQ1">
            <v>51</v>
          </cell>
          <cell r="GU1">
            <v>52</v>
          </cell>
          <cell r="GY1">
            <v>53</v>
          </cell>
          <cell r="HC1">
            <v>54</v>
          </cell>
          <cell r="HG1">
            <v>55</v>
          </cell>
          <cell r="HK1">
            <v>56</v>
          </cell>
          <cell r="HO1">
            <v>57</v>
          </cell>
          <cell r="HS1">
            <v>58</v>
          </cell>
          <cell r="HW1">
            <v>59</v>
          </cell>
          <cell r="IA1">
            <v>60</v>
          </cell>
          <cell r="IE1">
            <v>61</v>
          </cell>
          <cell r="II1">
            <v>62</v>
          </cell>
          <cell r="IM1">
            <v>63</v>
          </cell>
          <cell r="IQ1">
            <v>64</v>
          </cell>
          <cell r="IU1">
            <v>65</v>
          </cell>
          <cell r="IY1">
            <v>66</v>
          </cell>
          <cell r="JC1">
            <v>67</v>
          </cell>
          <cell r="JG1">
            <v>68</v>
          </cell>
          <cell r="JK1">
            <v>69</v>
          </cell>
          <cell r="JO1">
            <v>70</v>
          </cell>
          <cell r="JS1">
            <v>71</v>
          </cell>
          <cell r="JW1">
            <v>72</v>
          </cell>
          <cell r="KA1">
            <v>73</v>
          </cell>
          <cell r="KE1">
            <v>74</v>
          </cell>
          <cell r="KI1">
            <v>75</v>
          </cell>
          <cell r="KM1">
            <v>76</v>
          </cell>
          <cell r="KQ1">
            <v>77</v>
          </cell>
          <cell r="KU1">
            <v>78</v>
          </cell>
          <cell r="KY1">
            <v>79</v>
          </cell>
          <cell r="LC1">
            <v>80</v>
          </cell>
          <cell r="LG1">
            <v>81</v>
          </cell>
          <cell r="LK1">
            <v>82</v>
          </cell>
          <cell r="LO1">
            <v>83</v>
          </cell>
          <cell r="LS1">
            <v>84</v>
          </cell>
          <cell r="LW1">
            <v>85</v>
          </cell>
          <cell r="MA1">
            <v>86</v>
          </cell>
          <cell r="ME1">
            <v>87</v>
          </cell>
          <cell r="MI1">
            <v>88</v>
          </cell>
          <cell r="MM1">
            <v>89</v>
          </cell>
          <cell r="MQ1">
            <v>90</v>
          </cell>
          <cell r="MU1">
            <v>91</v>
          </cell>
          <cell r="MY1">
            <v>92</v>
          </cell>
          <cell r="NC1">
            <v>93</v>
          </cell>
          <cell r="NG1">
            <v>94</v>
          </cell>
          <cell r="NK1">
            <v>95</v>
          </cell>
          <cell r="NO1">
            <v>96</v>
          </cell>
          <cell r="NS1">
            <v>97</v>
          </cell>
          <cell r="NW1">
            <v>98</v>
          </cell>
          <cell r="OA1">
            <v>99</v>
          </cell>
          <cell r="OE1">
            <v>100</v>
          </cell>
          <cell r="OI1">
            <v>101</v>
          </cell>
          <cell r="OM1">
            <v>102</v>
          </cell>
          <cell r="OQ1">
            <v>103</v>
          </cell>
          <cell r="OU1">
            <v>104</v>
          </cell>
          <cell r="OY1">
            <v>105</v>
          </cell>
          <cell r="PC1">
            <v>106</v>
          </cell>
          <cell r="PG1">
            <v>107</v>
          </cell>
          <cell r="PK1">
            <v>108</v>
          </cell>
          <cell r="PO1">
            <v>109</v>
          </cell>
          <cell r="PS1">
            <v>110</v>
          </cell>
          <cell r="PW1">
            <v>111</v>
          </cell>
          <cell r="QA1">
            <v>112</v>
          </cell>
        </row>
        <row r="2">
          <cell r="D2" t="str">
            <v>м</v>
          </cell>
          <cell r="F2" t="str">
            <v>ж</v>
          </cell>
          <cell r="H2" t="str">
            <v>м</v>
          </cell>
          <cell r="J2" t="str">
            <v>ж</v>
          </cell>
          <cell r="L2" t="str">
            <v>м</v>
          </cell>
          <cell r="N2" t="str">
            <v>ж</v>
          </cell>
          <cell r="P2" t="str">
            <v>м</v>
          </cell>
          <cell r="R2" t="str">
            <v>ж</v>
          </cell>
          <cell r="T2" t="str">
            <v>м</v>
          </cell>
          <cell r="V2" t="str">
            <v>ж</v>
          </cell>
          <cell r="X2" t="str">
            <v>м</v>
          </cell>
          <cell r="Z2" t="str">
            <v>ж</v>
          </cell>
          <cell r="AB2" t="str">
            <v>м</v>
          </cell>
          <cell r="AD2" t="str">
            <v>ж</v>
          </cell>
          <cell r="AF2" t="str">
            <v>м</v>
          </cell>
          <cell r="AH2" t="str">
            <v>ж</v>
          </cell>
          <cell r="AJ2" t="str">
            <v>м</v>
          </cell>
          <cell r="AL2" t="str">
            <v>ж</v>
          </cell>
          <cell r="AN2" t="str">
            <v>м</v>
          </cell>
          <cell r="AP2" t="str">
            <v>ж</v>
          </cell>
          <cell r="AR2" t="str">
            <v>м</v>
          </cell>
          <cell r="AT2" t="str">
            <v>ж</v>
          </cell>
          <cell r="AV2" t="str">
            <v>м</v>
          </cell>
          <cell r="AX2" t="str">
            <v>ж</v>
          </cell>
          <cell r="AZ2" t="str">
            <v>м</v>
          </cell>
          <cell r="BB2" t="str">
            <v>ж</v>
          </cell>
          <cell r="BD2" t="str">
            <v>м</v>
          </cell>
          <cell r="BF2" t="str">
            <v>ж</v>
          </cell>
          <cell r="BH2" t="str">
            <v>м</v>
          </cell>
          <cell r="BJ2" t="str">
            <v>ж</v>
          </cell>
          <cell r="BL2" t="str">
            <v>м</v>
          </cell>
          <cell r="BN2" t="str">
            <v>ж</v>
          </cell>
          <cell r="BP2" t="str">
            <v>м</v>
          </cell>
          <cell r="BR2" t="str">
            <v>ж</v>
          </cell>
          <cell r="BT2" t="str">
            <v>м</v>
          </cell>
          <cell r="BV2" t="str">
            <v>ж</v>
          </cell>
          <cell r="BX2" t="str">
            <v>м</v>
          </cell>
          <cell r="BZ2" t="str">
            <v>ж</v>
          </cell>
          <cell r="CB2" t="str">
            <v>м</v>
          </cell>
          <cell r="CD2" t="str">
            <v>ж</v>
          </cell>
          <cell r="CF2" t="str">
            <v>м</v>
          </cell>
          <cell r="CH2" t="str">
            <v>ж</v>
          </cell>
          <cell r="CJ2" t="str">
            <v>м</v>
          </cell>
          <cell r="CL2" t="str">
            <v>ж</v>
          </cell>
          <cell r="CN2" t="str">
            <v>м</v>
          </cell>
          <cell r="CP2" t="str">
            <v>ж</v>
          </cell>
          <cell r="CR2" t="str">
            <v>м</v>
          </cell>
          <cell r="CT2" t="str">
            <v>ж</v>
          </cell>
          <cell r="CV2" t="str">
            <v>м</v>
          </cell>
          <cell r="CX2" t="str">
            <v>ж</v>
          </cell>
          <cell r="CZ2" t="str">
            <v>м</v>
          </cell>
          <cell r="DB2" t="str">
            <v>ж</v>
          </cell>
          <cell r="DD2" t="str">
            <v>м</v>
          </cell>
          <cell r="DF2" t="str">
            <v>ж</v>
          </cell>
          <cell r="DH2" t="str">
            <v>м</v>
          </cell>
          <cell r="DJ2" t="str">
            <v>ж</v>
          </cell>
          <cell r="DL2" t="str">
            <v>м</v>
          </cell>
          <cell r="DN2" t="str">
            <v>ж</v>
          </cell>
          <cell r="DP2" t="str">
            <v>м</v>
          </cell>
          <cell r="DR2" t="str">
            <v>ж</v>
          </cell>
          <cell r="DT2" t="str">
            <v>м</v>
          </cell>
          <cell r="DV2" t="str">
            <v>ж</v>
          </cell>
          <cell r="DX2" t="str">
            <v>м</v>
          </cell>
          <cell r="DZ2" t="str">
            <v>ж</v>
          </cell>
          <cell r="EB2" t="str">
            <v>м</v>
          </cell>
          <cell r="ED2" t="str">
            <v>ж</v>
          </cell>
          <cell r="EF2" t="str">
            <v>м</v>
          </cell>
          <cell r="EH2" t="str">
            <v>ж</v>
          </cell>
          <cell r="EJ2" t="str">
            <v>м</v>
          </cell>
          <cell r="EL2" t="str">
            <v>ж</v>
          </cell>
          <cell r="EN2" t="str">
            <v>м</v>
          </cell>
          <cell r="EP2" t="str">
            <v>ж</v>
          </cell>
          <cell r="ER2" t="str">
            <v>м</v>
          </cell>
          <cell r="ET2" t="str">
            <v>ж</v>
          </cell>
          <cell r="EV2" t="str">
            <v>м</v>
          </cell>
          <cell r="EX2" t="str">
            <v>ж</v>
          </cell>
          <cell r="EZ2" t="str">
            <v>м</v>
          </cell>
          <cell r="FB2" t="str">
            <v>ж</v>
          </cell>
          <cell r="FD2" t="str">
            <v>м</v>
          </cell>
          <cell r="FF2" t="str">
            <v>ж</v>
          </cell>
          <cell r="FH2" t="str">
            <v>м</v>
          </cell>
          <cell r="FJ2" t="str">
            <v>ж</v>
          </cell>
          <cell r="FL2" t="str">
            <v>м</v>
          </cell>
          <cell r="FN2" t="str">
            <v>ж</v>
          </cell>
          <cell r="FP2" t="str">
            <v>м</v>
          </cell>
          <cell r="FR2" t="str">
            <v>ж</v>
          </cell>
          <cell r="FT2" t="str">
            <v>м</v>
          </cell>
          <cell r="FV2" t="str">
            <v>ж</v>
          </cell>
          <cell r="FX2" t="str">
            <v>м</v>
          </cell>
          <cell r="FZ2" t="str">
            <v>ж</v>
          </cell>
          <cell r="GB2" t="str">
            <v>м</v>
          </cell>
          <cell r="GD2" t="str">
            <v>ж</v>
          </cell>
          <cell r="GF2" t="str">
            <v>м</v>
          </cell>
          <cell r="GH2" t="str">
            <v>ж</v>
          </cell>
          <cell r="GJ2" t="str">
            <v>м</v>
          </cell>
          <cell r="GL2" t="str">
            <v>ж</v>
          </cell>
          <cell r="GN2" t="str">
            <v>м</v>
          </cell>
          <cell r="GP2" t="str">
            <v>ж</v>
          </cell>
          <cell r="GR2" t="str">
            <v>м</v>
          </cell>
          <cell r="GT2" t="str">
            <v>ж</v>
          </cell>
          <cell r="GV2" t="str">
            <v>м</v>
          </cell>
          <cell r="GX2" t="str">
            <v>ж</v>
          </cell>
          <cell r="GZ2" t="str">
            <v>м</v>
          </cell>
          <cell r="HB2" t="str">
            <v>ж</v>
          </cell>
          <cell r="HD2" t="str">
            <v>м</v>
          </cell>
          <cell r="HF2" t="str">
            <v>ж</v>
          </cell>
          <cell r="HH2" t="str">
            <v>м</v>
          </cell>
          <cell r="HJ2" t="str">
            <v>ж</v>
          </cell>
          <cell r="HL2" t="str">
            <v>м</v>
          </cell>
          <cell r="HN2" t="str">
            <v>ж</v>
          </cell>
          <cell r="HP2" t="str">
            <v>м</v>
          </cell>
          <cell r="HR2" t="str">
            <v>ж</v>
          </cell>
          <cell r="HT2" t="str">
            <v>м</v>
          </cell>
          <cell r="HV2" t="str">
            <v>ж</v>
          </cell>
          <cell r="HX2" t="str">
            <v>м</v>
          </cell>
          <cell r="HZ2" t="str">
            <v>ж</v>
          </cell>
          <cell r="IB2" t="str">
            <v>м</v>
          </cell>
          <cell r="ID2" t="str">
            <v>ж</v>
          </cell>
          <cell r="IF2" t="str">
            <v>м</v>
          </cell>
          <cell r="IH2" t="str">
            <v>ж</v>
          </cell>
          <cell r="IJ2" t="str">
            <v>м</v>
          </cell>
          <cell r="IL2" t="str">
            <v>ж</v>
          </cell>
          <cell r="IN2" t="str">
            <v>м</v>
          </cell>
          <cell r="IP2" t="str">
            <v>ж</v>
          </cell>
          <cell r="IR2" t="str">
            <v>м</v>
          </cell>
          <cell r="IT2" t="str">
            <v>ж</v>
          </cell>
          <cell r="IV2" t="str">
            <v>м</v>
          </cell>
          <cell r="IX2" t="str">
            <v>ж</v>
          </cell>
          <cell r="IZ2" t="str">
            <v>м</v>
          </cell>
          <cell r="JB2" t="str">
            <v>ж</v>
          </cell>
          <cell r="JD2" t="str">
            <v>м</v>
          </cell>
          <cell r="JF2" t="str">
            <v>ж</v>
          </cell>
          <cell r="JH2" t="str">
            <v>м</v>
          </cell>
          <cell r="JJ2" t="str">
            <v>ж</v>
          </cell>
          <cell r="JL2" t="str">
            <v>м</v>
          </cell>
          <cell r="JN2" t="str">
            <v>ж</v>
          </cell>
          <cell r="JP2" t="str">
            <v>м</v>
          </cell>
          <cell r="JR2" t="str">
            <v>ж</v>
          </cell>
          <cell r="JT2" t="str">
            <v>м</v>
          </cell>
          <cell r="JV2" t="str">
            <v>ж</v>
          </cell>
          <cell r="JX2" t="str">
            <v>м</v>
          </cell>
          <cell r="JZ2" t="str">
            <v>ж</v>
          </cell>
          <cell r="KB2" t="str">
            <v>м</v>
          </cell>
          <cell r="KD2" t="str">
            <v>ж</v>
          </cell>
          <cell r="KF2" t="str">
            <v>м</v>
          </cell>
          <cell r="KH2" t="str">
            <v>ж</v>
          </cell>
          <cell r="KJ2" t="str">
            <v>м</v>
          </cell>
          <cell r="KL2" t="str">
            <v>ж</v>
          </cell>
          <cell r="KN2" t="str">
            <v>м</v>
          </cell>
          <cell r="KP2" t="str">
            <v>ж</v>
          </cell>
          <cell r="KR2" t="str">
            <v>м</v>
          </cell>
          <cell r="KT2" t="str">
            <v>ж</v>
          </cell>
          <cell r="KV2" t="str">
            <v>м</v>
          </cell>
          <cell r="KX2" t="str">
            <v>ж</v>
          </cell>
          <cell r="KZ2" t="str">
            <v>м</v>
          </cell>
          <cell r="LB2" t="str">
            <v>ж</v>
          </cell>
          <cell r="LD2" t="str">
            <v>м</v>
          </cell>
          <cell r="LF2" t="str">
            <v>ж</v>
          </cell>
          <cell r="LH2" t="str">
            <v>м</v>
          </cell>
          <cell r="LJ2" t="str">
            <v>ж</v>
          </cell>
          <cell r="LL2" t="str">
            <v>м</v>
          </cell>
          <cell r="LN2" t="str">
            <v>ж</v>
          </cell>
          <cell r="LP2" t="str">
            <v>м</v>
          </cell>
          <cell r="LR2" t="str">
            <v>ж</v>
          </cell>
          <cell r="LT2" t="str">
            <v>м</v>
          </cell>
          <cell r="LV2" t="str">
            <v>ж</v>
          </cell>
          <cell r="LX2" t="str">
            <v>м</v>
          </cell>
          <cell r="LZ2" t="str">
            <v>ж</v>
          </cell>
          <cell r="MB2" t="str">
            <v>м</v>
          </cell>
          <cell r="MD2" t="str">
            <v>ж</v>
          </cell>
          <cell r="MF2" t="str">
            <v>м</v>
          </cell>
          <cell r="MH2" t="str">
            <v>ж</v>
          </cell>
          <cell r="MJ2" t="str">
            <v>м</v>
          </cell>
          <cell r="ML2" t="str">
            <v>ж</v>
          </cell>
          <cell r="MN2" t="str">
            <v>м</v>
          </cell>
          <cell r="MP2" t="str">
            <v>ж</v>
          </cell>
          <cell r="MR2" t="str">
            <v>м</v>
          </cell>
          <cell r="MT2" t="str">
            <v>ж</v>
          </cell>
          <cell r="MV2" t="str">
            <v>м</v>
          </cell>
          <cell r="MX2" t="str">
            <v>ж</v>
          </cell>
          <cell r="MZ2" t="str">
            <v>м</v>
          </cell>
          <cell r="NB2" t="str">
            <v>ж</v>
          </cell>
          <cell r="ND2" t="str">
            <v>м</v>
          </cell>
          <cell r="NF2" t="str">
            <v>ж</v>
          </cell>
          <cell r="NH2" t="str">
            <v>м</v>
          </cell>
          <cell r="NJ2" t="str">
            <v>ж</v>
          </cell>
          <cell r="NL2" t="str">
            <v>м</v>
          </cell>
          <cell r="NN2" t="str">
            <v>ж</v>
          </cell>
          <cell r="NP2" t="str">
            <v>м</v>
          </cell>
          <cell r="NR2" t="str">
            <v>ж</v>
          </cell>
          <cell r="NT2" t="str">
            <v>м</v>
          </cell>
          <cell r="NV2" t="str">
            <v>ж</v>
          </cell>
          <cell r="NX2" t="str">
            <v>м</v>
          </cell>
          <cell r="NZ2" t="str">
            <v>ж</v>
          </cell>
          <cell r="OB2" t="str">
            <v>м</v>
          </cell>
          <cell r="OD2" t="str">
            <v>ж</v>
          </cell>
          <cell r="OF2" t="str">
            <v>м</v>
          </cell>
          <cell r="OH2" t="str">
            <v>ж</v>
          </cell>
          <cell r="OJ2" t="str">
            <v>м</v>
          </cell>
          <cell r="OL2" t="str">
            <v>ж</v>
          </cell>
          <cell r="ON2" t="str">
            <v>м</v>
          </cell>
          <cell r="OP2" t="str">
            <v>ж</v>
          </cell>
          <cell r="OR2" t="str">
            <v>м</v>
          </cell>
          <cell r="OT2" t="str">
            <v>ж</v>
          </cell>
          <cell r="OV2" t="str">
            <v>м</v>
          </cell>
          <cell r="OX2" t="str">
            <v>ж</v>
          </cell>
          <cell r="OZ2" t="str">
            <v>м</v>
          </cell>
          <cell r="PB2" t="str">
            <v>ж</v>
          </cell>
          <cell r="PD2" t="str">
            <v>м</v>
          </cell>
          <cell r="PF2" t="str">
            <v>ж</v>
          </cell>
          <cell r="PH2" t="str">
            <v>м</v>
          </cell>
          <cell r="PJ2" t="str">
            <v>ж</v>
          </cell>
          <cell r="PL2" t="str">
            <v>м</v>
          </cell>
          <cell r="PN2" t="str">
            <v>ж</v>
          </cell>
          <cell r="PP2" t="str">
            <v>м</v>
          </cell>
          <cell r="PR2" t="str">
            <v>ж</v>
          </cell>
          <cell r="PT2" t="str">
            <v>м</v>
          </cell>
          <cell r="PV2" t="str">
            <v>ж</v>
          </cell>
          <cell r="PX2" t="str">
            <v>м</v>
          </cell>
          <cell r="PZ2" t="str">
            <v>ж</v>
          </cell>
          <cell r="QB2" t="str">
            <v>м</v>
          </cell>
          <cell r="QD2" t="str">
            <v>ж</v>
          </cell>
        </row>
        <row r="3">
          <cell r="C3" t="str">
            <v>021001</v>
          </cell>
          <cell r="D3">
            <v>91</v>
          </cell>
          <cell r="E3" t="str">
            <v>021001</v>
          </cell>
          <cell r="F3">
            <v>101</v>
          </cell>
          <cell r="G3" t="str">
            <v>021001</v>
          </cell>
          <cell r="H3">
            <v>109</v>
          </cell>
          <cell r="I3" t="str">
            <v>021001</v>
          </cell>
          <cell r="J3">
            <v>100</v>
          </cell>
          <cell r="K3" t="str">
            <v>021001</v>
          </cell>
          <cell r="L3">
            <v>122</v>
          </cell>
          <cell r="M3" t="str">
            <v>021001</v>
          </cell>
          <cell r="N3">
            <v>93</v>
          </cell>
          <cell r="O3" t="str">
            <v>021001</v>
          </cell>
          <cell r="P3">
            <v>109</v>
          </cell>
          <cell r="Q3" t="str">
            <v>021001</v>
          </cell>
          <cell r="R3">
            <v>127</v>
          </cell>
          <cell r="S3" t="str">
            <v>021001</v>
          </cell>
          <cell r="T3">
            <v>131</v>
          </cell>
          <cell r="U3" t="str">
            <v>021001</v>
          </cell>
          <cell r="V3">
            <v>136</v>
          </cell>
          <cell r="W3" t="str">
            <v>021001</v>
          </cell>
          <cell r="X3">
            <v>139</v>
          </cell>
          <cell r="Y3" t="str">
            <v>021001</v>
          </cell>
          <cell r="Z3">
            <v>132</v>
          </cell>
          <cell r="AA3" t="str">
            <v>021001</v>
          </cell>
          <cell r="AB3">
            <v>162</v>
          </cell>
          <cell r="AC3" t="str">
            <v>021001</v>
          </cell>
          <cell r="AD3">
            <v>158</v>
          </cell>
          <cell r="AE3" t="str">
            <v>021001</v>
          </cell>
          <cell r="AF3">
            <v>160</v>
          </cell>
          <cell r="AG3" t="str">
            <v>021001</v>
          </cell>
          <cell r="AH3">
            <v>138</v>
          </cell>
          <cell r="AI3" t="str">
            <v>021001</v>
          </cell>
          <cell r="AJ3">
            <v>150</v>
          </cell>
          <cell r="AK3" t="str">
            <v>021001</v>
          </cell>
          <cell r="AL3">
            <v>138</v>
          </cell>
          <cell r="AM3" t="str">
            <v>021001</v>
          </cell>
          <cell r="AN3">
            <v>153</v>
          </cell>
          <cell r="AO3" t="str">
            <v>021001</v>
          </cell>
          <cell r="AP3">
            <v>138</v>
          </cell>
          <cell r="AQ3" t="str">
            <v>021001</v>
          </cell>
          <cell r="AR3">
            <v>179</v>
          </cell>
          <cell r="AS3" t="str">
            <v>021001</v>
          </cell>
          <cell r="AT3">
            <v>160</v>
          </cell>
          <cell r="AU3" t="str">
            <v>021001</v>
          </cell>
          <cell r="AV3">
            <v>157</v>
          </cell>
          <cell r="AW3" t="str">
            <v>021001</v>
          </cell>
          <cell r="AX3">
            <v>156</v>
          </cell>
          <cell r="AY3" t="str">
            <v>021001</v>
          </cell>
          <cell r="AZ3">
            <v>180</v>
          </cell>
          <cell r="BA3" t="str">
            <v>021001</v>
          </cell>
          <cell r="BB3">
            <v>190</v>
          </cell>
          <cell r="BC3" t="str">
            <v>021001</v>
          </cell>
          <cell r="BD3">
            <v>166</v>
          </cell>
          <cell r="BE3" t="str">
            <v>021001</v>
          </cell>
          <cell r="BF3">
            <v>172</v>
          </cell>
          <cell r="BG3" t="str">
            <v>021001</v>
          </cell>
          <cell r="BH3">
            <v>131</v>
          </cell>
          <cell r="BI3" t="str">
            <v>021001</v>
          </cell>
          <cell r="BJ3">
            <v>129</v>
          </cell>
          <cell r="BK3" t="str">
            <v>021001</v>
          </cell>
          <cell r="BL3">
            <v>133</v>
          </cell>
          <cell r="BM3" t="str">
            <v>021001</v>
          </cell>
          <cell r="BN3">
            <v>107</v>
          </cell>
          <cell r="BO3" t="str">
            <v>020171</v>
          </cell>
          <cell r="BP3">
            <v>5</v>
          </cell>
          <cell r="BQ3" t="str">
            <v>020171</v>
          </cell>
          <cell r="BR3">
            <v>4</v>
          </cell>
          <cell r="BS3" t="str">
            <v>020171</v>
          </cell>
          <cell r="BT3">
            <v>9</v>
          </cell>
          <cell r="BU3" t="str">
            <v>020171</v>
          </cell>
          <cell r="BV3">
            <v>6</v>
          </cell>
          <cell r="BW3" t="str">
            <v>020171</v>
          </cell>
          <cell r="BX3">
            <v>6</v>
          </cell>
          <cell r="BY3" t="str">
            <v>020171</v>
          </cell>
          <cell r="BZ3">
            <v>4</v>
          </cell>
          <cell r="CA3" t="str">
            <v>020171</v>
          </cell>
          <cell r="CB3">
            <v>3</v>
          </cell>
          <cell r="CC3" t="str">
            <v>020171</v>
          </cell>
          <cell r="CD3">
            <v>7</v>
          </cell>
          <cell r="CE3" t="str">
            <v>020171</v>
          </cell>
          <cell r="CF3">
            <v>6</v>
          </cell>
          <cell r="CG3" t="str">
            <v>020171</v>
          </cell>
          <cell r="CH3">
            <v>6</v>
          </cell>
          <cell r="CI3" t="str">
            <v>020171</v>
          </cell>
          <cell r="CJ3">
            <v>4</v>
          </cell>
          <cell r="CK3" t="str">
            <v>020171</v>
          </cell>
          <cell r="CL3">
            <v>9</v>
          </cell>
          <cell r="CM3" t="str">
            <v>020171</v>
          </cell>
          <cell r="CN3">
            <v>7</v>
          </cell>
          <cell r="CO3" t="str">
            <v>020171</v>
          </cell>
          <cell r="CP3">
            <v>16</v>
          </cell>
          <cell r="CQ3" t="str">
            <v>020171</v>
          </cell>
          <cell r="CR3">
            <v>10</v>
          </cell>
          <cell r="CS3" t="str">
            <v>020171</v>
          </cell>
          <cell r="CT3">
            <v>17</v>
          </cell>
          <cell r="CU3" t="str">
            <v>020171</v>
          </cell>
          <cell r="CV3">
            <v>18</v>
          </cell>
          <cell r="CW3" t="str">
            <v>020171</v>
          </cell>
          <cell r="CX3">
            <v>31</v>
          </cell>
          <cell r="CY3" t="str">
            <v>020171</v>
          </cell>
          <cell r="CZ3">
            <v>18</v>
          </cell>
          <cell r="DA3" t="str">
            <v>020171</v>
          </cell>
          <cell r="DB3">
            <v>24</v>
          </cell>
          <cell r="DC3" t="str">
            <v>020171</v>
          </cell>
          <cell r="DD3">
            <v>21</v>
          </cell>
          <cell r="DE3" t="str">
            <v>020171</v>
          </cell>
          <cell r="DF3">
            <v>26</v>
          </cell>
          <cell r="DG3" t="str">
            <v>020171</v>
          </cell>
          <cell r="DH3">
            <v>23</v>
          </cell>
          <cell r="DI3" t="str">
            <v>020171</v>
          </cell>
          <cell r="DJ3">
            <v>37</v>
          </cell>
          <cell r="DK3" t="str">
            <v>020171</v>
          </cell>
          <cell r="DL3">
            <v>23</v>
          </cell>
          <cell r="DM3" t="str">
            <v>020171</v>
          </cell>
          <cell r="DN3">
            <v>34</v>
          </cell>
          <cell r="DO3" t="str">
            <v>020171</v>
          </cell>
          <cell r="DP3">
            <v>31</v>
          </cell>
          <cell r="DQ3" t="str">
            <v>020171</v>
          </cell>
          <cell r="DR3">
            <v>35</v>
          </cell>
          <cell r="DS3" t="str">
            <v>020171</v>
          </cell>
          <cell r="DT3">
            <v>47</v>
          </cell>
          <cell r="DU3" t="str">
            <v>020171</v>
          </cell>
          <cell r="DV3">
            <v>58</v>
          </cell>
          <cell r="DW3" t="str">
            <v>020171</v>
          </cell>
          <cell r="DX3">
            <v>37</v>
          </cell>
          <cell r="DY3" t="str">
            <v>020171</v>
          </cell>
          <cell r="DZ3">
            <v>49</v>
          </cell>
          <cell r="EA3" t="str">
            <v>020171</v>
          </cell>
          <cell r="EB3">
            <v>36</v>
          </cell>
          <cell r="EC3" t="str">
            <v>020171</v>
          </cell>
          <cell r="ED3">
            <v>56</v>
          </cell>
          <cell r="EE3" t="str">
            <v>020171</v>
          </cell>
          <cell r="EF3">
            <v>59</v>
          </cell>
          <cell r="EG3" t="str">
            <v>020171</v>
          </cell>
          <cell r="EH3">
            <v>66</v>
          </cell>
          <cell r="EI3" t="str">
            <v>020171</v>
          </cell>
          <cell r="EJ3">
            <v>55</v>
          </cell>
          <cell r="EK3" t="str">
            <v>020171</v>
          </cell>
          <cell r="EL3">
            <v>64</v>
          </cell>
          <cell r="EM3" t="str">
            <v>020171</v>
          </cell>
          <cell r="EN3">
            <v>49</v>
          </cell>
          <cell r="EO3" t="str">
            <v>020171</v>
          </cell>
          <cell r="EP3">
            <v>57</v>
          </cell>
          <cell r="EQ3" t="str">
            <v>020171</v>
          </cell>
          <cell r="ER3">
            <v>51</v>
          </cell>
          <cell r="ES3" t="str">
            <v>020171</v>
          </cell>
          <cell r="ET3">
            <v>54</v>
          </cell>
          <cell r="EU3" t="str">
            <v>020171</v>
          </cell>
          <cell r="EV3">
            <v>34</v>
          </cell>
          <cell r="EW3" t="str">
            <v>020171</v>
          </cell>
          <cell r="EX3">
            <v>65</v>
          </cell>
          <cell r="EY3" t="str">
            <v>020171</v>
          </cell>
          <cell r="EZ3">
            <v>41</v>
          </cell>
          <cell r="FA3" t="str">
            <v>020171</v>
          </cell>
          <cell r="FB3">
            <v>45</v>
          </cell>
          <cell r="FC3" t="str">
            <v>020171</v>
          </cell>
          <cell r="FD3">
            <v>33</v>
          </cell>
          <cell r="FE3" t="str">
            <v>020171</v>
          </cell>
          <cell r="FF3">
            <v>43</v>
          </cell>
          <cell r="FG3" t="str">
            <v>020171</v>
          </cell>
          <cell r="FH3">
            <v>39</v>
          </cell>
          <cell r="FI3" t="str">
            <v>020171</v>
          </cell>
          <cell r="FJ3">
            <v>57</v>
          </cell>
          <cell r="FK3" t="str">
            <v>020171</v>
          </cell>
          <cell r="FL3">
            <v>41</v>
          </cell>
          <cell r="FM3" t="str">
            <v>020171</v>
          </cell>
          <cell r="FN3">
            <v>62</v>
          </cell>
          <cell r="FO3" t="str">
            <v>020171</v>
          </cell>
          <cell r="FP3">
            <v>37</v>
          </cell>
          <cell r="FQ3" t="str">
            <v>020171</v>
          </cell>
          <cell r="FR3">
            <v>58</v>
          </cell>
          <cell r="FS3" t="str">
            <v>020171</v>
          </cell>
          <cell r="FT3">
            <v>24</v>
          </cell>
          <cell r="FU3" t="str">
            <v>020171</v>
          </cell>
          <cell r="FV3">
            <v>54</v>
          </cell>
          <cell r="FW3" t="str">
            <v>020171</v>
          </cell>
          <cell r="FX3">
            <v>35</v>
          </cell>
          <cell r="FY3" t="str">
            <v>020171</v>
          </cell>
          <cell r="FZ3">
            <v>55</v>
          </cell>
          <cell r="GA3" t="str">
            <v>020171</v>
          </cell>
          <cell r="GB3">
            <v>34</v>
          </cell>
          <cell r="GC3" t="str">
            <v>020171</v>
          </cell>
          <cell r="GD3">
            <v>51</v>
          </cell>
          <cell r="GE3" t="str">
            <v>020171</v>
          </cell>
          <cell r="GF3">
            <v>28</v>
          </cell>
          <cell r="GG3" t="str">
            <v>020171</v>
          </cell>
          <cell r="GH3">
            <v>57</v>
          </cell>
          <cell r="GI3" t="str">
            <v>020171</v>
          </cell>
          <cell r="GJ3">
            <v>38</v>
          </cell>
          <cell r="GK3" t="str">
            <v>020171</v>
          </cell>
          <cell r="GL3">
            <v>65</v>
          </cell>
          <cell r="GM3" t="str">
            <v>020171</v>
          </cell>
          <cell r="GN3">
            <v>28</v>
          </cell>
          <cell r="GO3" t="str">
            <v>020171</v>
          </cell>
          <cell r="GP3">
            <v>57</v>
          </cell>
          <cell r="GQ3" t="str">
            <v>020171</v>
          </cell>
          <cell r="GR3">
            <v>38</v>
          </cell>
          <cell r="GS3" t="str">
            <v>020171</v>
          </cell>
          <cell r="GT3">
            <v>56</v>
          </cell>
          <cell r="GU3" t="str">
            <v>020171</v>
          </cell>
          <cell r="GV3">
            <v>37</v>
          </cell>
          <cell r="GW3" t="str">
            <v>020171</v>
          </cell>
          <cell r="GX3">
            <v>57</v>
          </cell>
          <cell r="GY3" t="str">
            <v>020171</v>
          </cell>
          <cell r="GZ3">
            <v>34</v>
          </cell>
          <cell r="HA3" t="str">
            <v>020171</v>
          </cell>
          <cell r="HB3">
            <v>63</v>
          </cell>
          <cell r="HC3" t="str">
            <v>020171</v>
          </cell>
          <cell r="HD3">
            <v>34</v>
          </cell>
          <cell r="HE3" t="str">
            <v>020171</v>
          </cell>
          <cell r="HF3">
            <v>56</v>
          </cell>
          <cell r="HG3" t="str">
            <v>020171</v>
          </cell>
          <cell r="HH3">
            <v>33</v>
          </cell>
          <cell r="HI3" t="str">
            <v>020171</v>
          </cell>
          <cell r="HJ3">
            <v>57</v>
          </cell>
          <cell r="HK3" t="str">
            <v>020171</v>
          </cell>
          <cell r="HL3">
            <v>33</v>
          </cell>
          <cell r="HM3" t="str">
            <v>020171</v>
          </cell>
          <cell r="HN3">
            <v>50</v>
          </cell>
          <cell r="HO3" t="str">
            <v>020171</v>
          </cell>
          <cell r="HP3">
            <v>35</v>
          </cell>
          <cell r="HQ3" t="str">
            <v>020171</v>
          </cell>
          <cell r="HR3">
            <v>53</v>
          </cell>
          <cell r="HS3" t="str">
            <v>020171</v>
          </cell>
          <cell r="HT3">
            <v>27</v>
          </cell>
          <cell r="HU3" t="str">
            <v>020171</v>
          </cell>
          <cell r="HV3">
            <v>61</v>
          </cell>
          <cell r="HW3" t="str">
            <v>020171</v>
          </cell>
          <cell r="HX3">
            <v>31</v>
          </cell>
          <cell r="HY3" t="str">
            <v>020171</v>
          </cell>
          <cell r="HZ3">
            <v>53</v>
          </cell>
          <cell r="IA3" t="str">
            <v>020171</v>
          </cell>
          <cell r="IB3">
            <v>51</v>
          </cell>
          <cell r="IC3" t="str">
            <v>020171</v>
          </cell>
          <cell r="ID3">
            <v>68</v>
          </cell>
          <cell r="IE3" t="str">
            <v>020171</v>
          </cell>
          <cell r="IF3">
            <v>42</v>
          </cell>
          <cell r="IG3" t="str">
            <v>020171</v>
          </cell>
          <cell r="IH3">
            <v>75</v>
          </cell>
          <cell r="II3" t="str">
            <v>020171</v>
          </cell>
          <cell r="IJ3">
            <v>41</v>
          </cell>
          <cell r="IK3" t="str">
            <v>020171</v>
          </cell>
          <cell r="IL3">
            <v>68</v>
          </cell>
          <cell r="IM3" t="str">
            <v>020171</v>
          </cell>
          <cell r="IN3">
            <v>32</v>
          </cell>
          <cell r="IO3" t="str">
            <v>020171</v>
          </cell>
          <cell r="IP3">
            <v>59</v>
          </cell>
          <cell r="IQ3" t="str">
            <v>020171</v>
          </cell>
          <cell r="IR3">
            <v>40</v>
          </cell>
          <cell r="IS3" t="str">
            <v>020171</v>
          </cell>
          <cell r="IT3">
            <v>68</v>
          </cell>
          <cell r="IU3" t="str">
            <v>020171</v>
          </cell>
          <cell r="IV3">
            <v>43</v>
          </cell>
          <cell r="IW3" t="str">
            <v>020171</v>
          </cell>
          <cell r="IX3">
            <v>66</v>
          </cell>
          <cell r="IY3" t="str">
            <v>020171</v>
          </cell>
          <cell r="IZ3">
            <v>24</v>
          </cell>
          <cell r="JA3" t="str">
            <v>020171</v>
          </cell>
          <cell r="JB3">
            <v>58</v>
          </cell>
          <cell r="JC3" t="str">
            <v>020171</v>
          </cell>
          <cell r="JD3">
            <v>30</v>
          </cell>
          <cell r="JE3" t="str">
            <v>020171</v>
          </cell>
          <cell r="JF3">
            <v>77</v>
          </cell>
          <cell r="JG3" t="str">
            <v>020171</v>
          </cell>
          <cell r="JH3">
            <v>28</v>
          </cell>
          <cell r="JI3" t="str">
            <v>020171</v>
          </cell>
          <cell r="JJ3">
            <v>65</v>
          </cell>
          <cell r="JK3" t="str">
            <v>020171</v>
          </cell>
          <cell r="JL3">
            <v>26</v>
          </cell>
          <cell r="JM3" t="str">
            <v>020171</v>
          </cell>
          <cell r="JN3">
            <v>56</v>
          </cell>
          <cell r="JO3" t="str">
            <v>020171</v>
          </cell>
          <cell r="JP3">
            <v>34</v>
          </cell>
          <cell r="JQ3" t="str">
            <v>020171</v>
          </cell>
          <cell r="JR3">
            <v>47</v>
          </cell>
          <cell r="JS3" t="str">
            <v>020171</v>
          </cell>
          <cell r="JT3">
            <v>33</v>
          </cell>
          <cell r="JU3" t="str">
            <v>020171</v>
          </cell>
          <cell r="JV3">
            <v>48</v>
          </cell>
          <cell r="JW3" t="str">
            <v>020171</v>
          </cell>
          <cell r="JX3">
            <v>25</v>
          </cell>
          <cell r="JY3" t="str">
            <v>020171</v>
          </cell>
          <cell r="JZ3">
            <v>46</v>
          </cell>
          <cell r="KA3" t="str">
            <v>020171</v>
          </cell>
          <cell r="KB3">
            <v>27</v>
          </cell>
          <cell r="KC3" t="str">
            <v>020171</v>
          </cell>
          <cell r="KD3">
            <v>53</v>
          </cell>
          <cell r="KE3" t="str">
            <v>020171</v>
          </cell>
          <cell r="KF3">
            <v>22</v>
          </cell>
          <cell r="KG3" t="str">
            <v>020171</v>
          </cell>
          <cell r="KH3">
            <v>54</v>
          </cell>
          <cell r="KI3" t="str">
            <v>020171</v>
          </cell>
          <cell r="KJ3">
            <v>19</v>
          </cell>
          <cell r="KK3" t="str">
            <v>020171</v>
          </cell>
          <cell r="KL3">
            <v>55</v>
          </cell>
          <cell r="KM3" t="str">
            <v>020171</v>
          </cell>
          <cell r="KN3">
            <v>10</v>
          </cell>
          <cell r="KO3" t="str">
            <v>020171</v>
          </cell>
          <cell r="KP3">
            <v>51</v>
          </cell>
          <cell r="KQ3" t="str">
            <v>020171</v>
          </cell>
          <cell r="KR3">
            <v>10</v>
          </cell>
          <cell r="KS3" t="str">
            <v>020171</v>
          </cell>
          <cell r="KT3">
            <v>18</v>
          </cell>
          <cell r="KU3" t="str">
            <v>020171</v>
          </cell>
          <cell r="KV3">
            <v>3</v>
          </cell>
          <cell r="KW3" t="str">
            <v>020171</v>
          </cell>
          <cell r="KX3">
            <v>27</v>
          </cell>
          <cell r="KY3" t="str">
            <v>020171</v>
          </cell>
          <cell r="KZ3">
            <v>10</v>
          </cell>
          <cell r="LA3" t="str">
            <v>020171</v>
          </cell>
          <cell r="LB3">
            <v>14</v>
          </cell>
          <cell r="LC3" t="str">
            <v>020171</v>
          </cell>
          <cell r="LD3">
            <v>6</v>
          </cell>
          <cell r="LE3" t="str">
            <v>020171</v>
          </cell>
          <cell r="LF3">
            <v>22</v>
          </cell>
          <cell r="LG3" t="str">
            <v>020171</v>
          </cell>
          <cell r="LH3">
            <v>14</v>
          </cell>
          <cell r="LI3" t="str">
            <v>020171</v>
          </cell>
          <cell r="LJ3">
            <v>39</v>
          </cell>
          <cell r="LK3" t="str">
            <v>020171</v>
          </cell>
          <cell r="LL3">
            <v>13</v>
          </cell>
          <cell r="LM3" t="str">
            <v>020171</v>
          </cell>
          <cell r="LN3">
            <v>29</v>
          </cell>
          <cell r="LO3" t="str">
            <v>020171</v>
          </cell>
          <cell r="LP3">
            <v>11</v>
          </cell>
          <cell r="LQ3" t="str">
            <v>020171</v>
          </cell>
          <cell r="LR3">
            <v>22</v>
          </cell>
          <cell r="LS3" t="str">
            <v>020171</v>
          </cell>
          <cell r="LT3">
            <v>6</v>
          </cell>
          <cell r="LU3" t="str">
            <v>020171</v>
          </cell>
          <cell r="LV3">
            <v>27</v>
          </cell>
          <cell r="LW3" t="str">
            <v>020171</v>
          </cell>
          <cell r="LX3">
            <v>4</v>
          </cell>
          <cell r="LY3" t="str">
            <v>020171</v>
          </cell>
          <cell r="LZ3">
            <v>25</v>
          </cell>
          <cell r="MA3" t="str">
            <v>020171</v>
          </cell>
          <cell r="MB3">
            <v>6</v>
          </cell>
          <cell r="MC3" t="str">
            <v>020171</v>
          </cell>
          <cell r="MD3">
            <v>13</v>
          </cell>
          <cell r="MG3" t="str">
            <v>020171</v>
          </cell>
          <cell r="MH3">
            <v>13</v>
          </cell>
          <cell r="MI3" t="str">
            <v>020171</v>
          </cell>
          <cell r="MJ3">
            <v>3</v>
          </cell>
          <cell r="MK3" t="str">
            <v>020171</v>
          </cell>
          <cell r="ML3">
            <v>12</v>
          </cell>
          <cell r="MO3" t="str">
            <v>020171</v>
          </cell>
          <cell r="MP3">
            <v>14</v>
          </cell>
          <cell r="MQ3" t="str">
            <v>020171</v>
          </cell>
          <cell r="MR3">
            <v>1</v>
          </cell>
          <cell r="MS3" t="str">
            <v>020171</v>
          </cell>
          <cell r="MT3">
            <v>4</v>
          </cell>
          <cell r="MU3" t="str">
            <v>020171</v>
          </cell>
          <cell r="MV3">
            <v>1</v>
          </cell>
          <cell r="MW3" t="str">
            <v>020171</v>
          </cell>
          <cell r="MX3">
            <v>4</v>
          </cell>
          <cell r="MY3" t="str">
            <v>020171</v>
          </cell>
          <cell r="MZ3">
            <v>1</v>
          </cell>
          <cell r="NA3" t="str">
            <v>020171</v>
          </cell>
          <cell r="NB3">
            <v>4</v>
          </cell>
          <cell r="NE3" t="str">
            <v>020171</v>
          </cell>
          <cell r="NF3">
            <v>2</v>
          </cell>
          <cell r="NI3" t="str">
            <v>021001</v>
          </cell>
          <cell r="NJ3">
            <v>9</v>
          </cell>
          <cell r="NM3" t="str">
            <v>020171</v>
          </cell>
          <cell r="NN3">
            <v>2</v>
          </cell>
          <cell r="NQ3" t="str">
            <v>021001</v>
          </cell>
          <cell r="NR3">
            <v>8</v>
          </cell>
          <cell r="NU3" t="str">
            <v>021001</v>
          </cell>
          <cell r="NV3">
            <v>3</v>
          </cell>
          <cell r="NY3" t="str">
            <v>020171</v>
          </cell>
          <cell r="NZ3">
            <v>1</v>
          </cell>
          <cell r="OC3" t="str">
            <v>021001</v>
          </cell>
          <cell r="OD3">
            <v>2</v>
          </cell>
          <cell r="OG3" t="str">
            <v>021002</v>
          </cell>
          <cell r="OH3">
            <v>1</v>
          </cell>
          <cell r="OK3" t="str">
            <v>021002</v>
          </cell>
          <cell r="OL3">
            <v>1</v>
          </cell>
          <cell r="OO3" t="str">
            <v>021201</v>
          </cell>
          <cell r="OP3">
            <v>1</v>
          </cell>
          <cell r="OS3" t="str">
            <v>020171</v>
          </cell>
          <cell r="OT3">
            <v>1</v>
          </cell>
          <cell r="OW3" t="str">
            <v>021104</v>
          </cell>
          <cell r="OX3">
            <v>1</v>
          </cell>
          <cell r="PA3" t="str">
            <v>021001</v>
          </cell>
          <cell r="PB3">
            <v>1</v>
          </cell>
          <cell r="PE3" t="str">
            <v>021605</v>
          </cell>
          <cell r="PF3">
            <v>1</v>
          </cell>
          <cell r="PI3" t="str">
            <v>025001</v>
          </cell>
          <cell r="PJ3">
            <v>1</v>
          </cell>
          <cell r="PM3" t="str">
            <v>022000</v>
          </cell>
          <cell r="PN3">
            <v>1</v>
          </cell>
          <cell r="QC3" t="str">
            <v>021105</v>
          </cell>
          <cell r="QD3">
            <v>1</v>
          </cell>
        </row>
        <row r="4">
          <cell r="C4" t="str">
            <v>021002</v>
          </cell>
          <cell r="D4">
            <v>162</v>
          </cell>
          <cell r="E4" t="str">
            <v>021002</v>
          </cell>
          <cell r="F4">
            <v>168</v>
          </cell>
          <cell r="G4" t="str">
            <v>021002</v>
          </cell>
          <cell r="H4">
            <v>171</v>
          </cell>
          <cell r="I4" t="str">
            <v>021002</v>
          </cell>
          <cell r="J4">
            <v>142</v>
          </cell>
          <cell r="K4" t="str">
            <v>021002</v>
          </cell>
          <cell r="L4">
            <v>182</v>
          </cell>
          <cell r="M4" t="str">
            <v>021002</v>
          </cell>
          <cell r="N4">
            <v>181</v>
          </cell>
          <cell r="O4" t="str">
            <v>021002</v>
          </cell>
          <cell r="P4">
            <v>195</v>
          </cell>
          <cell r="Q4" t="str">
            <v>021002</v>
          </cell>
          <cell r="R4">
            <v>186</v>
          </cell>
          <cell r="S4" t="str">
            <v>021002</v>
          </cell>
          <cell r="T4">
            <v>216</v>
          </cell>
          <cell r="U4" t="str">
            <v>021002</v>
          </cell>
          <cell r="V4">
            <v>203</v>
          </cell>
          <cell r="W4" t="str">
            <v>021002</v>
          </cell>
          <cell r="X4">
            <v>242</v>
          </cell>
          <cell r="Y4" t="str">
            <v>021002</v>
          </cell>
          <cell r="Z4">
            <v>190</v>
          </cell>
          <cell r="AA4" t="str">
            <v>021002</v>
          </cell>
          <cell r="AB4">
            <v>243</v>
          </cell>
          <cell r="AC4" t="str">
            <v>021002</v>
          </cell>
          <cell r="AD4">
            <v>219</v>
          </cell>
          <cell r="AE4" t="str">
            <v>021002</v>
          </cell>
          <cell r="AF4">
            <v>263</v>
          </cell>
          <cell r="AG4" t="str">
            <v>021002</v>
          </cell>
          <cell r="AH4">
            <v>234</v>
          </cell>
          <cell r="AI4" t="str">
            <v>021002</v>
          </cell>
          <cell r="AJ4">
            <v>279</v>
          </cell>
          <cell r="AK4" t="str">
            <v>021002</v>
          </cell>
          <cell r="AL4">
            <v>236</v>
          </cell>
          <cell r="AM4" t="str">
            <v>021002</v>
          </cell>
          <cell r="AN4">
            <v>236</v>
          </cell>
          <cell r="AO4" t="str">
            <v>021002</v>
          </cell>
          <cell r="AP4">
            <v>231</v>
          </cell>
          <cell r="AQ4" t="str">
            <v>021002</v>
          </cell>
          <cell r="AR4">
            <v>260</v>
          </cell>
          <cell r="AS4" t="str">
            <v>021002</v>
          </cell>
          <cell r="AT4">
            <v>239</v>
          </cell>
          <cell r="AU4" t="str">
            <v>021002</v>
          </cell>
          <cell r="AV4">
            <v>251</v>
          </cell>
          <cell r="AW4" t="str">
            <v>021002</v>
          </cell>
          <cell r="AX4">
            <v>251</v>
          </cell>
          <cell r="AY4" t="str">
            <v>021002</v>
          </cell>
          <cell r="AZ4">
            <v>277</v>
          </cell>
          <cell r="BA4" t="str">
            <v>021002</v>
          </cell>
          <cell r="BB4">
            <v>245</v>
          </cell>
          <cell r="BC4" t="str">
            <v>021002</v>
          </cell>
          <cell r="BD4">
            <v>251</v>
          </cell>
          <cell r="BE4" t="str">
            <v>021002</v>
          </cell>
          <cell r="BF4">
            <v>245</v>
          </cell>
          <cell r="BG4" t="str">
            <v>021002</v>
          </cell>
          <cell r="BH4">
            <v>204</v>
          </cell>
          <cell r="BI4" t="str">
            <v>021002</v>
          </cell>
          <cell r="BJ4">
            <v>161</v>
          </cell>
          <cell r="BK4" t="str">
            <v>021002</v>
          </cell>
          <cell r="BL4">
            <v>184</v>
          </cell>
          <cell r="BM4" t="str">
            <v>021002</v>
          </cell>
          <cell r="BN4">
            <v>169</v>
          </cell>
          <cell r="BO4" t="str">
            <v>021001</v>
          </cell>
          <cell r="BP4">
            <v>50</v>
          </cell>
          <cell r="BQ4" t="str">
            <v>021001</v>
          </cell>
          <cell r="BR4">
            <v>44</v>
          </cell>
          <cell r="BS4" t="str">
            <v>021001</v>
          </cell>
          <cell r="BT4">
            <v>62</v>
          </cell>
          <cell r="BU4" t="str">
            <v>021001</v>
          </cell>
          <cell r="BV4">
            <v>45</v>
          </cell>
          <cell r="BW4" t="str">
            <v>021001</v>
          </cell>
          <cell r="BX4">
            <v>61</v>
          </cell>
          <cell r="BY4" t="str">
            <v>021001</v>
          </cell>
          <cell r="BZ4">
            <v>52</v>
          </cell>
          <cell r="CA4" t="str">
            <v>021001</v>
          </cell>
          <cell r="CB4">
            <v>66</v>
          </cell>
          <cell r="CC4" t="str">
            <v>021001</v>
          </cell>
          <cell r="CD4">
            <v>40</v>
          </cell>
          <cell r="CE4" t="str">
            <v>021001</v>
          </cell>
          <cell r="CF4">
            <v>69</v>
          </cell>
          <cell r="CG4" t="str">
            <v>021001</v>
          </cell>
          <cell r="CH4">
            <v>36</v>
          </cell>
          <cell r="CI4" t="str">
            <v>021001</v>
          </cell>
          <cell r="CJ4">
            <v>69</v>
          </cell>
          <cell r="CK4" t="str">
            <v>021001</v>
          </cell>
          <cell r="CL4">
            <v>44</v>
          </cell>
          <cell r="CM4" t="str">
            <v>021001</v>
          </cell>
          <cell r="CN4">
            <v>95</v>
          </cell>
          <cell r="CO4" t="str">
            <v>021001</v>
          </cell>
          <cell r="CP4">
            <v>53</v>
          </cell>
          <cell r="CQ4" t="str">
            <v>021001</v>
          </cell>
          <cell r="CR4">
            <v>98</v>
          </cell>
          <cell r="CS4" t="str">
            <v>021001</v>
          </cell>
          <cell r="CT4">
            <v>44</v>
          </cell>
          <cell r="CU4" t="str">
            <v>021001</v>
          </cell>
          <cell r="CV4">
            <v>109</v>
          </cell>
          <cell r="CW4" t="str">
            <v>021001</v>
          </cell>
          <cell r="CX4">
            <v>70</v>
          </cell>
          <cell r="CY4" t="str">
            <v>021001</v>
          </cell>
          <cell r="CZ4">
            <v>83</v>
          </cell>
          <cell r="DA4" t="str">
            <v>021001</v>
          </cell>
          <cell r="DB4">
            <v>61</v>
          </cell>
          <cell r="DC4" t="str">
            <v>021001</v>
          </cell>
          <cell r="DD4">
            <v>117</v>
          </cell>
          <cell r="DE4" t="str">
            <v>021001</v>
          </cell>
          <cell r="DF4">
            <v>65</v>
          </cell>
          <cell r="DG4" t="str">
            <v>021001</v>
          </cell>
          <cell r="DH4">
            <v>104</v>
          </cell>
          <cell r="DI4" t="str">
            <v>021001</v>
          </cell>
          <cell r="DJ4">
            <v>64</v>
          </cell>
          <cell r="DK4" t="str">
            <v>021001</v>
          </cell>
          <cell r="DL4">
            <v>124</v>
          </cell>
          <cell r="DM4" t="str">
            <v>021001</v>
          </cell>
          <cell r="DN4">
            <v>83</v>
          </cell>
          <cell r="DO4" t="str">
            <v>021001</v>
          </cell>
          <cell r="DP4">
            <v>137</v>
          </cell>
          <cell r="DQ4" t="str">
            <v>021001</v>
          </cell>
          <cell r="DR4">
            <v>94</v>
          </cell>
          <cell r="DS4" t="str">
            <v>021001</v>
          </cell>
          <cell r="DT4">
            <v>156</v>
          </cell>
          <cell r="DU4" t="str">
            <v>021001</v>
          </cell>
          <cell r="DV4">
            <v>117</v>
          </cell>
          <cell r="DW4" t="str">
            <v>021001</v>
          </cell>
          <cell r="DX4">
            <v>158</v>
          </cell>
          <cell r="DY4" t="str">
            <v>021001</v>
          </cell>
          <cell r="DZ4">
            <v>116</v>
          </cell>
          <cell r="EA4" t="str">
            <v>021001</v>
          </cell>
          <cell r="EB4">
            <v>192</v>
          </cell>
          <cell r="EC4" t="str">
            <v>021001</v>
          </cell>
          <cell r="ED4">
            <v>107</v>
          </cell>
          <cell r="EE4" t="str">
            <v>021001</v>
          </cell>
          <cell r="EF4">
            <v>172</v>
          </cell>
          <cell r="EG4" t="str">
            <v>021001</v>
          </cell>
          <cell r="EH4">
            <v>141</v>
          </cell>
          <cell r="EI4" t="str">
            <v>021001</v>
          </cell>
          <cell r="EJ4">
            <v>182</v>
          </cell>
          <cell r="EK4" t="str">
            <v>021001</v>
          </cell>
          <cell r="EL4">
            <v>147</v>
          </cell>
          <cell r="EM4" t="str">
            <v>021001</v>
          </cell>
          <cell r="EN4">
            <v>158</v>
          </cell>
          <cell r="EO4" t="str">
            <v>021001</v>
          </cell>
          <cell r="EP4">
            <v>133</v>
          </cell>
          <cell r="EQ4" t="str">
            <v>021001</v>
          </cell>
          <cell r="ER4">
            <v>140</v>
          </cell>
          <cell r="ES4" t="str">
            <v>021001</v>
          </cell>
          <cell r="ET4">
            <v>151</v>
          </cell>
          <cell r="EU4" t="str">
            <v>021001</v>
          </cell>
          <cell r="EV4">
            <v>156</v>
          </cell>
          <cell r="EW4" t="str">
            <v>021001</v>
          </cell>
          <cell r="EX4">
            <v>121</v>
          </cell>
          <cell r="EY4" t="str">
            <v>021001</v>
          </cell>
          <cell r="EZ4">
            <v>114</v>
          </cell>
          <cell r="FA4" t="str">
            <v>021001</v>
          </cell>
          <cell r="FB4">
            <v>101</v>
          </cell>
          <cell r="FC4" t="str">
            <v>021001</v>
          </cell>
          <cell r="FD4">
            <v>144</v>
          </cell>
          <cell r="FE4" t="str">
            <v>021001</v>
          </cell>
          <cell r="FF4">
            <v>134</v>
          </cell>
          <cell r="FG4" t="str">
            <v>021001</v>
          </cell>
          <cell r="FH4">
            <v>135</v>
          </cell>
          <cell r="FI4" t="str">
            <v>021001</v>
          </cell>
          <cell r="FJ4">
            <v>117</v>
          </cell>
          <cell r="FK4" t="str">
            <v>021001</v>
          </cell>
          <cell r="FL4">
            <v>124</v>
          </cell>
          <cell r="FM4" t="str">
            <v>021001</v>
          </cell>
          <cell r="FN4">
            <v>132</v>
          </cell>
          <cell r="FO4" t="str">
            <v>021001</v>
          </cell>
          <cell r="FP4">
            <v>145</v>
          </cell>
          <cell r="FQ4" t="str">
            <v>021001</v>
          </cell>
          <cell r="FR4">
            <v>145</v>
          </cell>
          <cell r="FS4" t="str">
            <v>021001</v>
          </cell>
          <cell r="FT4">
            <v>137</v>
          </cell>
          <cell r="FU4" t="str">
            <v>021001</v>
          </cell>
          <cell r="FV4">
            <v>135</v>
          </cell>
          <cell r="FW4" t="str">
            <v>021001</v>
          </cell>
          <cell r="FX4">
            <v>132</v>
          </cell>
          <cell r="FY4" t="str">
            <v>021001</v>
          </cell>
          <cell r="FZ4">
            <v>146</v>
          </cell>
          <cell r="GA4" t="str">
            <v>021001</v>
          </cell>
          <cell r="GB4">
            <v>146</v>
          </cell>
          <cell r="GC4" t="str">
            <v>021001</v>
          </cell>
          <cell r="GD4">
            <v>143</v>
          </cell>
          <cell r="GE4" t="str">
            <v>021001</v>
          </cell>
          <cell r="GF4">
            <v>134</v>
          </cell>
          <cell r="GG4" t="str">
            <v>021001</v>
          </cell>
          <cell r="GH4">
            <v>151</v>
          </cell>
          <cell r="GI4" t="str">
            <v>021001</v>
          </cell>
          <cell r="GJ4">
            <v>146</v>
          </cell>
          <cell r="GK4" t="str">
            <v>021001</v>
          </cell>
          <cell r="GL4">
            <v>150</v>
          </cell>
          <cell r="GM4" t="str">
            <v>021001</v>
          </cell>
          <cell r="GN4">
            <v>131</v>
          </cell>
          <cell r="GO4" t="str">
            <v>021001</v>
          </cell>
          <cell r="GP4">
            <v>154</v>
          </cell>
          <cell r="GQ4" t="str">
            <v>021001</v>
          </cell>
          <cell r="GR4">
            <v>132</v>
          </cell>
          <cell r="GS4" t="str">
            <v>021001</v>
          </cell>
          <cell r="GT4">
            <v>172</v>
          </cell>
          <cell r="GU4" t="str">
            <v>021001</v>
          </cell>
          <cell r="GV4">
            <v>167</v>
          </cell>
          <cell r="GW4" t="str">
            <v>021001</v>
          </cell>
          <cell r="GX4">
            <v>162</v>
          </cell>
          <cell r="GY4" t="str">
            <v>021001</v>
          </cell>
          <cell r="GZ4">
            <v>192</v>
          </cell>
          <cell r="HA4" t="str">
            <v>021001</v>
          </cell>
          <cell r="HB4">
            <v>183</v>
          </cell>
          <cell r="HC4" t="str">
            <v>021001</v>
          </cell>
          <cell r="HD4">
            <v>213</v>
          </cell>
          <cell r="HE4" t="str">
            <v>021001</v>
          </cell>
          <cell r="HF4">
            <v>190</v>
          </cell>
          <cell r="HG4" t="str">
            <v>021001</v>
          </cell>
          <cell r="HH4">
            <v>169</v>
          </cell>
          <cell r="HI4" t="str">
            <v>021001</v>
          </cell>
          <cell r="HJ4">
            <v>174</v>
          </cell>
          <cell r="HK4" t="str">
            <v>021001</v>
          </cell>
          <cell r="HL4">
            <v>206</v>
          </cell>
          <cell r="HM4" t="str">
            <v>021001</v>
          </cell>
          <cell r="HN4">
            <v>208</v>
          </cell>
          <cell r="HO4" t="str">
            <v>021001</v>
          </cell>
          <cell r="HP4">
            <v>197</v>
          </cell>
          <cell r="HQ4" t="str">
            <v>021001</v>
          </cell>
          <cell r="HR4">
            <v>201</v>
          </cell>
          <cell r="HS4" t="str">
            <v>021001</v>
          </cell>
          <cell r="HT4">
            <v>198</v>
          </cell>
          <cell r="HU4" t="str">
            <v>021001</v>
          </cell>
          <cell r="HV4">
            <v>231</v>
          </cell>
          <cell r="HW4" t="str">
            <v>021001</v>
          </cell>
          <cell r="HX4">
            <v>245</v>
          </cell>
          <cell r="HY4" t="str">
            <v>021001</v>
          </cell>
          <cell r="HZ4">
            <v>250</v>
          </cell>
          <cell r="IA4" t="str">
            <v>021001</v>
          </cell>
          <cell r="IB4">
            <v>272</v>
          </cell>
          <cell r="IC4" t="str">
            <v>021001</v>
          </cell>
          <cell r="ID4">
            <v>256</v>
          </cell>
          <cell r="IE4" t="str">
            <v>021001</v>
          </cell>
          <cell r="IF4">
            <v>264</v>
          </cell>
          <cell r="IG4" t="str">
            <v>021001</v>
          </cell>
          <cell r="IH4">
            <v>278</v>
          </cell>
          <cell r="II4" t="str">
            <v>021001</v>
          </cell>
          <cell r="IJ4">
            <v>253</v>
          </cell>
          <cell r="IK4" t="str">
            <v>021001</v>
          </cell>
          <cell r="IL4">
            <v>258</v>
          </cell>
          <cell r="IM4" t="str">
            <v>021001</v>
          </cell>
          <cell r="IN4">
            <v>221</v>
          </cell>
          <cell r="IO4" t="str">
            <v>021001</v>
          </cell>
          <cell r="IP4">
            <v>254</v>
          </cell>
          <cell r="IQ4" t="str">
            <v>021001</v>
          </cell>
          <cell r="IR4">
            <v>237</v>
          </cell>
          <cell r="IS4" t="str">
            <v>021001</v>
          </cell>
          <cell r="IT4">
            <v>268</v>
          </cell>
          <cell r="IU4" t="str">
            <v>021001</v>
          </cell>
          <cell r="IV4">
            <v>185</v>
          </cell>
          <cell r="IW4" t="str">
            <v>021001</v>
          </cell>
          <cell r="IX4">
            <v>239</v>
          </cell>
          <cell r="IY4" t="str">
            <v>021001</v>
          </cell>
          <cell r="IZ4">
            <v>148</v>
          </cell>
          <cell r="JA4" t="str">
            <v>021001</v>
          </cell>
          <cell r="JB4">
            <v>182</v>
          </cell>
          <cell r="JC4" t="str">
            <v>021001</v>
          </cell>
          <cell r="JD4">
            <v>140</v>
          </cell>
          <cell r="JE4" t="str">
            <v>021001</v>
          </cell>
          <cell r="JF4">
            <v>168</v>
          </cell>
          <cell r="JG4" t="str">
            <v>021001</v>
          </cell>
          <cell r="JH4">
            <v>150</v>
          </cell>
          <cell r="JI4" t="str">
            <v>021001</v>
          </cell>
          <cell r="JJ4">
            <v>172</v>
          </cell>
          <cell r="JK4" t="str">
            <v>021001</v>
          </cell>
          <cell r="JL4">
            <v>120</v>
          </cell>
          <cell r="JM4" t="str">
            <v>021001</v>
          </cell>
          <cell r="JN4">
            <v>143</v>
          </cell>
          <cell r="JO4" t="str">
            <v>021001</v>
          </cell>
          <cell r="JP4">
            <v>99</v>
          </cell>
          <cell r="JQ4" t="str">
            <v>021001</v>
          </cell>
          <cell r="JR4">
            <v>146</v>
          </cell>
          <cell r="JS4" t="str">
            <v>021001</v>
          </cell>
          <cell r="JT4">
            <v>119</v>
          </cell>
          <cell r="JU4" t="str">
            <v>021001</v>
          </cell>
          <cell r="JV4">
            <v>149</v>
          </cell>
          <cell r="JW4" t="str">
            <v>021001</v>
          </cell>
          <cell r="JX4">
            <v>98</v>
          </cell>
          <cell r="JY4" t="str">
            <v>021001</v>
          </cell>
          <cell r="JZ4">
            <v>99</v>
          </cell>
          <cell r="KA4" t="str">
            <v>021001</v>
          </cell>
          <cell r="KB4">
            <v>97</v>
          </cell>
          <cell r="KC4" t="str">
            <v>021001</v>
          </cell>
          <cell r="KD4">
            <v>132</v>
          </cell>
          <cell r="KE4" t="str">
            <v>021001</v>
          </cell>
          <cell r="KF4">
            <v>56</v>
          </cell>
          <cell r="KG4" t="str">
            <v>021001</v>
          </cell>
          <cell r="KH4">
            <v>98</v>
          </cell>
          <cell r="KI4" t="str">
            <v>021001</v>
          </cell>
          <cell r="KJ4">
            <v>50</v>
          </cell>
          <cell r="KK4" t="str">
            <v>021001</v>
          </cell>
          <cell r="KL4">
            <v>96</v>
          </cell>
          <cell r="KM4" t="str">
            <v>021001</v>
          </cell>
          <cell r="KN4">
            <v>44</v>
          </cell>
          <cell r="KO4" t="str">
            <v>021001</v>
          </cell>
          <cell r="KP4">
            <v>90</v>
          </cell>
          <cell r="KQ4" t="str">
            <v>021001</v>
          </cell>
          <cell r="KR4">
            <v>23</v>
          </cell>
          <cell r="KS4" t="str">
            <v>021001</v>
          </cell>
          <cell r="KT4">
            <v>45</v>
          </cell>
          <cell r="KU4" t="str">
            <v>021001</v>
          </cell>
          <cell r="KV4">
            <v>11</v>
          </cell>
          <cell r="KW4" t="str">
            <v>021001</v>
          </cell>
          <cell r="KX4">
            <v>40</v>
          </cell>
          <cell r="KY4" t="str">
            <v>021001</v>
          </cell>
          <cell r="KZ4">
            <v>14</v>
          </cell>
          <cell r="LA4" t="str">
            <v>021001</v>
          </cell>
          <cell r="LB4">
            <v>34</v>
          </cell>
          <cell r="LC4" t="str">
            <v>021001</v>
          </cell>
          <cell r="LD4">
            <v>33</v>
          </cell>
          <cell r="LE4" t="str">
            <v>021001</v>
          </cell>
          <cell r="LF4">
            <v>100</v>
          </cell>
          <cell r="LG4" t="str">
            <v>021001</v>
          </cell>
          <cell r="LH4">
            <v>37</v>
          </cell>
          <cell r="LI4" t="str">
            <v>021001</v>
          </cell>
          <cell r="LJ4">
            <v>98</v>
          </cell>
          <cell r="LK4" t="str">
            <v>021001</v>
          </cell>
          <cell r="LL4">
            <v>39</v>
          </cell>
          <cell r="LM4" t="str">
            <v>021001</v>
          </cell>
          <cell r="LN4">
            <v>98</v>
          </cell>
          <cell r="LO4" t="str">
            <v>021001</v>
          </cell>
          <cell r="LP4">
            <v>36</v>
          </cell>
          <cell r="LQ4" t="str">
            <v>021001</v>
          </cell>
          <cell r="LR4">
            <v>116</v>
          </cell>
          <cell r="LS4" t="str">
            <v>021001</v>
          </cell>
          <cell r="LT4">
            <v>32</v>
          </cell>
          <cell r="LU4" t="str">
            <v>021001</v>
          </cell>
          <cell r="LV4">
            <v>100</v>
          </cell>
          <cell r="LW4" t="str">
            <v>021001</v>
          </cell>
          <cell r="LX4">
            <v>37</v>
          </cell>
          <cell r="LY4" t="str">
            <v>021001</v>
          </cell>
          <cell r="LZ4">
            <v>86</v>
          </cell>
          <cell r="MA4" t="str">
            <v>021001</v>
          </cell>
          <cell r="MB4">
            <v>30</v>
          </cell>
          <cell r="MC4" t="str">
            <v>021001</v>
          </cell>
          <cell r="MD4">
            <v>72</v>
          </cell>
          <cell r="ME4" t="str">
            <v>021001</v>
          </cell>
          <cell r="MF4">
            <v>25</v>
          </cell>
          <cell r="MG4" t="str">
            <v>021001</v>
          </cell>
          <cell r="MH4">
            <v>72</v>
          </cell>
          <cell r="MI4" t="str">
            <v>021001</v>
          </cell>
          <cell r="MJ4">
            <v>9</v>
          </cell>
          <cell r="MK4" t="str">
            <v>021001</v>
          </cell>
          <cell r="ML4">
            <v>50</v>
          </cell>
          <cell r="MM4" t="str">
            <v>021001</v>
          </cell>
          <cell r="MN4">
            <v>4</v>
          </cell>
          <cell r="MO4" t="str">
            <v>021001</v>
          </cell>
          <cell r="MP4">
            <v>24</v>
          </cell>
          <cell r="MQ4" t="str">
            <v>021001</v>
          </cell>
          <cell r="MR4">
            <v>6</v>
          </cell>
          <cell r="MS4" t="str">
            <v>021001</v>
          </cell>
          <cell r="MT4">
            <v>36</v>
          </cell>
          <cell r="MU4" t="str">
            <v>021001</v>
          </cell>
          <cell r="MV4">
            <v>2</v>
          </cell>
          <cell r="MW4" t="str">
            <v>021001</v>
          </cell>
          <cell r="MX4">
            <v>16</v>
          </cell>
          <cell r="MY4" t="str">
            <v>021001</v>
          </cell>
          <cell r="MZ4">
            <v>5</v>
          </cell>
          <cell r="NA4" t="str">
            <v>021001</v>
          </cell>
          <cell r="NB4">
            <v>24</v>
          </cell>
          <cell r="NC4" t="str">
            <v>021001</v>
          </cell>
          <cell r="ND4">
            <v>3</v>
          </cell>
          <cell r="NE4" t="str">
            <v>021001</v>
          </cell>
          <cell r="NF4">
            <v>12</v>
          </cell>
          <cell r="NG4" t="str">
            <v>021001</v>
          </cell>
          <cell r="NH4">
            <v>7</v>
          </cell>
          <cell r="NI4" t="str">
            <v>021002</v>
          </cell>
          <cell r="NJ4">
            <v>24</v>
          </cell>
          <cell r="NK4" t="str">
            <v>021001</v>
          </cell>
          <cell r="NL4">
            <v>3</v>
          </cell>
          <cell r="NM4" t="str">
            <v>021001</v>
          </cell>
          <cell r="NN4">
            <v>10</v>
          </cell>
          <cell r="NQ4" t="str">
            <v>021002</v>
          </cell>
          <cell r="NR4">
            <v>5</v>
          </cell>
          <cell r="NU4" t="str">
            <v>021002</v>
          </cell>
          <cell r="NV4">
            <v>3</v>
          </cell>
          <cell r="NY4" t="str">
            <v>021001</v>
          </cell>
          <cell r="NZ4">
            <v>2</v>
          </cell>
          <cell r="OC4" t="str">
            <v>021002</v>
          </cell>
          <cell r="OD4">
            <v>2</v>
          </cell>
          <cell r="OG4" t="str">
            <v>021102</v>
          </cell>
          <cell r="OH4">
            <v>2</v>
          </cell>
          <cell r="OK4" t="str">
            <v>021104</v>
          </cell>
          <cell r="OL4">
            <v>1</v>
          </cell>
          <cell r="OO4" t="str">
            <v>021800</v>
          </cell>
          <cell r="OP4">
            <v>1</v>
          </cell>
          <cell r="OS4" t="str">
            <v>021003</v>
          </cell>
          <cell r="OT4">
            <v>1</v>
          </cell>
          <cell r="OW4" t="str">
            <v>021205</v>
          </cell>
          <cell r="OX4">
            <v>1</v>
          </cell>
          <cell r="PA4" t="str">
            <v>021206</v>
          </cell>
          <cell r="PB4">
            <v>1</v>
          </cell>
        </row>
        <row r="5">
          <cell r="C5" t="str">
            <v>021003</v>
          </cell>
          <cell r="D5">
            <v>151</v>
          </cell>
          <cell r="E5" t="str">
            <v>021003</v>
          </cell>
          <cell r="F5">
            <v>150</v>
          </cell>
          <cell r="G5" t="str">
            <v>021003</v>
          </cell>
          <cell r="H5">
            <v>152</v>
          </cell>
          <cell r="I5" t="str">
            <v>021003</v>
          </cell>
          <cell r="J5">
            <v>149</v>
          </cell>
          <cell r="K5" t="str">
            <v>021003</v>
          </cell>
          <cell r="L5">
            <v>145</v>
          </cell>
          <cell r="M5" t="str">
            <v>021003</v>
          </cell>
          <cell r="N5">
            <v>155</v>
          </cell>
          <cell r="O5" t="str">
            <v>021003</v>
          </cell>
          <cell r="P5">
            <v>170</v>
          </cell>
          <cell r="Q5" t="str">
            <v>021003</v>
          </cell>
          <cell r="R5">
            <v>177</v>
          </cell>
          <cell r="S5" t="str">
            <v>021003</v>
          </cell>
          <cell r="T5">
            <v>195</v>
          </cell>
          <cell r="U5" t="str">
            <v>021003</v>
          </cell>
          <cell r="V5">
            <v>201</v>
          </cell>
          <cell r="W5" t="str">
            <v>021003</v>
          </cell>
          <cell r="X5">
            <v>226</v>
          </cell>
          <cell r="Y5" t="str">
            <v>021003</v>
          </cell>
          <cell r="Z5">
            <v>214</v>
          </cell>
          <cell r="AA5" t="str">
            <v>021003</v>
          </cell>
          <cell r="AB5">
            <v>243</v>
          </cell>
          <cell r="AC5" t="str">
            <v>021003</v>
          </cell>
          <cell r="AD5">
            <v>232</v>
          </cell>
          <cell r="AE5" t="str">
            <v>021003</v>
          </cell>
          <cell r="AF5">
            <v>273</v>
          </cell>
          <cell r="AG5" t="str">
            <v>021003</v>
          </cell>
          <cell r="AH5">
            <v>232</v>
          </cell>
          <cell r="AI5" t="str">
            <v>021003</v>
          </cell>
          <cell r="AJ5">
            <v>222</v>
          </cell>
          <cell r="AK5" t="str">
            <v>021003</v>
          </cell>
          <cell r="AL5">
            <v>220</v>
          </cell>
          <cell r="AM5" t="str">
            <v>021003</v>
          </cell>
          <cell r="AN5">
            <v>212</v>
          </cell>
          <cell r="AO5" t="str">
            <v>021003</v>
          </cell>
          <cell r="AP5">
            <v>205</v>
          </cell>
          <cell r="AQ5" t="str">
            <v>021003</v>
          </cell>
          <cell r="AR5">
            <v>249</v>
          </cell>
          <cell r="AS5" t="str">
            <v>021003</v>
          </cell>
          <cell r="AT5">
            <v>301</v>
          </cell>
          <cell r="AU5" t="str">
            <v>021003</v>
          </cell>
          <cell r="AV5">
            <v>264</v>
          </cell>
          <cell r="AW5" t="str">
            <v>021003</v>
          </cell>
          <cell r="AX5">
            <v>247</v>
          </cell>
          <cell r="AY5" t="str">
            <v>021003</v>
          </cell>
          <cell r="AZ5">
            <v>260</v>
          </cell>
          <cell r="BA5" t="str">
            <v>021003</v>
          </cell>
          <cell r="BB5">
            <v>262</v>
          </cell>
          <cell r="BC5" t="str">
            <v>021003</v>
          </cell>
          <cell r="BD5">
            <v>239</v>
          </cell>
          <cell r="BE5" t="str">
            <v>021003</v>
          </cell>
          <cell r="BF5">
            <v>218</v>
          </cell>
          <cell r="BG5" t="str">
            <v>021003</v>
          </cell>
          <cell r="BH5">
            <v>194</v>
          </cell>
          <cell r="BI5" t="str">
            <v>021003</v>
          </cell>
          <cell r="BJ5">
            <v>175</v>
          </cell>
          <cell r="BK5" t="str">
            <v>021003</v>
          </cell>
          <cell r="BL5">
            <v>184</v>
          </cell>
          <cell r="BM5" t="str">
            <v>021003</v>
          </cell>
          <cell r="BN5">
            <v>155</v>
          </cell>
          <cell r="BO5" t="str">
            <v>021002</v>
          </cell>
          <cell r="BP5">
            <v>160</v>
          </cell>
          <cell r="BQ5" t="str">
            <v>021002</v>
          </cell>
          <cell r="BR5">
            <v>120</v>
          </cell>
          <cell r="BS5" t="str">
            <v>021002</v>
          </cell>
          <cell r="BT5">
            <v>141</v>
          </cell>
          <cell r="BU5" t="str">
            <v>021002</v>
          </cell>
          <cell r="BV5">
            <v>117</v>
          </cell>
          <cell r="BW5" t="str">
            <v>021002</v>
          </cell>
          <cell r="BX5">
            <v>137</v>
          </cell>
          <cell r="BY5" t="str">
            <v>021002</v>
          </cell>
          <cell r="BZ5">
            <v>97</v>
          </cell>
          <cell r="CA5" t="str">
            <v>021002</v>
          </cell>
          <cell r="CB5">
            <v>149</v>
          </cell>
          <cell r="CC5" t="str">
            <v>021002</v>
          </cell>
          <cell r="CD5">
            <v>101</v>
          </cell>
          <cell r="CE5" t="str">
            <v>021002</v>
          </cell>
          <cell r="CF5">
            <v>170</v>
          </cell>
          <cell r="CG5" t="str">
            <v>021002</v>
          </cell>
          <cell r="CH5">
            <v>99</v>
          </cell>
          <cell r="CI5" t="str">
            <v>021002</v>
          </cell>
          <cell r="CJ5">
            <v>146</v>
          </cell>
          <cell r="CK5" t="str">
            <v>021002</v>
          </cell>
          <cell r="CL5">
            <v>109</v>
          </cell>
          <cell r="CM5" t="str">
            <v>021002</v>
          </cell>
          <cell r="CN5">
            <v>163</v>
          </cell>
          <cell r="CO5" t="str">
            <v>021002</v>
          </cell>
          <cell r="CP5">
            <v>104</v>
          </cell>
          <cell r="CQ5" t="str">
            <v>021002</v>
          </cell>
          <cell r="CR5">
            <v>141</v>
          </cell>
          <cell r="CS5" t="str">
            <v>021002</v>
          </cell>
          <cell r="CT5">
            <v>132</v>
          </cell>
          <cell r="CU5" t="str">
            <v>021002</v>
          </cell>
          <cell r="CV5">
            <v>125</v>
          </cell>
          <cell r="CW5" t="str">
            <v>021002</v>
          </cell>
          <cell r="CX5">
            <v>102</v>
          </cell>
          <cell r="CY5" t="str">
            <v>021002</v>
          </cell>
          <cell r="CZ5">
            <v>169</v>
          </cell>
          <cell r="DA5" t="str">
            <v>021002</v>
          </cell>
          <cell r="DB5">
            <v>128</v>
          </cell>
          <cell r="DC5" t="str">
            <v>021002</v>
          </cell>
          <cell r="DD5">
            <v>150</v>
          </cell>
          <cell r="DE5" t="str">
            <v>021002</v>
          </cell>
          <cell r="DF5">
            <v>130</v>
          </cell>
          <cell r="DG5" t="str">
            <v>021002</v>
          </cell>
          <cell r="DH5">
            <v>196</v>
          </cell>
          <cell r="DI5" t="str">
            <v>021002</v>
          </cell>
          <cell r="DJ5">
            <v>151</v>
          </cell>
          <cell r="DK5" t="str">
            <v>021002</v>
          </cell>
          <cell r="DL5">
            <v>202</v>
          </cell>
          <cell r="DM5" t="str">
            <v>021002</v>
          </cell>
          <cell r="DN5">
            <v>174</v>
          </cell>
          <cell r="DO5" t="str">
            <v>021002</v>
          </cell>
          <cell r="DP5">
            <v>214</v>
          </cell>
          <cell r="DQ5" t="str">
            <v>021002</v>
          </cell>
          <cell r="DR5">
            <v>194</v>
          </cell>
          <cell r="DS5" t="str">
            <v>021002</v>
          </cell>
          <cell r="DT5">
            <v>240</v>
          </cell>
          <cell r="DU5" t="str">
            <v>021002</v>
          </cell>
          <cell r="DV5">
            <v>219</v>
          </cell>
          <cell r="DW5" t="str">
            <v>021002</v>
          </cell>
          <cell r="DX5">
            <v>272</v>
          </cell>
          <cell r="DY5" t="str">
            <v>021002</v>
          </cell>
          <cell r="DZ5">
            <v>208</v>
          </cell>
          <cell r="EA5" t="str">
            <v>021002</v>
          </cell>
          <cell r="EB5">
            <v>297</v>
          </cell>
          <cell r="EC5" t="str">
            <v>021002</v>
          </cell>
          <cell r="ED5">
            <v>220</v>
          </cell>
          <cell r="EE5" t="str">
            <v>021002</v>
          </cell>
          <cell r="EF5">
            <v>292</v>
          </cell>
          <cell r="EG5" t="str">
            <v>021002</v>
          </cell>
          <cell r="EH5">
            <v>232</v>
          </cell>
          <cell r="EI5" t="str">
            <v>021002</v>
          </cell>
          <cell r="EJ5">
            <v>260</v>
          </cell>
          <cell r="EK5" t="str">
            <v>021002</v>
          </cell>
          <cell r="EL5">
            <v>225</v>
          </cell>
          <cell r="EM5" t="str">
            <v>021002</v>
          </cell>
          <cell r="EN5">
            <v>238</v>
          </cell>
          <cell r="EO5" t="str">
            <v>021002</v>
          </cell>
          <cell r="EP5">
            <v>262</v>
          </cell>
          <cell r="EQ5" t="str">
            <v>021002</v>
          </cell>
          <cell r="ER5">
            <v>242</v>
          </cell>
          <cell r="ES5" t="str">
            <v>021002</v>
          </cell>
          <cell r="ET5">
            <v>242</v>
          </cell>
          <cell r="EU5" t="str">
            <v>021002</v>
          </cell>
          <cell r="EV5">
            <v>256</v>
          </cell>
          <cell r="EW5" t="str">
            <v>021002</v>
          </cell>
          <cell r="EX5">
            <v>236</v>
          </cell>
          <cell r="EY5" t="str">
            <v>021002</v>
          </cell>
          <cell r="EZ5">
            <v>215</v>
          </cell>
          <cell r="FA5" t="str">
            <v>021002</v>
          </cell>
          <cell r="FB5">
            <v>193</v>
          </cell>
          <cell r="FC5" t="str">
            <v>021002</v>
          </cell>
          <cell r="FD5">
            <v>218</v>
          </cell>
          <cell r="FE5" t="str">
            <v>021002</v>
          </cell>
          <cell r="FF5">
            <v>235</v>
          </cell>
          <cell r="FG5" t="str">
            <v>021002</v>
          </cell>
          <cell r="FH5">
            <v>209</v>
          </cell>
          <cell r="FI5" t="str">
            <v>021002</v>
          </cell>
          <cell r="FJ5">
            <v>228</v>
          </cell>
          <cell r="FK5" t="str">
            <v>021002</v>
          </cell>
          <cell r="FL5">
            <v>204</v>
          </cell>
          <cell r="FM5" t="str">
            <v>021002</v>
          </cell>
          <cell r="FN5">
            <v>232</v>
          </cell>
          <cell r="FO5" t="str">
            <v>021002</v>
          </cell>
          <cell r="FP5">
            <v>208</v>
          </cell>
          <cell r="FQ5" t="str">
            <v>021002</v>
          </cell>
          <cell r="FR5">
            <v>255</v>
          </cell>
          <cell r="FS5" t="str">
            <v>021002</v>
          </cell>
          <cell r="FT5">
            <v>224</v>
          </cell>
          <cell r="FU5" t="str">
            <v>021002</v>
          </cell>
          <cell r="FV5">
            <v>275</v>
          </cell>
          <cell r="FW5" t="str">
            <v>021002</v>
          </cell>
          <cell r="FX5">
            <v>201</v>
          </cell>
          <cell r="FY5" t="str">
            <v>021002</v>
          </cell>
          <cell r="FZ5">
            <v>195</v>
          </cell>
          <cell r="GA5" t="str">
            <v>021002</v>
          </cell>
          <cell r="GB5">
            <v>224</v>
          </cell>
          <cell r="GC5" t="str">
            <v>021002</v>
          </cell>
          <cell r="GD5">
            <v>232</v>
          </cell>
          <cell r="GE5" t="str">
            <v>021002</v>
          </cell>
          <cell r="GF5">
            <v>210</v>
          </cell>
          <cell r="GG5" t="str">
            <v>021002</v>
          </cell>
          <cell r="GH5">
            <v>220</v>
          </cell>
          <cell r="GI5" t="str">
            <v>021002</v>
          </cell>
          <cell r="GJ5">
            <v>193</v>
          </cell>
          <cell r="GK5" t="str">
            <v>021002</v>
          </cell>
          <cell r="GL5">
            <v>218</v>
          </cell>
          <cell r="GM5" t="str">
            <v>021002</v>
          </cell>
          <cell r="GN5">
            <v>205</v>
          </cell>
          <cell r="GO5" t="str">
            <v>021002</v>
          </cell>
          <cell r="GP5">
            <v>218</v>
          </cell>
          <cell r="GQ5" t="str">
            <v>021002</v>
          </cell>
          <cell r="GR5">
            <v>248</v>
          </cell>
          <cell r="GS5" t="str">
            <v>021002</v>
          </cell>
          <cell r="GT5">
            <v>237</v>
          </cell>
          <cell r="GU5" t="str">
            <v>021002</v>
          </cell>
          <cell r="GV5">
            <v>213</v>
          </cell>
          <cell r="GW5" t="str">
            <v>021002</v>
          </cell>
          <cell r="GX5">
            <v>245</v>
          </cell>
          <cell r="GY5" t="str">
            <v>021002</v>
          </cell>
          <cell r="GZ5">
            <v>227</v>
          </cell>
          <cell r="HA5" t="str">
            <v>021002</v>
          </cell>
          <cell r="HB5">
            <v>235</v>
          </cell>
          <cell r="HC5" t="str">
            <v>021002</v>
          </cell>
          <cell r="HD5">
            <v>241</v>
          </cell>
          <cell r="HE5" t="str">
            <v>021002</v>
          </cell>
          <cell r="HF5">
            <v>260</v>
          </cell>
          <cell r="HG5" t="str">
            <v>021002</v>
          </cell>
          <cell r="HH5">
            <v>316</v>
          </cell>
          <cell r="HI5" t="str">
            <v>021002</v>
          </cell>
          <cell r="HJ5">
            <v>283</v>
          </cell>
          <cell r="HK5" t="str">
            <v>021002</v>
          </cell>
          <cell r="HL5">
            <v>260</v>
          </cell>
          <cell r="HM5" t="str">
            <v>021002</v>
          </cell>
          <cell r="HN5">
            <v>264</v>
          </cell>
          <cell r="HO5" t="str">
            <v>021002</v>
          </cell>
          <cell r="HP5">
            <v>248</v>
          </cell>
          <cell r="HQ5" t="str">
            <v>021002</v>
          </cell>
          <cell r="HR5">
            <v>285</v>
          </cell>
          <cell r="HS5" t="str">
            <v>021002</v>
          </cell>
          <cell r="HT5">
            <v>225</v>
          </cell>
          <cell r="HU5" t="str">
            <v>021002</v>
          </cell>
          <cell r="HV5">
            <v>276</v>
          </cell>
          <cell r="HW5" t="str">
            <v>021002</v>
          </cell>
          <cell r="HX5">
            <v>296</v>
          </cell>
          <cell r="HY5" t="str">
            <v>021002</v>
          </cell>
          <cell r="HZ5">
            <v>318</v>
          </cell>
          <cell r="IA5" t="str">
            <v>021002</v>
          </cell>
          <cell r="IB5">
            <v>303</v>
          </cell>
          <cell r="IC5" t="str">
            <v>021002</v>
          </cell>
          <cell r="ID5">
            <v>319</v>
          </cell>
          <cell r="IE5" t="str">
            <v>021002</v>
          </cell>
          <cell r="IF5">
            <v>306</v>
          </cell>
          <cell r="IG5" t="str">
            <v>021002</v>
          </cell>
          <cell r="IH5">
            <v>359</v>
          </cell>
          <cell r="II5" t="str">
            <v>021002</v>
          </cell>
          <cell r="IJ5">
            <v>268</v>
          </cell>
          <cell r="IK5" t="str">
            <v>021002</v>
          </cell>
          <cell r="IL5">
            <v>367</v>
          </cell>
          <cell r="IM5" t="str">
            <v>021002</v>
          </cell>
          <cell r="IN5">
            <v>273</v>
          </cell>
          <cell r="IO5" t="str">
            <v>021002</v>
          </cell>
          <cell r="IP5">
            <v>312</v>
          </cell>
          <cell r="IQ5" t="str">
            <v>021002</v>
          </cell>
          <cell r="IR5">
            <v>258</v>
          </cell>
          <cell r="IS5" t="str">
            <v>021002</v>
          </cell>
          <cell r="IT5">
            <v>327</v>
          </cell>
          <cell r="IU5" t="str">
            <v>021002</v>
          </cell>
          <cell r="IV5">
            <v>243</v>
          </cell>
          <cell r="IW5" t="str">
            <v>021002</v>
          </cell>
          <cell r="IX5">
            <v>297</v>
          </cell>
          <cell r="IY5" t="str">
            <v>021002</v>
          </cell>
          <cell r="IZ5">
            <v>207</v>
          </cell>
          <cell r="JA5" t="str">
            <v>021002</v>
          </cell>
          <cell r="JB5">
            <v>261</v>
          </cell>
          <cell r="JC5" t="str">
            <v>021002</v>
          </cell>
          <cell r="JD5">
            <v>199</v>
          </cell>
          <cell r="JE5" t="str">
            <v>021002</v>
          </cell>
          <cell r="JF5">
            <v>254</v>
          </cell>
          <cell r="JG5" t="str">
            <v>021002</v>
          </cell>
          <cell r="JH5">
            <v>180</v>
          </cell>
          <cell r="JI5" t="str">
            <v>021002</v>
          </cell>
          <cell r="JJ5">
            <v>257</v>
          </cell>
          <cell r="JK5" t="str">
            <v>021002</v>
          </cell>
          <cell r="JL5">
            <v>161</v>
          </cell>
          <cell r="JM5" t="str">
            <v>021002</v>
          </cell>
          <cell r="JN5">
            <v>211</v>
          </cell>
          <cell r="JO5" t="str">
            <v>021002</v>
          </cell>
          <cell r="JP5">
            <v>162</v>
          </cell>
          <cell r="JQ5" t="str">
            <v>021002</v>
          </cell>
          <cell r="JR5">
            <v>207</v>
          </cell>
          <cell r="JS5" t="str">
            <v>021002</v>
          </cell>
          <cell r="JT5">
            <v>136</v>
          </cell>
          <cell r="JU5" t="str">
            <v>021002</v>
          </cell>
          <cell r="JV5">
            <v>196</v>
          </cell>
          <cell r="JW5" t="str">
            <v>021002</v>
          </cell>
          <cell r="JX5">
            <v>119</v>
          </cell>
          <cell r="JY5" t="str">
            <v>021002</v>
          </cell>
          <cell r="JZ5">
            <v>170</v>
          </cell>
          <cell r="KA5" t="str">
            <v>021002</v>
          </cell>
          <cell r="KB5">
            <v>107</v>
          </cell>
          <cell r="KC5" t="str">
            <v>021002</v>
          </cell>
          <cell r="KD5">
            <v>200</v>
          </cell>
          <cell r="KE5" t="str">
            <v>021002</v>
          </cell>
          <cell r="KF5">
            <v>87</v>
          </cell>
          <cell r="KG5" t="str">
            <v>021002</v>
          </cell>
          <cell r="KH5">
            <v>133</v>
          </cell>
          <cell r="KI5" t="str">
            <v>021002</v>
          </cell>
          <cell r="KJ5">
            <v>64</v>
          </cell>
          <cell r="KK5" t="str">
            <v>021002</v>
          </cell>
          <cell r="KL5">
            <v>139</v>
          </cell>
          <cell r="KM5" t="str">
            <v>021002</v>
          </cell>
          <cell r="KN5">
            <v>75</v>
          </cell>
          <cell r="KO5" t="str">
            <v>021002</v>
          </cell>
          <cell r="KP5">
            <v>156</v>
          </cell>
          <cell r="KQ5" t="str">
            <v>021002</v>
          </cell>
          <cell r="KR5">
            <v>24</v>
          </cell>
          <cell r="KS5" t="str">
            <v>021002</v>
          </cell>
          <cell r="KT5">
            <v>65</v>
          </cell>
          <cell r="KU5" t="str">
            <v>021002</v>
          </cell>
          <cell r="KV5">
            <v>17</v>
          </cell>
          <cell r="KW5" t="str">
            <v>021002</v>
          </cell>
          <cell r="KX5">
            <v>49</v>
          </cell>
          <cell r="KY5" t="str">
            <v>021002</v>
          </cell>
          <cell r="KZ5">
            <v>19</v>
          </cell>
          <cell r="LA5" t="str">
            <v>021002</v>
          </cell>
          <cell r="LB5">
            <v>48</v>
          </cell>
          <cell r="LC5" t="str">
            <v>021002</v>
          </cell>
          <cell r="LD5">
            <v>37</v>
          </cell>
          <cell r="LE5" t="str">
            <v>021002</v>
          </cell>
          <cell r="LF5">
            <v>87</v>
          </cell>
          <cell r="LG5" t="str">
            <v>021002</v>
          </cell>
          <cell r="LH5">
            <v>38</v>
          </cell>
          <cell r="LI5" t="str">
            <v>021002</v>
          </cell>
          <cell r="LJ5">
            <v>113</v>
          </cell>
          <cell r="LK5" t="str">
            <v>021002</v>
          </cell>
          <cell r="LL5">
            <v>33</v>
          </cell>
          <cell r="LM5" t="str">
            <v>021002</v>
          </cell>
          <cell r="LN5">
            <v>118</v>
          </cell>
          <cell r="LO5" t="str">
            <v>021002</v>
          </cell>
          <cell r="LP5">
            <v>43</v>
          </cell>
          <cell r="LQ5" t="str">
            <v>021002</v>
          </cell>
          <cell r="LR5">
            <v>125</v>
          </cell>
          <cell r="LS5" t="str">
            <v>021002</v>
          </cell>
          <cell r="LT5">
            <v>42</v>
          </cell>
          <cell r="LU5" t="str">
            <v>021002</v>
          </cell>
          <cell r="LV5">
            <v>107</v>
          </cell>
          <cell r="LW5" t="str">
            <v>021002</v>
          </cell>
          <cell r="LX5">
            <v>27</v>
          </cell>
          <cell r="LY5" t="str">
            <v>021002</v>
          </cell>
          <cell r="LZ5">
            <v>122</v>
          </cell>
          <cell r="MA5" t="str">
            <v>021002</v>
          </cell>
          <cell r="MB5">
            <v>29</v>
          </cell>
          <cell r="MC5" t="str">
            <v>021002</v>
          </cell>
          <cell r="MD5">
            <v>91</v>
          </cell>
          <cell r="ME5" t="str">
            <v>021002</v>
          </cell>
          <cell r="MF5">
            <v>15</v>
          </cell>
          <cell r="MG5" t="str">
            <v>021002</v>
          </cell>
          <cell r="MH5">
            <v>80</v>
          </cell>
          <cell r="MI5" t="str">
            <v>021002</v>
          </cell>
          <cell r="MJ5">
            <v>13</v>
          </cell>
          <cell r="MK5" t="str">
            <v>021002</v>
          </cell>
          <cell r="ML5">
            <v>48</v>
          </cell>
          <cell r="MM5" t="str">
            <v>021002</v>
          </cell>
          <cell r="MN5">
            <v>14</v>
          </cell>
          <cell r="MO5" t="str">
            <v>021002</v>
          </cell>
          <cell r="MP5">
            <v>39</v>
          </cell>
          <cell r="MQ5" t="str">
            <v>021002</v>
          </cell>
          <cell r="MR5">
            <v>6</v>
          </cell>
          <cell r="MS5" t="str">
            <v>021002</v>
          </cell>
          <cell r="MT5">
            <v>45</v>
          </cell>
          <cell r="MU5" t="str">
            <v>021002</v>
          </cell>
          <cell r="MV5">
            <v>8</v>
          </cell>
          <cell r="MW5" t="str">
            <v>021002</v>
          </cell>
          <cell r="MX5">
            <v>49</v>
          </cell>
          <cell r="MY5" t="str">
            <v>021002</v>
          </cell>
          <cell r="MZ5">
            <v>4</v>
          </cell>
          <cell r="NA5" t="str">
            <v>021002</v>
          </cell>
          <cell r="NB5">
            <v>31</v>
          </cell>
          <cell r="NC5" t="str">
            <v>021002</v>
          </cell>
          <cell r="ND5">
            <v>7</v>
          </cell>
          <cell r="NE5" t="str">
            <v>021002</v>
          </cell>
          <cell r="NF5">
            <v>26</v>
          </cell>
          <cell r="NG5" t="str">
            <v>021002</v>
          </cell>
          <cell r="NH5">
            <v>3</v>
          </cell>
          <cell r="NI5" t="str">
            <v>021003</v>
          </cell>
          <cell r="NJ5">
            <v>10</v>
          </cell>
          <cell r="NK5" t="str">
            <v>021002</v>
          </cell>
          <cell r="NL5">
            <v>1</v>
          </cell>
          <cell r="NM5" t="str">
            <v>021002</v>
          </cell>
          <cell r="NN5">
            <v>9</v>
          </cell>
          <cell r="NO5" t="str">
            <v>021002</v>
          </cell>
          <cell r="NP5">
            <v>1</v>
          </cell>
          <cell r="NQ5" t="str">
            <v>021003</v>
          </cell>
          <cell r="NR5">
            <v>5</v>
          </cell>
          <cell r="NS5" t="str">
            <v>021002</v>
          </cell>
          <cell r="NT5">
            <v>1</v>
          </cell>
          <cell r="NU5" t="str">
            <v>021003</v>
          </cell>
          <cell r="NV5">
            <v>6</v>
          </cell>
          <cell r="NY5" t="str">
            <v>021002</v>
          </cell>
          <cell r="NZ5">
            <v>2</v>
          </cell>
          <cell r="OC5" t="str">
            <v>021003</v>
          </cell>
          <cell r="OD5">
            <v>1</v>
          </cell>
          <cell r="OG5" t="str">
            <v>021111</v>
          </cell>
          <cell r="OH5">
            <v>2</v>
          </cell>
          <cell r="OK5" t="str">
            <v>021105</v>
          </cell>
          <cell r="OL5">
            <v>1</v>
          </cell>
          <cell r="OO5" t="str">
            <v>021901</v>
          </cell>
          <cell r="OP5">
            <v>1</v>
          </cell>
          <cell r="OS5" t="str">
            <v>021405</v>
          </cell>
          <cell r="OT5">
            <v>1</v>
          </cell>
          <cell r="OW5" t="str">
            <v>021424</v>
          </cell>
          <cell r="OX5">
            <v>1</v>
          </cell>
          <cell r="PA5" t="str">
            <v>021701</v>
          </cell>
          <cell r="PB5">
            <v>1</v>
          </cell>
        </row>
        <row r="6">
          <cell r="C6" t="str">
            <v>021100</v>
          </cell>
          <cell r="D6">
            <v>847</v>
          </cell>
          <cell r="E6" t="str">
            <v>021100</v>
          </cell>
          <cell r="F6">
            <v>712</v>
          </cell>
          <cell r="G6" t="str">
            <v>021100</v>
          </cell>
          <cell r="H6">
            <v>793</v>
          </cell>
          <cell r="I6" t="str">
            <v>021100</v>
          </cell>
          <cell r="J6">
            <v>742</v>
          </cell>
          <cell r="K6" t="str">
            <v>021100</v>
          </cell>
          <cell r="L6">
            <v>905</v>
          </cell>
          <cell r="M6" t="str">
            <v>021100</v>
          </cell>
          <cell r="N6">
            <v>863</v>
          </cell>
          <cell r="O6" t="str">
            <v>021100</v>
          </cell>
          <cell r="P6">
            <v>915</v>
          </cell>
          <cell r="Q6" t="str">
            <v>021100</v>
          </cell>
          <cell r="R6">
            <v>918</v>
          </cell>
          <cell r="S6" t="str">
            <v>021100</v>
          </cell>
          <cell r="T6">
            <v>1102</v>
          </cell>
          <cell r="U6" t="str">
            <v>021100</v>
          </cell>
          <cell r="V6">
            <v>1022</v>
          </cell>
          <cell r="W6" t="str">
            <v>021100</v>
          </cell>
          <cell r="X6">
            <v>1082</v>
          </cell>
          <cell r="Y6" t="str">
            <v>021100</v>
          </cell>
          <cell r="Z6">
            <v>1059</v>
          </cell>
          <cell r="AA6" t="str">
            <v>021100</v>
          </cell>
          <cell r="AB6">
            <v>1046</v>
          </cell>
          <cell r="AC6" t="str">
            <v>021100</v>
          </cell>
          <cell r="AD6">
            <v>1056</v>
          </cell>
          <cell r="AE6" t="str">
            <v>021100</v>
          </cell>
          <cell r="AF6">
            <v>1053</v>
          </cell>
          <cell r="AG6" t="str">
            <v>021100</v>
          </cell>
          <cell r="AH6">
            <v>1025</v>
          </cell>
          <cell r="AI6" t="str">
            <v>021100</v>
          </cell>
          <cell r="AJ6">
            <v>1046</v>
          </cell>
          <cell r="AK6" t="str">
            <v>021100</v>
          </cell>
          <cell r="AL6">
            <v>1027</v>
          </cell>
          <cell r="AM6" t="str">
            <v>021100</v>
          </cell>
          <cell r="AN6">
            <v>978</v>
          </cell>
          <cell r="AO6" t="str">
            <v>021100</v>
          </cell>
          <cell r="AP6">
            <v>911</v>
          </cell>
          <cell r="AQ6" t="str">
            <v>021100</v>
          </cell>
          <cell r="AR6">
            <v>946</v>
          </cell>
          <cell r="AS6" t="str">
            <v>021100</v>
          </cell>
          <cell r="AT6">
            <v>903</v>
          </cell>
          <cell r="AU6" t="str">
            <v>021100</v>
          </cell>
          <cell r="AV6">
            <v>922</v>
          </cell>
          <cell r="AW6" t="str">
            <v>021100</v>
          </cell>
          <cell r="AX6">
            <v>898</v>
          </cell>
          <cell r="AY6" t="str">
            <v>021100</v>
          </cell>
          <cell r="AZ6">
            <v>842</v>
          </cell>
          <cell r="BA6" t="str">
            <v>021100</v>
          </cell>
          <cell r="BB6">
            <v>838</v>
          </cell>
          <cell r="BC6" t="str">
            <v>021100</v>
          </cell>
          <cell r="BD6">
            <v>810</v>
          </cell>
          <cell r="BE6" t="str">
            <v>021100</v>
          </cell>
          <cell r="BF6">
            <v>757</v>
          </cell>
          <cell r="BG6" t="str">
            <v>021100</v>
          </cell>
          <cell r="BH6">
            <v>733</v>
          </cell>
          <cell r="BI6" t="str">
            <v>021100</v>
          </cell>
          <cell r="BJ6">
            <v>665</v>
          </cell>
          <cell r="BK6" t="str">
            <v>021100</v>
          </cell>
          <cell r="BL6">
            <v>652</v>
          </cell>
          <cell r="BM6" t="str">
            <v>021100</v>
          </cell>
          <cell r="BN6">
            <v>690</v>
          </cell>
          <cell r="BO6" t="str">
            <v>021003</v>
          </cell>
          <cell r="BP6">
            <v>99</v>
          </cell>
          <cell r="BQ6" t="str">
            <v>021003</v>
          </cell>
          <cell r="BR6">
            <v>79</v>
          </cell>
          <cell r="BS6" t="str">
            <v>021003</v>
          </cell>
          <cell r="BT6">
            <v>138</v>
          </cell>
          <cell r="BU6" t="str">
            <v>021003</v>
          </cell>
          <cell r="BV6">
            <v>96</v>
          </cell>
          <cell r="BW6" t="str">
            <v>021003</v>
          </cell>
          <cell r="BX6">
            <v>147</v>
          </cell>
          <cell r="BY6" t="str">
            <v>021003</v>
          </cell>
          <cell r="BZ6">
            <v>111</v>
          </cell>
          <cell r="CA6" t="str">
            <v>021003</v>
          </cell>
          <cell r="CB6">
            <v>166</v>
          </cell>
          <cell r="CC6" t="str">
            <v>021003</v>
          </cell>
          <cell r="CD6">
            <v>112</v>
          </cell>
          <cell r="CE6" t="str">
            <v>021003</v>
          </cell>
          <cell r="CF6">
            <v>157</v>
          </cell>
          <cell r="CG6" t="str">
            <v>021003</v>
          </cell>
          <cell r="CH6">
            <v>120</v>
          </cell>
          <cell r="CI6" t="str">
            <v>021003</v>
          </cell>
          <cell r="CJ6">
            <v>166</v>
          </cell>
          <cell r="CK6" t="str">
            <v>021003</v>
          </cell>
          <cell r="CL6">
            <v>95</v>
          </cell>
          <cell r="CM6" t="str">
            <v>021003</v>
          </cell>
          <cell r="CN6">
            <v>156</v>
          </cell>
          <cell r="CO6" t="str">
            <v>021003</v>
          </cell>
          <cell r="CP6">
            <v>106</v>
          </cell>
          <cell r="CQ6" t="str">
            <v>021003</v>
          </cell>
          <cell r="CR6">
            <v>152</v>
          </cell>
          <cell r="CS6" t="str">
            <v>021003</v>
          </cell>
          <cell r="CT6">
            <v>79</v>
          </cell>
          <cell r="CU6" t="str">
            <v>021003</v>
          </cell>
          <cell r="CV6">
            <v>183</v>
          </cell>
          <cell r="CW6" t="str">
            <v>021003</v>
          </cell>
          <cell r="CX6">
            <v>101</v>
          </cell>
          <cell r="CY6" t="str">
            <v>021003</v>
          </cell>
          <cell r="CZ6">
            <v>173</v>
          </cell>
          <cell r="DA6" t="str">
            <v>021003</v>
          </cell>
          <cell r="DB6">
            <v>104</v>
          </cell>
          <cell r="DC6" t="str">
            <v>021003</v>
          </cell>
          <cell r="DD6">
            <v>174</v>
          </cell>
          <cell r="DE6" t="str">
            <v>021003</v>
          </cell>
          <cell r="DF6">
            <v>146</v>
          </cell>
          <cell r="DG6" t="str">
            <v>021003</v>
          </cell>
          <cell r="DH6">
            <v>192</v>
          </cell>
          <cell r="DI6" t="str">
            <v>021003</v>
          </cell>
          <cell r="DJ6">
            <v>140</v>
          </cell>
          <cell r="DK6" t="str">
            <v>021003</v>
          </cell>
          <cell r="DL6">
            <v>225</v>
          </cell>
          <cell r="DM6" t="str">
            <v>021003</v>
          </cell>
          <cell r="DN6">
            <v>152</v>
          </cell>
          <cell r="DO6" t="str">
            <v>021003</v>
          </cell>
          <cell r="DP6">
            <v>213</v>
          </cell>
          <cell r="DQ6" t="str">
            <v>021003</v>
          </cell>
          <cell r="DR6">
            <v>154</v>
          </cell>
          <cell r="DS6" t="str">
            <v>021003</v>
          </cell>
          <cell r="DT6">
            <v>268</v>
          </cell>
          <cell r="DU6" t="str">
            <v>021003</v>
          </cell>
          <cell r="DV6">
            <v>189</v>
          </cell>
          <cell r="DW6" t="str">
            <v>021003</v>
          </cell>
          <cell r="DX6">
            <v>256</v>
          </cell>
          <cell r="DY6" t="str">
            <v>021003</v>
          </cell>
          <cell r="DZ6">
            <v>215</v>
          </cell>
          <cell r="EA6" t="str">
            <v>021003</v>
          </cell>
          <cell r="EB6">
            <v>278</v>
          </cell>
          <cell r="EC6" t="str">
            <v>021003</v>
          </cell>
          <cell r="ED6">
            <v>232</v>
          </cell>
          <cell r="EE6" t="str">
            <v>021003</v>
          </cell>
          <cell r="EF6">
            <v>327</v>
          </cell>
          <cell r="EG6" t="str">
            <v>021003</v>
          </cell>
          <cell r="EH6">
            <v>272</v>
          </cell>
          <cell r="EI6" t="str">
            <v>021003</v>
          </cell>
          <cell r="EJ6">
            <v>328</v>
          </cell>
          <cell r="EK6" t="str">
            <v>021003</v>
          </cell>
          <cell r="EL6">
            <v>246</v>
          </cell>
          <cell r="EM6" t="str">
            <v>021003</v>
          </cell>
          <cell r="EN6">
            <v>274</v>
          </cell>
          <cell r="EO6" t="str">
            <v>021003</v>
          </cell>
          <cell r="EP6">
            <v>228</v>
          </cell>
          <cell r="EQ6" t="str">
            <v>021003</v>
          </cell>
          <cell r="ER6">
            <v>241</v>
          </cell>
          <cell r="ES6" t="str">
            <v>021003</v>
          </cell>
          <cell r="ET6">
            <v>244</v>
          </cell>
          <cell r="EU6" t="str">
            <v>021003</v>
          </cell>
          <cell r="EV6">
            <v>253</v>
          </cell>
          <cell r="EW6" t="str">
            <v>021003</v>
          </cell>
          <cell r="EX6">
            <v>217</v>
          </cell>
          <cell r="EY6" t="str">
            <v>021003</v>
          </cell>
          <cell r="EZ6">
            <v>231</v>
          </cell>
          <cell r="FA6" t="str">
            <v>021003</v>
          </cell>
          <cell r="FB6">
            <v>208</v>
          </cell>
          <cell r="FC6" t="str">
            <v>021003</v>
          </cell>
          <cell r="FD6">
            <v>244</v>
          </cell>
          <cell r="FE6" t="str">
            <v>021003</v>
          </cell>
          <cell r="FF6">
            <v>244</v>
          </cell>
          <cell r="FG6" t="str">
            <v>021003</v>
          </cell>
          <cell r="FH6">
            <v>235</v>
          </cell>
          <cell r="FI6" t="str">
            <v>021003</v>
          </cell>
          <cell r="FJ6">
            <v>227</v>
          </cell>
          <cell r="FK6" t="str">
            <v>021003</v>
          </cell>
          <cell r="FL6">
            <v>212</v>
          </cell>
          <cell r="FM6" t="str">
            <v>021003</v>
          </cell>
          <cell r="FN6">
            <v>243</v>
          </cell>
          <cell r="FO6" t="str">
            <v>021003</v>
          </cell>
          <cell r="FP6">
            <v>222</v>
          </cell>
          <cell r="FQ6" t="str">
            <v>021003</v>
          </cell>
          <cell r="FR6">
            <v>239</v>
          </cell>
          <cell r="FS6" t="str">
            <v>021003</v>
          </cell>
          <cell r="FT6">
            <v>217</v>
          </cell>
          <cell r="FU6" t="str">
            <v>021003</v>
          </cell>
          <cell r="FV6">
            <v>216</v>
          </cell>
          <cell r="FW6" t="str">
            <v>021003</v>
          </cell>
          <cell r="FX6">
            <v>217</v>
          </cell>
          <cell r="FY6" t="str">
            <v>021003</v>
          </cell>
          <cell r="FZ6">
            <v>215</v>
          </cell>
          <cell r="GA6" t="str">
            <v>021003</v>
          </cell>
          <cell r="GB6">
            <v>250</v>
          </cell>
          <cell r="GC6" t="str">
            <v>021003</v>
          </cell>
          <cell r="GD6">
            <v>284</v>
          </cell>
          <cell r="GE6" t="str">
            <v>021003</v>
          </cell>
          <cell r="GF6">
            <v>233</v>
          </cell>
          <cell r="GG6" t="str">
            <v>021003</v>
          </cell>
          <cell r="GH6">
            <v>237</v>
          </cell>
          <cell r="GI6" t="str">
            <v>021003</v>
          </cell>
          <cell r="GJ6">
            <v>215</v>
          </cell>
          <cell r="GK6" t="str">
            <v>021003</v>
          </cell>
          <cell r="GL6">
            <v>229</v>
          </cell>
          <cell r="GM6" t="str">
            <v>021003</v>
          </cell>
          <cell r="GN6">
            <v>245</v>
          </cell>
          <cell r="GO6" t="str">
            <v>021003</v>
          </cell>
          <cell r="GP6">
            <v>240</v>
          </cell>
          <cell r="GQ6" t="str">
            <v>021003</v>
          </cell>
          <cell r="GR6">
            <v>231</v>
          </cell>
          <cell r="GS6" t="str">
            <v>021003</v>
          </cell>
          <cell r="GT6">
            <v>242</v>
          </cell>
          <cell r="GU6" t="str">
            <v>021003</v>
          </cell>
          <cell r="GV6">
            <v>248</v>
          </cell>
          <cell r="GW6" t="str">
            <v>021003</v>
          </cell>
          <cell r="GX6">
            <v>267</v>
          </cell>
          <cell r="GY6" t="str">
            <v>021003</v>
          </cell>
          <cell r="GZ6">
            <v>260</v>
          </cell>
          <cell r="HA6" t="str">
            <v>021003</v>
          </cell>
          <cell r="HB6">
            <v>285</v>
          </cell>
          <cell r="HC6" t="str">
            <v>021003</v>
          </cell>
          <cell r="HD6">
            <v>257</v>
          </cell>
          <cell r="HE6" t="str">
            <v>021003</v>
          </cell>
          <cell r="HF6">
            <v>281</v>
          </cell>
          <cell r="HG6" t="str">
            <v>021003</v>
          </cell>
          <cell r="HH6">
            <v>297</v>
          </cell>
          <cell r="HI6" t="str">
            <v>021003</v>
          </cell>
          <cell r="HJ6">
            <v>271</v>
          </cell>
          <cell r="HK6" t="str">
            <v>021003</v>
          </cell>
          <cell r="HL6">
            <v>297</v>
          </cell>
          <cell r="HM6" t="str">
            <v>021003</v>
          </cell>
          <cell r="HN6">
            <v>315</v>
          </cell>
          <cell r="HO6" t="str">
            <v>021003</v>
          </cell>
          <cell r="HP6">
            <v>265</v>
          </cell>
          <cell r="HQ6" t="str">
            <v>021003</v>
          </cell>
          <cell r="HR6">
            <v>325</v>
          </cell>
          <cell r="HS6" t="str">
            <v>021003</v>
          </cell>
          <cell r="HT6">
            <v>332</v>
          </cell>
          <cell r="HU6" t="str">
            <v>021003</v>
          </cell>
          <cell r="HV6">
            <v>342</v>
          </cell>
          <cell r="HW6" t="str">
            <v>021003</v>
          </cell>
          <cell r="HX6">
            <v>321</v>
          </cell>
          <cell r="HY6" t="str">
            <v>021003</v>
          </cell>
          <cell r="HZ6">
            <v>333</v>
          </cell>
          <cell r="IA6" t="str">
            <v>021003</v>
          </cell>
          <cell r="IB6">
            <v>331</v>
          </cell>
          <cell r="IC6" t="str">
            <v>021003</v>
          </cell>
          <cell r="ID6">
            <v>391</v>
          </cell>
          <cell r="IE6" t="str">
            <v>021003</v>
          </cell>
          <cell r="IF6">
            <v>339</v>
          </cell>
          <cell r="IG6" t="str">
            <v>021003</v>
          </cell>
          <cell r="IH6">
            <v>382</v>
          </cell>
          <cell r="II6" t="str">
            <v>021003</v>
          </cell>
          <cell r="IJ6">
            <v>320</v>
          </cell>
          <cell r="IK6" t="str">
            <v>021003</v>
          </cell>
          <cell r="IL6">
            <v>389</v>
          </cell>
          <cell r="IM6" t="str">
            <v>021003</v>
          </cell>
          <cell r="IN6">
            <v>307</v>
          </cell>
          <cell r="IO6" t="str">
            <v>021003</v>
          </cell>
          <cell r="IP6">
            <v>388</v>
          </cell>
          <cell r="IQ6" t="str">
            <v>021003</v>
          </cell>
          <cell r="IR6">
            <v>257</v>
          </cell>
          <cell r="IS6" t="str">
            <v>021003</v>
          </cell>
          <cell r="IT6">
            <v>338</v>
          </cell>
          <cell r="IU6" t="str">
            <v>021003</v>
          </cell>
          <cell r="IV6">
            <v>263</v>
          </cell>
          <cell r="IW6" t="str">
            <v>021003</v>
          </cell>
          <cell r="IX6">
            <v>312</v>
          </cell>
          <cell r="IY6" t="str">
            <v>021003</v>
          </cell>
          <cell r="IZ6">
            <v>227</v>
          </cell>
          <cell r="JA6" t="str">
            <v>021003</v>
          </cell>
          <cell r="JB6">
            <v>300</v>
          </cell>
          <cell r="JC6" t="str">
            <v>021003</v>
          </cell>
          <cell r="JD6">
            <v>220</v>
          </cell>
          <cell r="JE6" t="str">
            <v>021003</v>
          </cell>
          <cell r="JF6">
            <v>279</v>
          </cell>
          <cell r="JG6" t="str">
            <v>021003</v>
          </cell>
          <cell r="JH6">
            <v>195</v>
          </cell>
          <cell r="JI6" t="str">
            <v>021003</v>
          </cell>
          <cell r="JJ6">
            <v>263</v>
          </cell>
          <cell r="JK6" t="str">
            <v>021003</v>
          </cell>
          <cell r="JL6">
            <v>149</v>
          </cell>
          <cell r="JM6" t="str">
            <v>021003</v>
          </cell>
          <cell r="JN6">
            <v>217</v>
          </cell>
          <cell r="JO6" t="str">
            <v>021003</v>
          </cell>
          <cell r="JP6">
            <v>158</v>
          </cell>
          <cell r="JQ6" t="str">
            <v>021003</v>
          </cell>
          <cell r="JR6">
            <v>252</v>
          </cell>
          <cell r="JS6" t="str">
            <v>021003</v>
          </cell>
          <cell r="JT6">
            <v>138</v>
          </cell>
          <cell r="JU6" t="str">
            <v>021003</v>
          </cell>
          <cell r="JV6">
            <v>211</v>
          </cell>
          <cell r="JW6" t="str">
            <v>021003</v>
          </cell>
          <cell r="JX6">
            <v>102</v>
          </cell>
          <cell r="JY6" t="str">
            <v>021003</v>
          </cell>
          <cell r="JZ6">
            <v>180</v>
          </cell>
          <cell r="KA6" t="str">
            <v>021003</v>
          </cell>
          <cell r="KB6">
            <v>117</v>
          </cell>
          <cell r="KC6" t="str">
            <v>021003</v>
          </cell>
          <cell r="KD6">
            <v>181</v>
          </cell>
          <cell r="KE6" t="str">
            <v>021003</v>
          </cell>
          <cell r="KF6">
            <v>60</v>
          </cell>
          <cell r="KG6" t="str">
            <v>021003</v>
          </cell>
          <cell r="KH6">
            <v>142</v>
          </cell>
          <cell r="KI6" t="str">
            <v>021003</v>
          </cell>
          <cell r="KJ6">
            <v>69</v>
          </cell>
          <cell r="KK6" t="str">
            <v>021003</v>
          </cell>
          <cell r="KL6">
            <v>159</v>
          </cell>
          <cell r="KM6" t="str">
            <v>021003</v>
          </cell>
          <cell r="KN6">
            <v>66</v>
          </cell>
          <cell r="KO6" t="str">
            <v>021003</v>
          </cell>
          <cell r="KP6">
            <v>143</v>
          </cell>
          <cell r="KQ6" t="str">
            <v>021003</v>
          </cell>
          <cell r="KR6">
            <v>18</v>
          </cell>
          <cell r="KS6" t="str">
            <v>021003</v>
          </cell>
          <cell r="KT6">
            <v>64</v>
          </cell>
          <cell r="KU6" t="str">
            <v>021003</v>
          </cell>
          <cell r="KV6">
            <v>16</v>
          </cell>
          <cell r="KW6" t="str">
            <v>021003</v>
          </cell>
          <cell r="KX6">
            <v>34</v>
          </cell>
          <cell r="KY6" t="str">
            <v>021003</v>
          </cell>
          <cell r="KZ6">
            <v>24</v>
          </cell>
          <cell r="LA6" t="str">
            <v>021003</v>
          </cell>
          <cell r="LB6">
            <v>53</v>
          </cell>
          <cell r="LC6" t="str">
            <v>021003</v>
          </cell>
          <cell r="LD6">
            <v>31</v>
          </cell>
          <cell r="LE6" t="str">
            <v>021003</v>
          </cell>
          <cell r="LF6">
            <v>98</v>
          </cell>
          <cell r="LG6" t="str">
            <v>021003</v>
          </cell>
          <cell r="LH6">
            <v>49</v>
          </cell>
          <cell r="LI6" t="str">
            <v>021003</v>
          </cell>
          <cell r="LJ6">
            <v>131</v>
          </cell>
          <cell r="LK6" t="str">
            <v>021003</v>
          </cell>
          <cell r="LL6">
            <v>59</v>
          </cell>
          <cell r="LM6" t="str">
            <v>021003</v>
          </cell>
          <cell r="LN6">
            <v>131</v>
          </cell>
          <cell r="LO6" t="str">
            <v>021003</v>
          </cell>
          <cell r="LP6">
            <v>51</v>
          </cell>
          <cell r="LQ6" t="str">
            <v>021003</v>
          </cell>
          <cell r="LR6">
            <v>144</v>
          </cell>
          <cell r="LS6" t="str">
            <v>021003</v>
          </cell>
          <cell r="LT6">
            <v>40</v>
          </cell>
          <cell r="LU6" t="str">
            <v>021003</v>
          </cell>
          <cell r="LV6">
            <v>128</v>
          </cell>
          <cell r="LW6" t="str">
            <v>021003</v>
          </cell>
          <cell r="LX6">
            <v>27</v>
          </cell>
          <cell r="LY6" t="str">
            <v>021003</v>
          </cell>
          <cell r="LZ6">
            <v>109</v>
          </cell>
          <cell r="MA6" t="str">
            <v>021003</v>
          </cell>
          <cell r="MB6">
            <v>35</v>
          </cell>
          <cell r="MC6" t="str">
            <v>021003</v>
          </cell>
          <cell r="MD6">
            <v>91</v>
          </cell>
          <cell r="ME6" t="str">
            <v>021003</v>
          </cell>
          <cell r="MF6">
            <v>24</v>
          </cell>
          <cell r="MG6" t="str">
            <v>021003</v>
          </cell>
          <cell r="MH6">
            <v>91</v>
          </cell>
          <cell r="MI6" t="str">
            <v>021003</v>
          </cell>
          <cell r="MJ6">
            <v>11</v>
          </cell>
          <cell r="MK6" t="str">
            <v>021003</v>
          </cell>
          <cell r="ML6">
            <v>57</v>
          </cell>
          <cell r="MM6" t="str">
            <v>021003</v>
          </cell>
          <cell r="MN6">
            <v>10</v>
          </cell>
          <cell r="MO6" t="str">
            <v>021003</v>
          </cell>
          <cell r="MP6">
            <v>29</v>
          </cell>
          <cell r="MQ6" t="str">
            <v>021003</v>
          </cell>
          <cell r="MR6">
            <v>12</v>
          </cell>
          <cell r="MS6" t="str">
            <v>021003</v>
          </cell>
          <cell r="MT6">
            <v>43</v>
          </cell>
          <cell r="MU6" t="str">
            <v>021003</v>
          </cell>
          <cell r="MV6">
            <v>5</v>
          </cell>
          <cell r="MW6" t="str">
            <v>021003</v>
          </cell>
          <cell r="MX6">
            <v>34</v>
          </cell>
          <cell r="MY6" t="str">
            <v>021003</v>
          </cell>
          <cell r="MZ6">
            <v>7</v>
          </cell>
          <cell r="NA6" t="str">
            <v>021003</v>
          </cell>
          <cell r="NB6">
            <v>20</v>
          </cell>
          <cell r="NC6" t="str">
            <v>021003</v>
          </cell>
          <cell r="ND6">
            <v>3</v>
          </cell>
          <cell r="NE6" t="str">
            <v>021003</v>
          </cell>
          <cell r="NF6">
            <v>21</v>
          </cell>
          <cell r="NG6" t="str">
            <v>021003</v>
          </cell>
          <cell r="NH6">
            <v>4</v>
          </cell>
          <cell r="NI6" t="str">
            <v>021102</v>
          </cell>
          <cell r="NJ6">
            <v>11</v>
          </cell>
          <cell r="NM6" t="str">
            <v>021003</v>
          </cell>
          <cell r="NN6">
            <v>12</v>
          </cell>
          <cell r="NO6" t="str">
            <v>021003</v>
          </cell>
          <cell r="NP6">
            <v>1</v>
          </cell>
          <cell r="NQ6" t="str">
            <v>021102</v>
          </cell>
          <cell r="NR6">
            <v>1</v>
          </cell>
          <cell r="NS6" t="str">
            <v>021003</v>
          </cell>
          <cell r="NT6">
            <v>1</v>
          </cell>
          <cell r="NU6" t="str">
            <v>021102</v>
          </cell>
          <cell r="NV6">
            <v>2</v>
          </cell>
          <cell r="NY6" t="str">
            <v>021003</v>
          </cell>
          <cell r="NZ6">
            <v>5</v>
          </cell>
          <cell r="OC6" t="str">
            <v>021104</v>
          </cell>
          <cell r="OD6">
            <v>2</v>
          </cell>
          <cell r="OG6" t="str">
            <v>021201</v>
          </cell>
          <cell r="OH6">
            <v>1</v>
          </cell>
          <cell r="OK6" t="str">
            <v>021201</v>
          </cell>
          <cell r="OL6">
            <v>1</v>
          </cell>
          <cell r="OO6" t="str">
            <v>022001</v>
          </cell>
          <cell r="OP6">
            <v>1</v>
          </cell>
          <cell r="OS6" t="str">
            <v>021607</v>
          </cell>
          <cell r="OT6">
            <v>1</v>
          </cell>
          <cell r="OW6" t="str">
            <v>021601</v>
          </cell>
          <cell r="OX6">
            <v>2</v>
          </cell>
          <cell r="PA6" t="str">
            <v>022720</v>
          </cell>
          <cell r="PB6">
            <v>1</v>
          </cell>
        </row>
        <row r="7">
          <cell r="C7" t="str">
            <v>021102</v>
          </cell>
          <cell r="D7">
            <v>116</v>
          </cell>
          <cell r="E7" t="str">
            <v>021102</v>
          </cell>
          <cell r="F7">
            <v>134</v>
          </cell>
          <cell r="G7" t="str">
            <v>021102</v>
          </cell>
          <cell r="H7">
            <v>136</v>
          </cell>
          <cell r="I7" t="str">
            <v>021102</v>
          </cell>
          <cell r="J7">
            <v>136</v>
          </cell>
          <cell r="K7" t="str">
            <v>021102</v>
          </cell>
          <cell r="L7">
            <v>147</v>
          </cell>
          <cell r="M7" t="str">
            <v>021102</v>
          </cell>
          <cell r="N7">
            <v>136</v>
          </cell>
          <cell r="O7" t="str">
            <v>021102</v>
          </cell>
          <cell r="P7">
            <v>142</v>
          </cell>
          <cell r="Q7" t="str">
            <v>021102</v>
          </cell>
          <cell r="R7">
            <v>121</v>
          </cell>
          <cell r="S7" t="str">
            <v>021102</v>
          </cell>
          <cell r="T7">
            <v>155</v>
          </cell>
          <cell r="U7" t="str">
            <v>021102</v>
          </cell>
          <cell r="V7">
            <v>175</v>
          </cell>
          <cell r="W7" t="str">
            <v>021102</v>
          </cell>
          <cell r="X7">
            <v>171</v>
          </cell>
          <cell r="Y7" t="str">
            <v>021102</v>
          </cell>
          <cell r="Z7">
            <v>147</v>
          </cell>
          <cell r="AA7" t="str">
            <v>021102</v>
          </cell>
          <cell r="AB7">
            <v>191</v>
          </cell>
          <cell r="AC7" t="str">
            <v>021102</v>
          </cell>
          <cell r="AD7">
            <v>208</v>
          </cell>
          <cell r="AE7" t="str">
            <v>021102</v>
          </cell>
          <cell r="AF7">
            <v>216</v>
          </cell>
          <cell r="AG7" t="str">
            <v>021102</v>
          </cell>
          <cell r="AH7">
            <v>178</v>
          </cell>
          <cell r="AI7" t="str">
            <v>021102</v>
          </cell>
          <cell r="AJ7">
            <v>183</v>
          </cell>
          <cell r="AK7" t="str">
            <v>021102</v>
          </cell>
          <cell r="AL7">
            <v>214</v>
          </cell>
          <cell r="AM7" t="str">
            <v>021102</v>
          </cell>
          <cell r="AN7">
            <v>201</v>
          </cell>
          <cell r="AO7" t="str">
            <v>021102</v>
          </cell>
          <cell r="AP7">
            <v>170</v>
          </cell>
          <cell r="AQ7" t="str">
            <v>021102</v>
          </cell>
          <cell r="AR7">
            <v>204</v>
          </cell>
          <cell r="AS7" t="str">
            <v>021102</v>
          </cell>
          <cell r="AT7">
            <v>191</v>
          </cell>
          <cell r="AU7" t="str">
            <v>021102</v>
          </cell>
          <cell r="AV7">
            <v>261</v>
          </cell>
          <cell r="AW7" t="str">
            <v>021102</v>
          </cell>
          <cell r="AX7">
            <v>194</v>
          </cell>
          <cell r="AY7" t="str">
            <v>021102</v>
          </cell>
          <cell r="AZ7">
            <v>240</v>
          </cell>
          <cell r="BA7" t="str">
            <v>021102</v>
          </cell>
          <cell r="BB7">
            <v>205</v>
          </cell>
          <cell r="BC7" t="str">
            <v>021102</v>
          </cell>
          <cell r="BD7">
            <v>210</v>
          </cell>
          <cell r="BE7" t="str">
            <v>021102</v>
          </cell>
          <cell r="BF7">
            <v>223</v>
          </cell>
          <cell r="BG7" t="str">
            <v>021102</v>
          </cell>
          <cell r="BH7">
            <v>166</v>
          </cell>
          <cell r="BI7" t="str">
            <v>021102</v>
          </cell>
          <cell r="BJ7">
            <v>149</v>
          </cell>
          <cell r="BK7" t="str">
            <v>021102</v>
          </cell>
          <cell r="BL7">
            <v>148</v>
          </cell>
          <cell r="BM7" t="str">
            <v>021102</v>
          </cell>
          <cell r="BN7">
            <v>149</v>
          </cell>
          <cell r="BO7" t="str">
            <v>021100</v>
          </cell>
          <cell r="BP7">
            <v>5</v>
          </cell>
          <cell r="BQ7" t="str">
            <v>021100</v>
          </cell>
          <cell r="BR7">
            <v>10</v>
          </cell>
          <cell r="BS7" t="str">
            <v>021100</v>
          </cell>
          <cell r="BT7">
            <v>1</v>
          </cell>
          <cell r="BU7" t="str">
            <v>021102</v>
          </cell>
          <cell r="BV7">
            <v>85</v>
          </cell>
          <cell r="BW7" t="str">
            <v>021102</v>
          </cell>
          <cell r="BX7">
            <v>141</v>
          </cell>
          <cell r="BY7" t="str">
            <v>021102</v>
          </cell>
          <cell r="BZ7">
            <v>118</v>
          </cell>
          <cell r="CA7" t="str">
            <v>021102</v>
          </cell>
          <cell r="CB7">
            <v>139</v>
          </cell>
          <cell r="CC7" t="str">
            <v>021100</v>
          </cell>
          <cell r="CD7">
            <v>1</v>
          </cell>
          <cell r="CE7" t="str">
            <v>021102</v>
          </cell>
          <cell r="CF7">
            <v>140</v>
          </cell>
          <cell r="CG7" t="str">
            <v>021102</v>
          </cell>
          <cell r="CH7">
            <v>94</v>
          </cell>
          <cell r="CI7" t="str">
            <v>021102</v>
          </cell>
          <cell r="CJ7">
            <v>151</v>
          </cell>
          <cell r="CK7" t="str">
            <v>021102</v>
          </cell>
          <cell r="CL7">
            <v>74</v>
          </cell>
          <cell r="CM7" t="str">
            <v>021102</v>
          </cell>
          <cell r="CN7">
            <v>163</v>
          </cell>
          <cell r="CO7" t="str">
            <v>021102</v>
          </cell>
          <cell r="CP7">
            <v>71</v>
          </cell>
          <cell r="CQ7" t="str">
            <v>021102</v>
          </cell>
          <cell r="CR7">
            <v>153</v>
          </cell>
          <cell r="CS7" t="str">
            <v>021102</v>
          </cell>
          <cell r="CT7">
            <v>98</v>
          </cell>
          <cell r="CU7" t="str">
            <v>021102</v>
          </cell>
          <cell r="CV7">
            <v>133</v>
          </cell>
          <cell r="CW7" t="str">
            <v>021102</v>
          </cell>
          <cell r="CX7">
            <v>95</v>
          </cell>
          <cell r="CY7" t="str">
            <v>021102</v>
          </cell>
          <cell r="CZ7">
            <v>137</v>
          </cell>
          <cell r="DA7" t="str">
            <v>021102</v>
          </cell>
          <cell r="DB7">
            <v>80</v>
          </cell>
          <cell r="DC7" t="str">
            <v>021102</v>
          </cell>
          <cell r="DD7">
            <v>136</v>
          </cell>
          <cell r="DE7" t="str">
            <v>021102</v>
          </cell>
          <cell r="DF7">
            <v>98</v>
          </cell>
          <cell r="DG7" t="str">
            <v>021102</v>
          </cell>
          <cell r="DH7">
            <v>150</v>
          </cell>
          <cell r="DI7" t="str">
            <v>021102</v>
          </cell>
          <cell r="DJ7">
            <v>96</v>
          </cell>
          <cell r="DK7" t="str">
            <v>021102</v>
          </cell>
          <cell r="DL7">
            <v>153</v>
          </cell>
          <cell r="DM7" t="str">
            <v>021102</v>
          </cell>
          <cell r="DN7">
            <v>103</v>
          </cell>
          <cell r="DO7" t="str">
            <v>021102</v>
          </cell>
          <cell r="DP7">
            <v>185</v>
          </cell>
          <cell r="DQ7" t="str">
            <v>021102</v>
          </cell>
          <cell r="DR7">
            <v>115</v>
          </cell>
          <cell r="DS7" t="str">
            <v>021102</v>
          </cell>
          <cell r="DT7">
            <v>185</v>
          </cell>
          <cell r="DU7" t="str">
            <v>021102</v>
          </cell>
          <cell r="DV7">
            <v>112</v>
          </cell>
          <cell r="DW7" t="str">
            <v>021102</v>
          </cell>
          <cell r="DX7">
            <v>214</v>
          </cell>
          <cell r="DY7" t="str">
            <v>021102</v>
          </cell>
          <cell r="DZ7">
            <v>141</v>
          </cell>
          <cell r="EA7" t="str">
            <v>021102</v>
          </cell>
          <cell r="EB7">
            <v>215</v>
          </cell>
          <cell r="EC7" t="str">
            <v>021102</v>
          </cell>
          <cell r="ED7">
            <v>161</v>
          </cell>
          <cell r="EE7" t="str">
            <v>021102</v>
          </cell>
          <cell r="EF7">
            <v>214</v>
          </cell>
          <cell r="EG7" t="str">
            <v>021102</v>
          </cell>
          <cell r="EH7">
            <v>190</v>
          </cell>
          <cell r="EI7" t="str">
            <v>021102</v>
          </cell>
          <cell r="EJ7">
            <v>226</v>
          </cell>
          <cell r="EK7" t="str">
            <v>021102</v>
          </cell>
          <cell r="EL7">
            <v>165</v>
          </cell>
          <cell r="EM7" t="str">
            <v>021102</v>
          </cell>
          <cell r="EN7">
            <v>173</v>
          </cell>
          <cell r="EO7" t="str">
            <v>021102</v>
          </cell>
          <cell r="EP7">
            <v>159</v>
          </cell>
          <cell r="EQ7" t="str">
            <v>021102</v>
          </cell>
          <cell r="ER7">
            <v>174</v>
          </cell>
          <cell r="ES7" t="str">
            <v>021102</v>
          </cell>
          <cell r="ET7">
            <v>170</v>
          </cell>
          <cell r="EU7" t="str">
            <v>021102</v>
          </cell>
          <cell r="EV7">
            <v>200</v>
          </cell>
          <cell r="EW7" t="str">
            <v>021102</v>
          </cell>
          <cell r="EX7">
            <v>176</v>
          </cell>
          <cell r="EY7" t="str">
            <v>021102</v>
          </cell>
          <cell r="EZ7">
            <v>170</v>
          </cell>
          <cell r="FA7" t="str">
            <v>021102</v>
          </cell>
          <cell r="FB7">
            <v>167</v>
          </cell>
          <cell r="FC7" t="str">
            <v>021102</v>
          </cell>
          <cell r="FD7">
            <v>180</v>
          </cell>
          <cell r="FE7" t="str">
            <v>021102</v>
          </cell>
          <cell r="FF7">
            <v>153</v>
          </cell>
          <cell r="FG7" t="str">
            <v>021102</v>
          </cell>
          <cell r="FH7">
            <v>185</v>
          </cell>
          <cell r="FI7" t="str">
            <v>021102</v>
          </cell>
          <cell r="FJ7">
            <v>159</v>
          </cell>
          <cell r="FK7" t="str">
            <v>021102</v>
          </cell>
          <cell r="FL7">
            <v>158</v>
          </cell>
          <cell r="FM7" t="str">
            <v>021102</v>
          </cell>
          <cell r="FN7">
            <v>162</v>
          </cell>
          <cell r="FO7" t="str">
            <v>021102</v>
          </cell>
          <cell r="FP7">
            <v>134</v>
          </cell>
          <cell r="FQ7" t="str">
            <v>021102</v>
          </cell>
          <cell r="FR7">
            <v>148</v>
          </cell>
          <cell r="FS7" t="str">
            <v>021102</v>
          </cell>
          <cell r="FT7">
            <v>157</v>
          </cell>
          <cell r="FU7" t="str">
            <v>021102</v>
          </cell>
          <cell r="FV7">
            <v>170</v>
          </cell>
          <cell r="FW7" t="str">
            <v>021102</v>
          </cell>
          <cell r="FX7">
            <v>166</v>
          </cell>
          <cell r="FY7" t="str">
            <v>021102</v>
          </cell>
          <cell r="FZ7">
            <v>177</v>
          </cell>
          <cell r="GA7" t="str">
            <v>021102</v>
          </cell>
          <cell r="GB7">
            <v>166</v>
          </cell>
          <cell r="GC7" t="str">
            <v>021102</v>
          </cell>
          <cell r="GD7">
            <v>176</v>
          </cell>
          <cell r="GE7" t="str">
            <v>021102</v>
          </cell>
          <cell r="GF7">
            <v>179</v>
          </cell>
          <cell r="GG7" t="str">
            <v>021102</v>
          </cell>
          <cell r="GH7">
            <v>190</v>
          </cell>
          <cell r="GI7" t="str">
            <v>021102</v>
          </cell>
          <cell r="GJ7">
            <v>182</v>
          </cell>
          <cell r="GK7" t="str">
            <v>021102</v>
          </cell>
          <cell r="GL7">
            <v>171</v>
          </cell>
          <cell r="GM7" t="str">
            <v>021102</v>
          </cell>
          <cell r="GN7">
            <v>175</v>
          </cell>
          <cell r="GO7" t="str">
            <v>021102</v>
          </cell>
          <cell r="GP7">
            <v>170</v>
          </cell>
          <cell r="GQ7" t="str">
            <v>021102</v>
          </cell>
          <cell r="GR7">
            <v>165</v>
          </cell>
          <cell r="GS7" t="str">
            <v>021102</v>
          </cell>
          <cell r="GT7">
            <v>209</v>
          </cell>
          <cell r="GU7" t="str">
            <v>021102</v>
          </cell>
          <cell r="GV7">
            <v>193</v>
          </cell>
          <cell r="GW7" t="str">
            <v>021102</v>
          </cell>
          <cell r="GX7">
            <v>178</v>
          </cell>
          <cell r="GY7" t="str">
            <v>021102</v>
          </cell>
          <cell r="GZ7">
            <v>198</v>
          </cell>
          <cell r="HA7" t="str">
            <v>021102</v>
          </cell>
          <cell r="HB7">
            <v>194</v>
          </cell>
          <cell r="HC7" t="str">
            <v>021102</v>
          </cell>
          <cell r="HD7">
            <v>182</v>
          </cell>
          <cell r="HE7" t="str">
            <v>021102</v>
          </cell>
          <cell r="HF7">
            <v>198</v>
          </cell>
          <cell r="HG7" t="str">
            <v>021102</v>
          </cell>
          <cell r="HH7">
            <v>201</v>
          </cell>
          <cell r="HI7" t="str">
            <v>021102</v>
          </cell>
          <cell r="HJ7">
            <v>191</v>
          </cell>
          <cell r="HK7" t="str">
            <v>021102</v>
          </cell>
          <cell r="HL7">
            <v>215</v>
          </cell>
          <cell r="HM7" t="str">
            <v>021102</v>
          </cell>
          <cell r="HN7">
            <v>204</v>
          </cell>
          <cell r="HO7" t="str">
            <v>021102</v>
          </cell>
          <cell r="HP7">
            <v>227</v>
          </cell>
          <cell r="HQ7" t="str">
            <v>021102</v>
          </cell>
          <cell r="HR7">
            <v>217</v>
          </cell>
          <cell r="HS7" t="str">
            <v>021102</v>
          </cell>
          <cell r="HT7">
            <v>230</v>
          </cell>
          <cell r="HU7" t="str">
            <v>021102</v>
          </cell>
          <cell r="HV7">
            <v>247</v>
          </cell>
          <cell r="HW7" t="str">
            <v>021102</v>
          </cell>
          <cell r="HX7">
            <v>276</v>
          </cell>
          <cell r="HY7" t="str">
            <v>021102</v>
          </cell>
          <cell r="HZ7">
            <v>247</v>
          </cell>
          <cell r="IA7" t="str">
            <v>021102</v>
          </cell>
          <cell r="IB7">
            <v>245</v>
          </cell>
          <cell r="IC7" t="str">
            <v>021102</v>
          </cell>
          <cell r="ID7">
            <v>264</v>
          </cell>
          <cell r="IE7" t="str">
            <v>021102</v>
          </cell>
          <cell r="IF7">
            <v>246</v>
          </cell>
          <cell r="IG7" t="str">
            <v>021102</v>
          </cell>
          <cell r="IH7">
            <v>265</v>
          </cell>
          <cell r="II7" t="str">
            <v>021102</v>
          </cell>
          <cell r="IJ7">
            <v>291</v>
          </cell>
          <cell r="IK7" t="str">
            <v>021102</v>
          </cell>
          <cell r="IL7">
            <v>263</v>
          </cell>
          <cell r="IM7" t="str">
            <v>021102</v>
          </cell>
          <cell r="IN7">
            <v>241</v>
          </cell>
          <cell r="IO7" t="str">
            <v>021102</v>
          </cell>
          <cell r="IP7">
            <v>263</v>
          </cell>
          <cell r="IQ7" t="str">
            <v>021102</v>
          </cell>
          <cell r="IR7">
            <v>241</v>
          </cell>
          <cell r="IS7" t="str">
            <v>021102</v>
          </cell>
          <cell r="IT7">
            <v>246</v>
          </cell>
          <cell r="IU7" t="str">
            <v>021102</v>
          </cell>
          <cell r="IV7">
            <v>217</v>
          </cell>
          <cell r="IW7" t="str">
            <v>021102</v>
          </cell>
          <cell r="IX7">
            <v>205</v>
          </cell>
          <cell r="IY7" t="str">
            <v>021102</v>
          </cell>
          <cell r="IZ7">
            <v>156</v>
          </cell>
          <cell r="JA7" t="str">
            <v>021102</v>
          </cell>
          <cell r="JB7">
            <v>169</v>
          </cell>
          <cell r="JC7" t="str">
            <v>021102</v>
          </cell>
          <cell r="JD7">
            <v>146</v>
          </cell>
          <cell r="JE7" t="str">
            <v>021102</v>
          </cell>
          <cell r="JF7">
            <v>181</v>
          </cell>
          <cell r="JG7" t="str">
            <v>021102</v>
          </cell>
          <cell r="JH7">
            <v>144</v>
          </cell>
          <cell r="JI7" t="str">
            <v>021102</v>
          </cell>
          <cell r="JJ7">
            <v>185</v>
          </cell>
          <cell r="JK7" t="str">
            <v>021102</v>
          </cell>
          <cell r="JL7">
            <v>103</v>
          </cell>
          <cell r="JM7" t="str">
            <v>021102</v>
          </cell>
          <cell r="JN7">
            <v>156</v>
          </cell>
          <cell r="JO7" t="str">
            <v>021102</v>
          </cell>
          <cell r="JP7">
            <v>107</v>
          </cell>
          <cell r="JQ7" t="str">
            <v>021102</v>
          </cell>
          <cell r="JR7">
            <v>137</v>
          </cell>
          <cell r="JS7" t="str">
            <v>021102</v>
          </cell>
          <cell r="JT7">
            <v>113</v>
          </cell>
          <cell r="JU7" t="str">
            <v>021102</v>
          </cell>
          <cell r="JV7">
            <v>146</v>
          </cell>
          <cell r="JW7" t="str">
            <v>021102</v>
          </cell>
          <cell r="JX7">
            <v>84</v>
          </cell>
          <cell r="JY7" t="str">
            <v>021102</v>
          </cell>
          <cell r="JZ7">
            <v>122</v>
          </cell>
          <cell r="KA7" t="str">
            <v>021102</v>
          </cell>
          <cell r="KB7">
            <v>65</v>
          </cell>
          <cell r="KC7" t="str">
            <v>021102</v>
          </cell>
          <cell r="KD7">
            <v>120</v>
          </cell>
          <cell r="KE7" t="str">
            <v>021102</v>
          </cell>
          <cell r="KF7">
            <v>47</v>
          </cell>
          <cell r="KG7" t="str">
            <v>021102</v>
          </cell>
          <cell r="KH7">
            <v>80</v>
          </cell>
          <cell r="KI7" t="str">
            <v>021102</v>
          </cell>
          <cell r="KJ7">
            <v>46</v>
          </cell>
          <cell r="KK7" t="str">
            <v>021102</v>
          </cell>
          <cell r="KL7">
            <v>99</v>
          </cell>
          <cell r="KM7" t="str">
            <v>021102</v>
          </cell>
          <cell r="KN7">
            <v>36</v>
          </cell>
          <cell r="KO7" t="str">
            <v>021102</v>
          </cell>
          <cell r="KP7">
            <v>85</v>
          </cell>
          <cell r="KQ7" t="str">
            <v>021102</v>
          </cell>
          <cell r="KR7">
            <v>29</v>
          </cell>
          <cell r="KS7" t="str">
            <v>021102</v>
          </cell>
          <cell r="KT7">
            <v>28</v>
          </cell>
          <cell r="KU7" t="str">
            <v>021102</v>
          </cell>
          <cell r="KV7">
            <v>13</v>
          </cell>
          <cell r="KW7" t="str">
            <v>021102</v>
          </cell>
          <cell r="KX7">
            <v>23</v>
          </cell>
          <cell r="KY7" t="str">
            <v>021102</v>
          </cell>
          <cell r="KZ7">
            <v>9</v>
          </cell>
          <cell r="LA7" t="str">
            <v>021102</v>
          </cell>
          <cell r="LB7">
            <v>38</v>
          </cell>
          <cell r="LC7" t="str">
            <v>021102</v>
          </cell>
          <cell r="LD7">
            <v>30</v>
          </cell>
          <cell r="LE7" t="str">
            <v>021102</v>
          </cell>
          <cell r="LF7">
            <v>68</v>
          </cell>
          <cell r="LG7" t="str">
            <v>021102</v>
          </cell>
          <cell r="LH7">
            <v>49</v>
          </cell>
          <cell r="LI7" t="str">
            <v>021102</v>
          </cell>
          <cell r="LJ7">
            <v>87</v>
          </cell>
          <cell r="LK7" t="str">
            <v>021102</v>
          </cell>
          <cell r="LL7">
            <v>27</v>
          </cell>
          <cell r="LM7" t="str">
            <v>021102</v>
          </cell>
          <cell r="LN7">
            <v>94</v>
          </cell>
          <cell r="LO7" t="str">
            <v>021102</v>
          </cell>
          <cell r="LP7">
            <v>36</v>
          </cell>
          <cell r="LQ7" t="str">
            <v>021102</v>
          </cell>
          <cell r="LR7">
            <v>97</v>
          </cell>
          <cell r="LS7" t="str">
            <v>021102</v>
          </cell>
          <cell r="LT7">
            <v>30</v>
          </cell>
          <cell r="LU7" t="str">
            <v>021102</v>
          </cell>
          <cell r="LV7">
            <v>82</v>
          </cell>
          <cell r="LW7" t="str">
            <v>021102</v>
          </cell>
          <cell r="LX7">
            <v>32</v>
          </cell>
          <cell r="LY7" t="str">
            <v>021102</v>
          </cell>
          <cell r="LZ7">
            <v>74</v>
          </cell>
          <cell r="MA7" t="str">
            <v>021102</v>
          </cell>
          <cell r="MB7">
            <v>32</v>
          </cell>
          <cell r="MC7" t="str">
            <v>021102</v>
          </cell>
          <cell r="MD7">
            <v>82</v>
          </cell>
          <cell r="ME7" t="str">
            <v>021102</v>
          </cell>
          <cell r="MF7">
            <v>15</v>
          </cell>
          <cell r="MG7" t="str">
            <v>021102</v>
          </cell>
          <cell r="MH7">
            <v>49</v>
          </cell>
          <cell r="MI7" t="str">
            <v>021102</v>
          </cell>
          <cell r="MJ7">
            <v>9</v>
          </cell>
          <cell r="MK7" t="str">
            <v>021102</v>
          </cell>
          <cell r="ML7">
            <v>26</v>
          </cell>
          <cell r="MM7" t="str">
            <v>021102</v>
          </cell>
          <cell r="MN7">
            <v>5</v>
          </cell>
          <cell r="MO7" t="str">
            <v>021102</v>
          </cell>
          <cell r="MP7">
            <v>24</v>
          </cell>
          <cell r="MQ7" t="str">
            <v>021102</v>
          </cell>
          <cell r="MR7">
            <v>7</v>
          </cell>
          <cell r="MS7" t="str">
            <v>021102</v>
          </cell>
          <cell r="MT7">
            <v>28</v>
          </cell>
          <cell r="MU7" t="str">
            <v>021102</v>
          </cell>
          <cell r="MV7">
            <v>8</v>
          </cell>
          <cell r="MW7" t="str">
            <v>021102</v>
          </cell>
          <cell r="MX7">
            <v>23</v>
          </cell>
          <cell r="MY7" t="str">
            <v>021102</v>
          </cell>
          <cell r="MZ7">
            <v>5</v>
          </cell>
          <cell r="NA7" t="str">
            <v>021102</v>
          </cell>
          <cell r="NB7">
            <v>13</v>
          </cell>
          <cell r="NC7" t="str">
            <v>021102</v>
          </cell>
          <cell r="ND7">
            <v>6</v>
          </cell>
          <cell r="NE7" t="str">
            <v>021102</v>
          </cell>
          <cell r="NF7">
            <v>13</v>
          </cell>
          <cell r="NG7" t="str">
            <v>021102</v>
          </cell>
          <cell r="NH7">
            <v>2</v>
          </cell>
          <cell r="NI7" t="str">
            <v>021104</v>
          </cell>
          <cell r="NJ7">
            <v>26</v>
          </cell>
          <cell r="NM7" t="str">
            <v>021102</v>
          </cell>
          <cell r="NN7">
            <v>4</v>
          </cell>
          <cell r="NO7" t="str">
            <v>021102</v>
          </cell>
          <cell r="NP7">
            <v>2</v>
          </cell>
          <cell r="NQ7" t="str">
            <v>021104</v>
          </cell>
          <cell r="NR7">
            <v>16</v>
          </cell>
          <cell r="NU7" t="str">
            <v>021104</v>
          </cell>
          <cell r="NV7">
            <v>4</v>
          </cell>
          <cell r="NY7" t="str">
            <v>021102</v>
          </cell>
          <cell r="NZ7">
            <v>1</v>
          </cell>
          <cell r="OC7" t="str">
            <v>021105</v>
          </cell>
          <cell r="OD7">
            <v>5</v>
          </cell>
          <cell r="OG7" t="str">
            <v>021206</v>
          </cell>
          <cell r="OH7">
            <v>1</v>
          </cell>
          <cell r="OK7" t="str">
            <v>021602</v>
          </cell>
          <cell r="OL7">
            <v>2</v>
          </cell>
          <cell r="OO7" t="str">
            <v>022012</v>
          </cell>
          <cell r="OP7">
            <v>1</v>
          </cell>
          <cell r="OS7" t="str">
            <v>022002</v>
          </cell>
          <cell r="OT7">
            <v>1</v>
          </cell>
          <cell r="OW7" t="str">
            <v>021701</v>
          </cell>
          <cell r="OX7">
            <v>1</v>
          </cell>
          <cell r="PA7" t="str">
            <v>023500</v>
          </cell>
          <cell r="PB7">
            <v>1</v>
          </cell>
        </row>
        <row r="8">
          <cell r="C8" t="str">
            <v>021104</v>
          </cell>
          <cell r="D8">
            <v>369</v>
          </cell>
          <cell r="E8" t="str">
            <v>021104</v>
          </cell>
          <cell r="F8">
            <v>391</v>
          </cell>
          <cell r="G8" t="str">
            <v>021104</v>
          </cell>
          <cell r="H8">
            <v>381</v>
          </cell>
          <cell r="I8" t="str">
            <v>021104</v>
          </cell>
          <cell r="J8">
            <v>385</v>
          </cell>
          <cell r="K8" t="str">
            <v>021104</v>
          </cell>
          <cell r="L8">
            <v>465</v>
          </cell>
          <cell r="M8" t="str">
            <v>021104</v>
          </cell>
          <cell r="N8">
            <v>417</v>
          </cell>
          <cell r="O8" t="str">
            <v>021104</v>
          </cell>
          <cell r="P8">
            <v>481</v>
          </cell>
          <cell r="Q8" t="str">
            <v>021104</v>
          </cell>
          <cell r="R8">
            <v>439</v>
          </cell>
          <cell r="S8" t="str">
            <v>021104</v>
          </cell>
          <cell r="T8">
            <v>550</v>
          </cell>
          <cell r="U8" t="str">
            <v>021104</v>
          </cell>
          <cell r="V8">
            <v>550</v>
          </cell>
          <cell r="W8" t="str">
            <v>021104</v>
          </cell>
          <cell r="X8">
            <v>575</v>
          </cell>
          <cell r="Y8" t="str">
            <v>021104</v>
          </cell>
          <cell r="Z8">
            <v>508</v>
          </cell>
          <cell r="AA8" t="str">
            <v>021104</v>
          </cell>
          <cell r="AB8">
            <v>564</v>
          </cell>
          <cell r="AC8" t="str">
            <v>021104</v>
          </cell>
          <cell r="AD8">
            <v>545</v>
          </cell>
          <cell r="AE8" t="str">
            <v>021104</v>
          </cell>
          <cell r="AF8">
            <v>604</v>
          </cell>
          <cell r="AG8" t="str">
            <v>021104</v>
          </cell>
          <cell r="AH8">
            <v>607</v>
          </cell>
          <cell r="AI8" t="str">
            <v>021104</v>
          </cell>
          <cell r="AJ8">
            <v>632</v>
          </cell>
          <cell r="AK8" t="str">
            <v>021104</v>
          </cell>
          <cell r="AL8">
            <v>551</v>
          </cell>
          <cell r="AM8" t="str">
            <v>021104</v>
          </cell>
          <cell r="AN8">
            <v>576</v>
          </cell>
          <cell r="AO8" t="str">
            <v>021104</v>
          </cell>
          <cell r="AP8">
            <v>550</v>
          </cell>
          <cell r="AQ8" t="str">
            <v>021104</v>
          </cell>
          <cell r="AR8">
            <v>572</v>
          </cell>
          <cell r="AS8" t="str">
            <v>021104</v>
          </cell>
          <cell r="AT8">
            <v>586</v>
          </cell>
          <cell r="AU8" t="str">
            <v>021104</v>
          </cell>
          <cell r="AV8">
            <v>629</v>
          </cell>
          <cell r="AW8" t="str">
            <v>021104</v>
          </cell>
          <cell r="AX8">
            <v>588</v>
          </cell>
          <cell r="AY8" t="str">
            <v>021104</v>
          </cell>
          <cell r="AZ8">
            <v>549</v>
          </cell>
          <cell r="BA8" t="str">
            <v>021104</v>
          </cell>
          <cell r="BB8">
            <v>581</v>
          </cell>
          <cell r="BC8" t="str">
            <v>021104</v>
          </cell>
          <cell r="BD8">
            <v>546</v>
          </cell>
          <cell r="BE8" t="str">
            <v>021104</v>
          </cell>
          <cell r="BF8">
            <v>539</v>
          </cell>
          <cell r="BG8" t="str">
            <v>021104</v>
          </cell>
          <cell r="BH8">
            <v>462</v>
          </cell>
          <cell r="BI8" t="str">
            <v>021104</v>
          </cell>
          <cell r="BJ8">
            <v>450</v>
          </cell>
          <cell r="BK8" t="str">
            <v>021104</v>
          </cell>
          <cell r="BL8">
            <v>428</v>
          </cell>
          <cell r="BM8" t="str">
            <v>021104</v>
          </cell>
          <cell r="BN8">
            <v>394</v>
          </cell>
          <cell r="BO8" t="str">
            <v>021102</v>
          </cell>
          <cell r="BP8">
            <v>92</v>
          </cell>
          <cell r="BQ8" t="str">
            <v>021102</v>
          </cell>
          <cell r="BR8">
            <v>67</v>
          </cell>
          <cell r="BS8" t="str">
            <v>021102</v>
          </cell>
          <cell r="BT8">
            <v>138</v>
          </cell>
          <cell r="BU8" t="str">
            <v>021104</v>
          </cell>
          <cell r="BV8">
            <v>309</v>
          </cell>
          <cell r="BW8" t="str">
            <v>021104</v>
          </cell>
          <cell r="BX8">
            <v>359</v>
          </cell>
          <cell r="BY8" t="str">
            <v>021104</v>
          </cell>
          <cell r="BZ8">
            <v>293</v>
          </cell>
          <cell r="CA8" t="str">
            <v>021104</v>
          </cell>
          <cell r="CB8">
            <v>332</v>
          </cell>
          <cell r="CC8" t="str">
            <v>021102</v>
          </cell>
          <cell r="CD8">
            <v>86</v>
          </cell>
          <cell r="CE8" t="str">
            <v>021104</v>
          </cell>
          <cell r="CF8">
            <v>357</v>
          </cell>
          <cell r="CG8" t="str">
            <v>021104</v>
          </cell>
          <cell r="CH8">
            <v>212</v>
          </cell>
          <cell r="CI8" t="str">
            <v>021104</v>
          </cell>
          <cell r="CJ8">
            <v>283</v>
          </cell>
          <cell r="CK8" t="str">
            <v>021104</v>
          </cell>
          <cell r="CL8">
            <v>252</v>
          </cell>
          <cell r="CM8" t="str">
            <v>021104</v>
          </cell>
          <cell r="CN8">
            <v>351</v>
          </cell>
          <cell r="CO8" t="str">
            <v>021104</v>
          </cell>
          <cell r="CP8">
            <v>252</v>
          </cell>
          <cell r="CQ8" t="str">
            <v>021104</v>
          </cell>
          <cell r="CR8">
            <v>342</v>
          </cell>
          <cell r="CS8" t="str">
            <v>021104</v>
          </cell>
          <cell r="CT8">
            <v>262</v>
          </cell>
          <cell r="CU8" t="str">
            <v>021104</v>
          </cell>
          <cell r="CV8">
            <v>359</v>
          </cell>
          <cell r="CW8" t="str">
            <v>021104</v>
          </cell>
          <cell r="CX8">
            <v>276</v>
          </cell>
          <cell r="CY8" t="str">
            <v>021104</v>
          </cell>
          <cell r="CZ8">
            <v>399</v>
          </cell>
          <cell r="DA8" t="str">
            <v>021104</v>
          </cell>
          <cell r="DB8">
            <v>289</v>
          </cell>
          <cell r="DC8" t="str">
            <v>021104</v>
          </cell>
          <cell r="DD8">
            <v>364</v>
          </cell>
          <cell r="DE8" t="str">
            <v>021104</v>
          </cell>
          <cell r="DF8">
            <v>313</v>
          </cell>
          <cell r="DG8" t="str">
            <v>021104</v>
          </cell>
          <cell r="DH8">
            <v>412</v>
          </cell>
          <cell r="DI8" t="str">
            <v>021104</v>
          </cell>
          <cell r="DJ8">
            <v>335</v>
          </cell>
          <cell r="DK8" t="str">
            <v>021104</v>
          </cell>
          <cell r="DL8">
            <v>430</v>
          </cell>
          <cell r="DM8" t="str">
            <v>021104</v>
          </cell>
          <cell r="DN8">
            <v>397</v>
          </cell>
          <cell r="DO8" t="str">
            <v>021104</v>
          </cell>
          <cell r="DP8">
            <v>454</v>
          </cell>
          <cell r="DQ8" t="str">
            <v>021104</v>
          </cell>
          <cell r="DR8">
            <v>411</v>
          </cell>
          <cell r="DS8" t="str">
            <v>021104</v>
          </cell>
          <cell r="DT8">
            <v>554</v>
          </cell>
          <cell r="DU8" t="str">
            <v>021104</v>
          </cell>
          <cell r="DV8">
            <v>477</v>
          </cell>
          <cell r="DW8" t="str">
            <v>021104</v>
          </cell>
          <cell r="DX8">
            <v>601</v>
          </cell>
          <cell r="DY8" t="str">
            <v>021104</v>
          </cell>
          <cell r="DZ8">
            <v>568</v>
          </cell>
          <cell r="EA8" t="str">
            <v>021104</v>
          </cell>
          <cell r="EB8">
            <v>641</v>
          </cell>
          <cell r="EC8" t="str">
            <v>021104</v>
          </cell>
          <cell r="ED8">
            <v>642</v>
          </cell>
          <cell r="EE8" t="str">
            <v>021104</v>
          </cell>
          <cell r="EF8">
            <v>729</v>
          </cell>
          <cell r="EG8" t="str">
            <v>021104</v>
          </cell>
          <cell r="EH8">
            <v>697</v>
          </cell>
          <cell r="EI8" t="str">
            <v>021104</v>
          </cell>
          <cell r="EJ8">
            <v>707</v>
          </cell>
          <cell r="EK8" t="str">
            <v>021104</v>
          </cell>
          <cell r="EL8">
            <v>684</v>
          </cell>
          <cell r="EM8" t="str">
            <v>021104</v>
          </cell>
          <cell r="EN8">
            <v>615</v>
          </cell>
          <cell r="EO8" t="str">
            <v>021104</v>
          </cell>
          <cell r="EP8">
            <v>600</v>
          </cell>
          <cell r="EQ8" t="str">
            <v>021104</v>
          </cell>
          <cell r="ER8">
            <v>684</v>
          </cell>
          <cell r="ES8" t="str">
            <v>021104</v>
          </cell>
          <cell r="ET8">
            <v>655</v>
          </cell>
          <cell r="EU8" t="str">
            <v>021104</v>
          </cell>
          <cell r="EV8">
            <v>654</v>
          </cell>
          <cell r="EW8" t="str">
            <v>021104</v>
          </cell>
          <cell r="EX8">
            <v>620</v>
          </cell>
          <cell r="EY8" t="str">
            <v>021104</v>
          </cell>
          <cell r="EZ8">
            <v>542</v>
          </cell>
          <cell r="FA8" t="str">
            <v>021104</v>
          </cell>
          <cell r="FB8">
            <v>539</v>
          </cell>
          <cell r="FC8" t="str">
            <v>021104</v>
          </cell>
          <cell r="FD8">
            <v>550</v>
          </cell>
          <cell r="FE8" t="str">
            <v>021104</v>
          </cell>
          <cell r="FF8">
            <v>540</v>
          </cell>
          <cell r="FG8" t="str">
            <v>021104</v>
          </cell>
          <cell r="FH8">
            <v>559</v>
          </cell>
          <cell r="FI8" t="str">
            <v>021104</v>
          </cell>
          <cell r="FJ8">
            <v>534</v>
          </cell>
          <cell r="FK8" t="str">
            <v>021104</v>
          </cell>
          <cell r="FL8">
            <v>545</v>
          </cell>
          <cell r="FM8" t="str">
            <v>021104</v>
          </cell>
          <cell r="FN8">
            <v>534</v>
          </cell>
          <cell r="FO8" t="str">
            <v>021104</v>
          </cell>
          <cell r="FP8">
            <v>548</v>
          </cell>
          <cell r="FQ8" t="str">
            <v>021104</v>
          </cell>
          <cell r="FR8">
            <v>535</v>
          </cell>
          <cell r="FS8" t="str">
            <v>021104</v>
          </cell>
          <cell r="FT8">
            <v>483</v>
          </cell>
          <cell r="FU8" t="str">
            <v>021104</v>
          </cell>
          <cell r="FV8">
            <v>526</v>
          </cell>
          <cell r="FW8" t="str">
            <v>021104</v>
          </cell>
          <cell r="FX8">
            <v>470</v>
          </cell>
          <cell r="FY8" t="str">
            <v>021104</v>
          </cell>
          <cell r="FZ8">
            <v>536</v>
          </cell>
          <cell r="GA8" t="str">
            <v>021104</v>
          </cell>
          <cell r="GB8">
            <v>461</v>
          </cell>
          <cell r="GC8" t="str">
            <v>021104</v>
          </cell>
          <cell r="GD8">
            <v>479</v>
          </cell>
          <cell r="GE8" t="str">
            <v>021104</v>
          </cell>
          <cell r="GF8">
            <v>450</v>
          </cell>
          <cell r="GG8" t="str">
            <v>021104</v>
          </cell>
          <cell r="GH8">
            <v>514</v>
          </cell>
          <cell r="GI8" t="str">
            <v>021104</v>
          </cell>
          <cell r="GJ8">
            <v>429</v>
          </cell>
          <cell r="GK8" t="str">
            <v>021104</v>
          </cell>
          <cell r="GL8">
            <v>467</v>
          </cell>
          <cell r="GM8" t="str">
            <v>021104</v>
          </cell>
          <cell r="GN8">
            <v>421</v>
          </cell>
          <cell r="GO8" t="str">
            <v>021104</v>
          </cell>
          <cell r="GP8">
            <v>464</v>
          </cell>
          <cell r="GQ8" t="str">
            <v>021104</v>
          </cell>
          <cell r="GR8">
            <v>412</v>
          </cell>
          <cell r="GS8" t="str">
            <v>021104</v>
          </cell>
          <cell r="GT8">
            <v>436</v>
          </cell>
          <cell r="GU8" t="str">
            <v>021104</v>
          </cell>
          <cell r="GV8">
            <v>371</v>
          </cell>
          <cell r="GW8" t="str">
            <v>021104</v>
          </cell>
          <cell r="GX8">
            <v>491</v>
          </cell>
          <cell r="GY8" t="str">
            <v>021104</v>
          </cell>
          <cell r="GZ8">
            <v>384</v>
          </cell>
          <cell r="HA8" t="str">
            <v>021104</v>
          </cell>
          <cell r="HB8">
            <v>479</v>
          </cell>
          <cell r="HC8" t="str">
            <v>021104</v>
          </cell>
          <cell r="HD8">
            <v>448</v>
          </cell>
          <cell r="HE8" t="str">
            <v>021104</v>
          </cell>
          <cell r="HF8">
            <v>479</v>
          </cell>
          <cell r="HG8" t="str">
            <v>021104</v>
          </cell>
          <cell r="HH8">
            <v>426</v>
          </cell>
          <cell r="HI8" t="str">
            <v>021104</v>
          </cell>
          <cell r="HJ8">
            <v>515</v>
          </cell>
          <cell r="HK8" t="str">
            <v>021104</v>
          </cell>
          <cell r="HL8">
            <v>491</v>
          </cell>
          <cell r="HM8" t="str">
            <v>021104</v>
          </cell>
          <cell r="HN8">
            <v>590</v>
          </cell>
          <cell r="HO8" t="str">
            <v>021104</v>
          </cell>
          <cell r="HP8">
            <v>475</v>
          </cell>
          <cell r="HQ8" t="str">
            <v>021104</v>
          </cell>
          <cell r="HR8">
            <v>620</v>
          </cell>
          <cell r="HS8" t="str">
            <v>021104</v>
          </cell>
          <cell r="HT8">
            <v>489</v>
          </cell>
          <cell r="HU8" t="str">
            <v>021104</v>
          </cell>
          <cell r="HV8">
            <v>675</v>
          </cell>
          <cell r="HW8" t="str">
            <v>021104</v>
          </cell>
          <cell r="HX8">
            <v>588</v>
          </cell>
          <cell r="HY8" t="str">
            <v>021104</v>
          </cell>
          <cell r="HZ8">
            <v>730</v>
          </cell>
          <cell r="IA8" t="str">
            <v>021104</v>
          </cell>
          <cell r="IB8">
            <v>604</v>
          </cell>
          <cell r="IC8" t="str">
            <v>021104</v>
          </cell>
          <cell r="ID8">
            <v>725</v>
          </cell>
          <cell r="IE8" t="str">
            <v>021104</v>
          </cell>
          <cell r="IF8">
            <v>639</v>
          </cell>
          <cell r="IG8" t="str">
            <v>021104</v>
          </cell>
          <cell r="IH8">
            <v>791</v>
          </cell>
          <cell r="II8" t="str">
            <v>021104</v>
          </cell>
          <cell r="IJ8">
            <v>600</v>
          </cell>
          <cell r="IK8" t="str">
            <v>021104</v>
          </cell>
          <cell r="IL8">
            <v>762</v>
          </cell>
          <cell r="IM8" t="str">
            <v>021104</v>
          </cell>
          <cell r="IN8">
            <v>610</v>
          </cell>
          <cell r="IO8" t="str">
            <v>021104</v>
          </cell>
          <cell r="IP8">
            <v>784</v>
          </cell>
          <cell r="IQ8" t="str">
            <v>021104</v>
          </cell>
          <cell r="IR8">
            <v>539</v>
          </cell>
          <cell r="IS8" t="str">
            <v>021104</v>
          </cell>
          <cell r="IT8">
            <v>730</v>
          </cell>
          <cell r="IU8" t="str">
            <v>021104</v>
          </cell>
          <cell r="IV8">
            <v>522</v>
          </cell>
          <cell r="IW8" t="str">
            <v>021104</v>
          </cell>
          <cell r="IX8">
            <v>689</v>
          </cell>
          <cell r="IY8" t="str">
            <v>021104</v>
          </cell>
          <cell r="IZ8">
            <v>439</v>
          </cell>
          <cell r="JA8" t="str">
            <v>021104</v>
          </cell>
          <cell r="JB8">
            <v>640</v>
          </cell>
          <cell r="JC8" t="str">
            <v>021104</v>
          </cell>
          <cell r="JD8">
            <v>409</v>
          </cell>
          <cell r="JE8" t="str">
            <v>021104</v>
          </cell>
          <cell r="JF8">
            <v>610</v>
          </cell>
          <cell r="JG8" t="str">
            <v>021104</v>
          </cell>
          <cell r="JH8">
            <v>438</v>
          </cell>
          <cell r="JI8" t="str">
            <v>021104</v>
          </cell>
          <cell r="JJ8">
            <v>618</v>
          </cell>
          <cell r="JK8" t="str">
            <v>021104</v>
          </cell>
          <cell r="JL8">
            <v>340</v>
          </cell>
          <cell r="JM8" t="str">
            <v>021104</v>
          </cell>
          <cell r="JN8">
            <v>484</v>
          </cell>
          <cell r="JO8" t="str">
            <v>021104</v>
          </cell>
          <cell r="JP8">
            <v>310</v>
          </cell>
          <cell r="JQ8" t="str">
            <v>021104</v>
          </cell>
          <cell r="JR8">
            <v>500</v>
          </cell>
          <cell r="JS8" t="str">
            <v>021104</v>
          </cell>
          <cell r="JT8">
            <v>307</v>
          </cell>
          <cell r="JU8" t="str">
            <v>021104</v>
          </cell>
          <cell r="JV8">
            <v>466</v>
          </cell>
          <cell r="JW8" t="str">
            <v>021104</v>
          </cell>
          <cell r="JX8">
            <v>238</v>
          </cell>
          <cell r="JY8" t="str">
            <v>021104</v>
          </cell>
          <cell r="JZ8">
            <v>395</v>
          </cell>
          <cell r="KA8" t="str">
            <v>021104</v>
          </cell>
          <cell r="KB8">
            <v>223</v>
          </cell>
          <cell r="KC8" t="str">
            <v>021104</v>
          </cell>
          <cell r="KD8">
            <v>373</v>
          </cell>
          <cell r="KE8" t="str">
            <v>021104</v>
          </cell>
          <cell r="KF8">
            <v>151</v>
          </cell>
          <cell r="KG8" t="str">
            <v>021104</v>
          </cell>
          <cell r="KH8">
            <v>289</v>
          </cell>
          <cell r="KI8" t="str">
            <v>021104</v>
          </cell>
          <cell r="KJ8">
            <v>158</v>
          </cell>
          <cell r="KK8" t="str">
            <v>021104</v>
          </cell>
          <cell r="KL8">
            <v>246</v>
          </cell>
          <cell r="KM8" t="str">
            <v>021104</v>
          </cell>
          <cell r="KN8">
            <v>127</v>
          </cell>
          <cell r="KO8" t="str">
            <v>021104</v>
          </cell>
          <cell r="KP8">
            <v>248</v>
          </cell>
          <cell r="KQ8" t="str">
            <v>021104</v>
          </cell>
          <cell r="KR8">
            <v>46</v>
          </cell>
          <cell r="KS8" t="str">
            <v>021104</v>
          </cell>
          <cell r="KT8">
            <v>78</v>
          </cell>
          <cell r="KU8" t="str">
            <v>021104</v>
          </cell>
          <cell r="KV8">
            <v>20</v>
          </cell>
          <cell r="KW8" t="str">
            <v>021104</v>
          </cell>
          <cell r="KX8">
            <v>64</v>
          </cell>
          <cell r="KY8" t="str">
            <v>021104</v>
          </cell>
          <cell r="KZ8">
            <v>28</v>
          </cell>
          <cell r="LA8" t="str">
            <v>021104</v>
          </cell>
          <cell r="LB8">
            <v>74</v>
          </cell>
          <cell r="LC8" t="str">
            <v>021104</v>
          </cell>
          <cell r="LD8">
            <v>65</v>
          </cell>
          <cell r="LE8" t="str">
            <v>021104</v>
          </cell>
          <cell r="LF8">
            <v>150</v>
          </cell>
          <cell r="LG8" t="str">
            <v>021104</v>
          </cell>
          <cell r="LH8">
            <v>74</v>
          </cell>
          <cell r="LI8" t="str">
            <v>021104</v>
          </cell>
          <cell r="LJ8">
            <v>218</v>
          </cell>
          <cell r="LK8" t="str">
            <v>021104</v>
          </cell>
          <cell r="LL8">
            <v>70</v>
          </cell>
          <cell r="LM8" t="str">
            <v>021104</v>
          </cell>
          <cell r="LN8">
            <v>209</v>
          </cell>
          <cell r="LO8" t="str">
            <v>021104</v>
          </cell>
          <cell r="LP8">
            <v>67</v>
          </cell>
          <cell r="LQ8" t="str">
            <v>021104</v>
          </cell>
          <cell r="LR8">
            <v>218</v>
          </cell>
          <cell r="LS8" t="str">
            <v>021104</v>
          </cell>
          <cell r="LT8">
            <v>72</v>
          </cell>
          <cell r="LU8" t="str">
            <v>021104</v>
          </cell>
          <cell r="LV8">
            <v>228</v>
          </cell>
          <cell r="LW8" t="str">
            <v>021104</v>
          </cell>
          <cell r="LX8">
            <v>45</v>
          </cell>
          <cell r="LY8" t="str">
            <v>021104</v>
          </cell>
          <cell r="LZ8">
            <v>155</v>
          </cell>
          <cell r="MA8" t="str">
            <v>021104</v>
          </cell>
          <cell r="MB8">
            <v>58</v>
          </cell>
          <cell r="MC8" t="str">
            <v>021104</v>
          </cell>
          <cell r="MD8">
            <v>136</v>
          </cell>
          <cell r="ME8" t="str">
            <v>021104</v>
          </cell>
          <cell r="MF8">
            <v>32</v>
          </cell>
          <cell r="MG8" t="str">
            <v>021104</v>
          </cell>
          <cell r="MH8">
            <v>115</v>
          </cell>
          <cell r="MI8" t="str">
            <v>021104</v>
          </cell>
          <cell r="MJ8">
            <v>18</v>
          </cell>
          <cell r="MK8" t="str">
            <v>021104</v>
          </cell>
          <cell r="ML8">
            <v>60</v>
          </cell>
          <cell r="MM8" t="str">
            <v>021104</v>
          </cell>
          <cell r="MN8">
            <v>13</v>
          </cell>
          <cell r="MO8" t="str">
            <v>021104</v>
          </cell>
          <cell r="MP8">
            <v>56</v>
          </cell>
          <cell r="MQ8" t="str">
            <v>021104</v>
          </cell>
          <cell r="MR8">
            <v>17</v>
          </cell>
          <cell r="MS8" t="str">
            <v>021104</v>
          </cell>
          <cell r="MT8">
            <v>63</v>
          </cell>
          <cell r="MU8" t="str">
            <v>021104</v>
          </cell>
          <cell r="MV8">
            <v>11</v>
          </cell>
          <cell r="MW8" t="str">
            <v>021104</v>
          </cell>
          <cell r="MX8">
            <v>53</v>
          </cell>
          <cell r="MY8" t="str">
            <v>021104</v>
          </cell>
          <cell r="MZ8">
            <v>7</v>
          </cell>
          <cell r="NA8" t="str">
            <v>021104</v>
          </cell>
          <cell r="NB8">
            <v>26</v>
          </cell>
          <cell r="NC8" t="str">
            <v>021104</v>
          </cell>
          <cell r="ND8">
            <v>10</v>
          </cell>
          <cell r="NE8" t="str">
            <v>021104</v>
          </cell>
          <cell r="NF8">
            <v>28</v>
          </cell>
          <cell r="NG8" t="str">
            <v>021104</v>
          </cell>
          <cell r="NH8">
            <v>7</v>
          </cell>
          <cell r="NI8" t="str">
            <v>021105</v>
          </cell>
          <cell r="NJ8">
            <v>11</v>
          </cell>
          <cell r="NK8" t="str">
            <v>021104</v>
          </cell>
          <cell r="NL8">
            <v>3</v>
          </cell>
          <cell r="NM8" t="str">
            <v>021104</v>
          </cell>
          <cell r="NN8">
            <v>14</v>
          </cell>
          <cell r="NQ8" t="str">
            <v>021105</v>
          </cell>
          <cell r="NR8">
            <v>4</v>
          </cell>
          <cell r="NS8" t="str">
            <v>021104</v>
          </cell>
          <cell r="NT8">
            <v>1</v>
          </cell>
          <cell r="NU8" t="str">
            <v>021105</v>
          </cell>
          <cell r="NV8">
            <v>1</v>
          </cell>
          <cell r="NW8" t="str">
            <v>021104</v>
          </cell>
          <cell r="NX8">
            <v>2</v>
          </cell>
          <cell r="NY8" t="str">
            <v>021104</v>
          </cell>
          <cell r="NZ8">
            <v>2</v>
          </cell>
          <cell r="OA8" t="str">
            <v>021104</v>
          </cell>
          <cell r="OB8">
            <v>1</v>
          </cell>
          <cell r="OC8" t="str">
            <v>021111</v>
          </cell>
          <cell r="OD8">
            <v>2</v>
          </cell>
          <cell r="OG8" t="str">
            <v>021303</v>
          </cell>
          <cell r="OH8">
            <v>1</v>
          </cell>
          <cell r="OI8" t="str">
            <v>021104</v>
          </cell>
          <cell r="OJ8">
            <v>1</v>
          </cell>
          <cell r="OK8" t="str">
            <v>021607</v>
          </cell>
          <cell r="OL8">
            <v>1</v>
          </cell>
          <cell r="OO8" t="str">
            <v>022201</v>
          </cell>
          <cell r="OP8">
            <v>1</v>
          </cell>
          <cell r="OS8" t="str">
            <v>022300</v>
          </cell>
          <cell r="OT8">
            <v>1</v>
          </cell>
          <cell r="OW8" t="str">
            <v>021706</v>
          </cell>
          <cell r="OX8">
            <v>1</v>
          </cell>
        </row>
        <row r="9">
          <cell r="C9" t="str">
            <v>021105</v>
          </cell>
          <cell r="D9">
            <v>100</v>
          </cell>
          <cell r="E9" t="str">
            <v>021105</v>
          </cell>
          <cell r="F9">
            <v>102</v>
          </cell>
          <cell r="G9" t="str">
            <v>021105</v>
          </cell>
          <cell r="H9">
            <v>107</v>
          </cell>
          <cell r="I9" t="str">
            <v>021105</v>
          </cell>
          <cell r="J9">
            <v>103</v>
          </cell>
          <cell r="K9" t="str">
            <v>021105</v>
          </cell>
          <cell r="L9">
            <v>129</v>
          </cell>
          <cell r="M9" t="str">
            <v>021105</v>
          </cell>
          <cell r="N9">
            <v>117</v>
          </cell>
          <cell r="O9" t="str">
            <v>021105</v>
          </cell>
          <cell r="P9">
            <v>134</v>
          </cell>
          <cell r="Q9" t="str">
            <v>021105</v>
          </cell>
          <cell r="R9">
            <v>120</v>
          </cell>
          <cell r="S9" t="str">
            <v>021105</v>
          </cell>
          <cell r="T9">
            <v>159</v>
          </cell>
          <cell r="U9" t="str">
            <v>021105</v>
          </cell>
          <cell r="V9">
            <v>139</v>
          </cell>
          <cell r="W9" t="str">
            <v>021105</v>
          </cell>
          <cell r="X9">
            <v>153</v>
          </cell>
          <cell r="Y9" t="str">
            <v>021105</v>
          </cell>
          <cell r="Z9">
            <v>126</v>
          </cell>
          <cell r="AA9" t="str">
            <v>021105</v>
          </cell>
          <cell r="AB9">
            <v>165</v>
          </cell>
          <cell r="AC9" t="str">
            <v>021105</v>
          </cell>
          <cell r="AD9">
            <v>170</v>
          </cell>
          <cell r="AE9" t="str">
            <v>021105</v>
          </cell>
          <cell r="AF9">
            <v>141</v>
          </cell>
          <cell r="AG9" t="str">
            <v>021105</v>
          </cell>
          <cell r="AH9">
            <v>174</v>
          </cell>
          <cell r="AI9" t="str">
            <v>021105</v>
          </cell>
          <cell r="AJ9">
            <v>157</v>
          </cell>
          <cell r="AK9" t="str">
            <v>021105</v>
          </cell>
          <cell r="AL9">
            <v>157</v>
          </cell>
          <cell r="AM9" t="str">
            <v>021105</v>
          </cell>
          <cell r="AN9">
            <v>184</v>
          </cell>
          <cell r="AO9" t="str">
            <v>021105</v>
          </cell>
          <cell r="AP9">
            <v>167</v>
          </cell>
          <cell r="AQ9" t="str">
            <v>021105</v>
          </cell>
          <cell r="AR9">
            <v>207</v>
          </cell>
          <cell r="AS9" t="str">
            <v>021105</v>
          </cell>
          <cell r="AT9">
            <v>193</v>
          </cell>
          <cell r="AU9" t="str">
            <v>021105</v>
          </cell>
          <cell r="AV9">
            <v>199</v>
          </cell>
          <cell r="AW9" t="str">
            <v>021105</v>
          </cell>
          <cell r="AX9">
            <v>172</v>
          </cell>
          <cell r="AY9" t="str">
            <v>021105</v>
          </cell>
          <cell r="AZ9">
            <v>203</v>
          </cell>
          <cell r="BA9" t="str">
            <v>021105</v>
          </cell>
          <cell r="BB9">
            <v>214</v>
          </cell>
          <cell r="BC9" t="str">
            <v>021105</v>
          </cell>
          <cell r="BD9">
            <v>201</v>
          </cell>
          <cell r="BE9" t="str">
            <v>021105</v>
          </cell>
          <cell r="BF9">
            <v>174</v>
          </cell>
          <cell r="BG9" t="str">
            <v>021105</v>
          </cell>
          <cell r="BH9">
            <v>143</v>
          </cell>
          <cell r="BI9" t="str">
            <v>021105</v>
          </cell>
          <cell r="BJ9">
            <v>126</v>
          </cell>
          <cell r="BK9" t="str">
            <v>021105</v>
          </cell>
          <cell r="BL9">
            <v>147</v>
          </cell>
          <cell r="BM9" t="str">
            <v>021105</v>
          </cell>
          <cell r="BN9">
            <v>109</v>
          </cell>
          <cell r="BO9" t="str">
            <v>021104</v>
          </cell>
          <cell r="BP9">
            <v>386</v>
          </cell>
          <cell r="BQ9" t="str">
            <v>021104</v>
          </cell>
          <cell r="BR9">
            <v>336</v>
          </cell>
          <cell r="BS9" t="str">
            <v>021104</v>
          </cell>
          <cell r="BT9">
            <v>353</v>
          </cell>
          <cell r="BU9" t="str">
            <v>021105</v>
          </cell>
          <cell r="BV9">
            <v>87</v>
          </cell>
          <cell r="BW9" t="str">
            <v>021105</v>
          </cell>
          <cell r="BX9">
            <v>119</v>
          </cell>
          <cell r="BY9" t="str">
            <v>021105</v>
          </cell>
          <cell r="BZ9">
            <v>81</v>
          </cell>
          <cell r="CA9" t="str">
            <v>021105</v>
          </cell>
          <cell r="CB9">
            <v>120</v>
          </cell>
          <cell r="CC9" t="str">
            <v>021104</v>
          </cell>
          <cell r="CD9">
            <v>300</v>
          </cell>
          <cell r="CE9" t="str">
            <v>021105</v>
          </cell>
          <cell r="CF9">
            <v>119</v>
          </cell>
          <cell r="CG9" t="str">
            <v>021105</v>
          </cell>
          <cell r="CH9">
            <v>63</v>
          </cell>
          <cell r="CI9" t="str">
            <v>021105</v>
          </cell>
          <cell r="CJ9">
            <v>138</v>
          </cell>
          <cell r="CK9" t="str">
            <v>021105</v>
          </cell>
          <cell r="CL9">
            <v>86</v>
          </cell>
          <cell r="CM9" t="str">
            <v>021105</v>
          </cell>
          <cell r="CN9">
            <v>121</v>
          </cell>
          <cell r="CO9" t="str">
            <v>021105</v>
          </cell>
          <cell r="CP9">
            <v>73</v>
          </cell>
          <cell r="CQ9" t="str">
            <v>021105</v>
          </cell>
          <cell r="CR9">
            <v>110</v>
          </cell>
          <cell r="CS9" t="str">
            <v>021105</v>
          </cell>
          <cell r="CT9">
            <v>67</v>
          </cell>
          <cell r="CU9" t="str">
            <v>021105</v>
          </cell>
          <cell r="CV9">
            <v>128</v>
          </cell>
          <cell r="CW9" t="str">
            <v>021105</v>
          </cell>
          <cell r="CX9">
            <v>71</v>
          </cell>
          <cell r="CY9" t="str">
            <v>021105</v>
          </cell>
          <cell r="CZ9">
            <v>111</v>
          </cell>
          <cell r="DA9" t="str">
            <v>021105</v>
          </cell>
          <cell r="DB9">
            <v>64</v>
          </cell>
          <cell r="DC9" t="str">
            <v>021105</v>
          </cell>
          <cell r="DD9">
            <v>120</v>
          </cell>
          <cell r="DE9" t="str">
            <v>021105</v>
          </cell>
          <cell r="DF9">
            <v>71</v>
          </cell>
          <cell r="DG9" t="str">
            <v>021105</v>
          </cell>
          <cell r="DH9">
            <v>139</v>
          </cell>
          <cell r="DI9" t="str">
            <v>021105</v>
          </cell>
          <cell r="DJ9">
            <v>73</v>
          </cell>
          <cell r="DK9" t="str">
            <v>021105</v>
          </cell>
          <cell r="DL9">
            <v>145</v>
          </cell>
          <cell r="DM9" t="str">
            <v>021105</v>
          </cell>
          <cell r="DN9">
            <v>78</v>
          </cell>
          <cell r="DO9" t="str">
            <v>021105</v>
          </cell>
          <cell r="DP9">
            <v>132</v>
          </cell>
          <cell r="DQ9" t="str">
            <v>021105</v>
          </cell>
          <cell r="DR9">
            <v>91</v>
          </cell>
          <cell r="DS9" t="str">
            <v>021105</v>
          </cell>
          <cell r="DT9">
            <v>168</v>
          </cell>
          <cell r="DU9" t="str">
            <v>021105</v>
          </cell>
          <cell r="DV9">
            <v>109</v>
          </cell>
          <cell r="DW9" t="str">
            <v>021105</v>
          </cell>
          <cell r="DX9">
            <v>160</v>
          </cell>
          <cell r="DY9" t="str">
            <v>021105</v>
          </cell>
          <cell r="DZ9">
            <v>123</v>
          </cell>
          <cell r="EA9" t="str">
            <v>021105</v>
          </cell>
          <cell r="EB9">
            <v>163</v>
          </cell>
          <cell r="EC9" t="str">
            <v>021105</v>
          </cell>
          <cell r="ED9">
            <v>155</v>
          </cell>
          <cell r="EE9" t="str">
            <v>021105</v>
          </cell>
          <cell r="EF9">
            <v>162</v>
          </cell>
          <cell r="EG9" t="str">
            <v>021105</v>
          </cell>
          <cell r="EH9">
            <v>133</v>
          </cell>
          <cell r="EI9" t="str">
            <v>021105</v>
          </cell>
          <cell r="EJ9">
            <v>186</v>
          </cell>
          <cell r="EK9" t="str">
            <v>021105</v>
          </cell>
          <cell r="EL9">
            <v>134</v>
          </cell>
          <cell r="EM9" t="str">
            <v>021105</v>
          </cell>
          <cell r="EN9">
            <v>135</v>
          </cell>
          <cell r="EO9" t="str">
            <v>021105</v>
          </cell>
          <cell r="EP9">
            <v>148</v>
          </cell>
          <cell r="EQ9" t="str">
            <v>021105</v>
          </cell>
          <cell r="ER9">
            <v>147</v>
          </cell>
          <cell r="ES9" t="str">
            <v>021105</v>
          </cell>
          <cell r="ET9">
            <v>139</v>
          </cell>
          <cell r="EU9" t="str">
            <v>021105</v>
          </cell>
          <cell r="EV9">
            <v>160</v>
          </cell>
          <cell r="EW9" t="str">
            <v>021105</v>
          </cell>
          <cell r="EX9">
            <v>141</v>
          </cell>
          <cell r="EY9" t="str">
            <v>021105</v>
          </cell>
          <cell r="EZ9">
            <v>146</v>
          </cell>
          <cell r="FA9" t="str">
            <v>021105</v>
          </cell>
          <cell r="FB9">
            <v>139</v>
          </cell>
          <cell r="FC9" t="str">
            <v>021105</v>
          </cell>
          <cell r="FD9">
            <v>141</v>
          </cell>
          <cell r="FE9" t="str">
            <v>021105</v>
          </cell>
          <cell r="FF9">
            <v>133</v>
          </cell>
          <cell r="FG9" t="str">
            <v>021105</v>
          </cell>
          <cell r="FH9">
            <v>121</v>
          </cell>
          <cell r="FI9" t="str">
            <v>021105</v>
          </cell>
          <cell r="FJ9">
            <v>165</v>
          </cell>
          <cell r="FK9" t="str">
            <v>021105</v>
          </cell>
          <cell r="FL9">
            <v>128</v>
          </cell>
          <cell r="FM9" t="str">
            <v>021105</v>
          </cell>
          <cell r="FN9">
            <v>130</v>
          </cell>
          <cell r="FO9" t="str">
            <v>021105</v>
          </cell>
          <cell r="FP9">
            <v>156</v>
          </cell>
          <cell r="FQ9" t="str">
            <v>021105</v>
          </cell>
          <cell r="FR9">
            <v>151</v>
          </cell>
          <cell r="FS9" t="str">
            <v>021105</v>
          </cell>
          <cell r="FT9">
            <v>136</v>
          </cell>
          <cell r="FU9" t="str">
            <v>021105</v>
          </cell>
          <cell r="FV9">
            <v>139</v>
          </cell>
          <cell r="FW9" t="str">
            <v>021105</v>
          </cell>
          <cell r="FX9">
            <v>156</v>
          </cell>
          <cell r="FY9" t="str">
            <v>021105</v>
          </cell>
          <cell r="FZ9">
            <v>138</v>
          </cell>
          <cell r="GA9" t="str">
            <v>021105</v>
          </cell>
          <cell r="GB9">
            <v>133</v>
          </cell>
          <cell r="GC9" t="str">
            <v>021105</v>
          </cell>
          <cell r="GD9">
            <v>163</v>
          </cell>
          <cell r="GE9" t="str">
            <v>021105</v>
          </cell>
          <cell r="GF9">
            <v>158</v>
          </cell>
          <cell r="GG9" t="str">
            <v>021105</v>
          </cell>
          <cell r="GH9">
            <v>159</v>
          </cell>
          <cell r="GI9" t="str">
            <v>021105</v>
          </cell>
          <cell r="GJ9">
            <v>121</v>
          </cell>
          <cell r="GK9" t="str">
            <v>021105</v>
          </cell>
          <cell r="GL9">
            <v>155</v>
          </cell>
          <cell r="GM9" t="str">
            <v>021105</v>
          </cell>
          <cell r="GN9">
            <v>105</v>
          </cell>
          <cell r="GO9" t="str">
            <v>021105</v>
          </cell>
          <cell r="GP9">
            <v>139</v>
          </cell>
          <cell r="GQ9" t="str">
            <v>021105</v>
          </cell>
          <cell r="GR9">
            <v>160</v>
          </cell>
          <cell r="GS9" t="str">
            <v>021105</v>
          </cell>
          <cell r="GT9">
            <v>159</v>
          </cell>
          <cell r="GU9" t="str">
            <v>021105</v>
          </cell>
          <cell r="GV9">
            <v>150</v>
          </cell>
          <cell r="GW9" t="str">
            <v>021105</v>
          </cell>
          <cell r="GX9">
            <v>179</v>
          </cell>
          <cell r="GY9" t="str">
            <v>021105</v>
          </cell>
          <cell r="GZ9">
            <v>167</v>
          </cell>
          <cell r="HA9" t="str">
            <v>021105</v>
          </cell>
          <cell r="HB9">
            <v>173</v>
          </cell>
          <cell r="HC9" t="str">
            <v>021105</v>
          </cell>
          <cell r="HD9">
            <v>170</v>
          </cell>
          <cell r="HE9" t="str">
            <v>021105</v>
          </cell>
          <cell r="HF9">
            <v>157</v>
          </cell>
          <cell r="HG9" t="str">
            <v>021105</v>
          </cell>
          <cell r="HH9">
            <v>231</v>
          </cell>
          <cell r="HI9" t="str">
            <v>021105</v>
          </cell>
          <cell r="HJ9">
            <v>168</v>
          </cell>
          <cell r="HK9" t="str">
            <v>021105</v>
          </cell>
          <cell r="HL9">
            <v>180</v>
          </cell>
          <cell r="HM9" t="str">
            <v>021105</v>
          </cell>
          <cell r="HN9">
            <v>178</v>
          </cell>
          <cell r="HO9" t="str">
            <v>021105</v>
          </cell>
          <cell r="HP9">
            <v>180</v>
          </cell>
          <cell r="HQ9" t="str">
            <v>021105</v>
          </cell>
          <cell r="HR9">
            <v>214</v>
          </cell>
          <cell r="HS9" t="str">
            <v>021105</v>
          </cell>
          <cell r="HT9">
            <v>208</v>
          </cell>
          <cell r="HU9" t="str">
            <v>021105</v>
          </cell>
          <cell r="HV9">
            <v>190</v>
          </cell>
          <cell r="HW9" t="str">
            <v>021105</v>
          </cell>
          <cell r="HX9">
            <v>187</v>
          </cell>
          <cell r="HY9" t="str">
            <v>021105</v>
          </cell>
          <cell r="HZ9">
            <v>205</v>
          </cell>
          <cell r="IA9" t="str">
            <v>021105</v>
          </cell>
          <cell r="IB9">
            <v>222</v>
          </cell>
          <cell r="IC9" t="str">
            <v>021105</v>
          </cell>
          <cell r="ID9">
            <v>210</v>
          </cell>
          <cell r="IE9" t="str">
            <v>021105</v>
          </cell>
          <cell r="IF9">
            <v>217</v>
          </cell>
          <cell r="IG9" t="str">
            <v>021105</v>
          </cell>
          <cell r="IH9">
            <v>220</v>
          </cell>
          <cell r="II9" t="str">
            <v>021105</v>
          </cell>
          <cell r="IJ9">
            <v>222</v>
          </cell>
          <cell r="IK9" t="str">
            <v>021105</v>
          </cell>
          <cell r="IL9">
            <v>210</v>
          </cell>
          <cell r="IM9" t="str">
            <v>021105</v>
          </cell>
          <cell r="IN9">
            <v>175</v>
          </cell>
          <cell r="IO9" t="str">
            <v>021105</v>
          </cell>
          <cell r="IP9">
            <v>183</v>
          </cell>
          <cell r="IQ9" t="str">
            <v>021105</v>
          </cell>
          <cell r="IR9">
            <v>187</v>
          </cell>
          <cell r="IS9" t="str">
            <v>021105</v>
          </cell>
          <cell r="IT9">
            <v>215</v>
          </cell>
          <cell r="IU9" t="str">
            <v>021105</v>
          </cell>
          <cell r="IV9">
            <v>133</v>
          </cell>
          <cell r="IW9" t="str">
            <v>021105</v>
          </cell>
          <cell r="IX9">
            <v>194</v>
          </cell>
          <cell r="IY9" t="str">
            <v>021105</v>
          </cell>
          <cell r="IZ9">
            <v>121</v>
          </cell>
          <cell r="JA9" t="str">
            <v>021105</v>
          </cell>
          <cell r="JB9">
            <v>173</v>
          </cell>
          <cell r="JC9" t="str">
            <v>021105</v>
          </cell>
          <cell r="JD9">
            <v>144</v>
          </cell>
          <cell r="JE9" t="str">
            <v>021105</v>
          </cell>
          <cell r="JF9">
            <v>157</v>
          </cell>
          <cell r="JG9" t="str">
            <v>021105</v>
          </cell>
          <cell r="JH9">
            <v>117</v>
          </cell>
          <cell r="JI9" t="str">
            <v>021105</v>
          </cell>
          <cell r="JJ9">
            <v>157</v>
          </cell>
          <cell r="JK9" t="str">
            <v>021105</v>
          </cell>
          <cell r="JL9">
            <v>95</v>
          </cell>
          <cell r="JM9" t="str">
            <v>021105</v>
          </cell>
          <cell r="JN9">
            <v>86</v>
          </cell>
          <cell r="JO9" t="str">
            <v>021105</v>
          </cell>
          <cell r="JP9">
            <v>74</v>
          </cell>
          <cell r="JQ9" t="str">
            <v>021105</v>
          </cell>
          <cell r="JR9">
            <v>116</v>
          </cell>
          <cell r="JS9" t="str">
            <v>021105</v>
          </cell>
          <cell r="JT9">
            <v>77</v>
          </cell>
          <cell r="JU9" t="str">
            <v>021105</v>
          </cell>
          <cell r="JV9">
            <v>155</v>
          </cell>
          <cell r="JW9" t="str">
            <v>021105</v>
          </cell>
          <cell r="JX9">
            <v>66</v>
          </cell>
          <cell r="JY9" t="str">
            <v>021105</v>
          </cell>
          <cell r="JZ9">
            <v>103</v>
          </cell>
          <cell r="KA9" t="str">
            <v>021105</v>
          </cell>
          <cell r="KB9">
            <v>64</v>
          </cell>
          <cell r="KC9" t="str">
            <v>021105</v>
          </cell>
          <cell r="KD9">
            <v>80</v>
          </cell>
          <cell r="KE9" t="str">
            <v>021105</v>
          </cell>
          <cell r="KF9">
            <v>47</v>
          </cell>
          <cell r="KG9" t="str">
            <v>021105</v>
          </cell>
          <cell r="KH9">
            <v>60</v>
          </cell>
          <cell r="KI9" t="str">
            <v>021105</v>
          </cell>
          <cell r="KJ9">
            <v>43</v>
          </cell>
          <cell r="KK9" t="str">
            <v>021105</v>
          </cell>
          <cell r="KL9">
            <v>79</v>
          </cell>
          <cell r="KM9" t="str">
            <v>021105</v>
          </cell>
          <cell r="KN9">
            <v>27</v>
          </cell>
          <cell r="KO9" t="str">
            <v>021105</v>
          </cell>
          <cell r="KP9">
            <v>72</v>
          </cell>
          <cell r="KQ9" t="str">
            <v>021105</v>
          </cell>
          <cell r="KR9">
            <v>14</v>
          </cell>
          <cell r="KS9" t="str">
            <v>021105</v>
          </cell>
          <cell r="KT9">
            <v>42</v>
          </cell>
          <cell r="KU9" t="str">
            <v>021105</v>
          </cell>
          <cell r="KV9">
            <v>12</v>
          </cell>
          <cell r="KW9" t="str">
            <v>021105</v>
          </cell>
          <cell r="KX9">
            <v>19</v>
          </cell>
          <cell r="KY9" t="str">
            <v>021105</v>
          </cell>
          <cell r="KZ9">
            <v>15</v>
          </cell>
          <cell r="LA9" t="str">
            <v>021105</v>
          </cell>
          <cell r="LB9">
            <v>29</v>
          </cell>
          <cell r="LC9" t="str">
            <v>021105</v>
          </cell>
          <cell r="LD9">
            <v>34</v>
          </cell>
          <cell r="LE9" t="str">
            <v>021105</v>
          </cell>
          <cell r="LF9">
            <v>49</v>
          </cell>
          <cell r="LG9" t="str">
            <v>021105</v>
          </cell>
          <cell r="LH9">
            <v>20</v>
          </cell>
          <cell r="LI9" t="str">
            <v>021105</v>
          </cell>
          <cell r="LJ9">
            <v>59</v>
          </cell>
          <cell r="LK9" t="str">
            <v>021105</v>
          </cell>
          <cell r="LL9">
            <v>22</v>
          </cell>
          <cell r="LM9" t="str">
            <v>021105</v>
          </cell>
          <cell r="LN9">
            <v>64</v>
          </cell>
          <cell r="LO9" t="str">
            <v>021105</v>
          </cell>
          <cell r="LP9">
            <v>18</v>
          </cell>
          <cell r="LQ9" t="str">
            <v>021105</v>
          </cell>
          <cell r="LR9">
            <v>78</v>
          </cell>
          <cell r="LS9" t="str">
            <v>021105</v>
          </cell>
          <cell r="LT9">
            <v>26</v>
          </cell>
          <cell r="LU9" t="str">
            <v>021105</v>
          </cell>
          <cell r="LV9">
            <v>66</v>
          </cell>
          <cell r="LW9" t="str">
            <v>021105</v>
          </cell>
          <cell r="LX9">
            <v>22</v>
          </cell>
          <cell r="LY9" t="str">
            <v>021105</v>
          </cell>
          <cell r="LZ9">
            <v>50</v>
          </cell>
          <cell r="MA9" t="str">
            <v>021105</v>
          </cell>
          <cell r="MB9">
            <v>23</v>
          </cell>
          <cell r="MC9" t="str">
            <v>021105</v>
          </cell>
          <cell r="MD9">
            <v>63</v>
          </cell>
          <cell r="ME9" t="str">
            <v>021105</v>
          </cell>
          <cell r="MF9">
            <v>21</v>
          </cell>
          <cell r="MG9" t="str">
            <v>021105</v>
          </cell>
          <cell r="MH9">
            <v>30</v>
          </cell>
          <cell r="MI9" t="str">
            <v>021105</v>
          </cell>
          <cell r="MJ9">
            <v>11</v>
          </cell>
          <cell r="MK9" t="str">
            <v>021105</v>
          </cell>
          <cell r="ML9">
            <v>29</v>
          </cell>
          <cell r="MM9" t="str">
            <v>021105</v>
          </cell>
          <cell r="MN9">
            <v>6</v>
          </cell>
          <cell r="MO9" t="str">
            <v>021105</v>
          </cell>
          <cell r="MP9">
            <v>22</v>
          </cell>
          <cell r="MQ9" t="str">
            <v>021105</v>
          </cell>
          <cell r="MR9">
            <v>8</v>
          </cell>
          <cell r="MS9" t="str">
            <v>021105</v>
          </cell>
          <cell r="MT9">
            <v>26</v>
          </cell>
          <cell r="MU9" t="str">
            <v>021105</v>
          </cell>
          <cell r="MV9">
            <v>7</v>
          </cell>
          <cell r="MW9" t="str">
            <v>021105</v>
          </cell>
          <cell r="MX9">
            <v>14</v>
          </cell>
          <cell r="MY9" t="str">
            <v>021105</v>
          </cell>
          <cell r="MZ9">
            <v>5</v>
          </cell>
          <cell r="NA9" t="str">
            <v>021105</v>
          </cell>
          <cell r="NB9">
            <v>17</v>
          </cell>
          <cell r="NC9" t="str">
            <v>021105</v>
          </cell>
          <cell r="ND9">
            <v>6</v>
          </cell>
          <cell r="NE9" t="str">
            <v>021105</v>
          </cell>
          <cell r="NF9">
            <v>17</v>
          </cell>
          <cell r="NG9" t="str">
            <v>021105</v>
          </cell>
          <cell r="NH9">
            <v>3</v>
          </cell>
          <cell r="NI9" t="str">
            <v>021111</v>
          </cell>
          <cell r="NJ9">
            <v>32</v>
          </cell>
          <cell r="NK9" t="str">
            <v>021105</v>
          </cell>
          <cell r="NL9">
            <v>2</v>
          </cell>
          <cell r="NM9" t="str">
            <v>021105</v>
          </cell>
          <cell r="NN9">
            <v>7</v>
          </cell>
          <cell r="NO9" t="str">
            <v>021105</v>
          </cell>
          <cell r="NP9">
            <v>1</v>
          </cell>
          <cell r="NQ9" t="str">
            <v>021111</v>
          </cell>
          <cell r="NR9">
            <v>11</v>
          </cell>
          <cell r="NU9" t="str">
            <v>021111</v>
          </cell>
          <cell r="NV9">
            <v>8</v>
          </cell>
          <cell r="NW9" t="str">
            <v>021105</v>
          </cell>
          <cell r="NX9">
            <v>1</v>
          </cell>
          <cell r="NY9" t="str">
            <v>021111</v>
          </cell>
          <cell r="NZ9">
            <v>5</v>
          </cell>
          <cell r="OC9" t="str">
            <v>021201</v>
          </cell>
          <cell r="OD9">
            <v>4</v>
          </cell>
          <cell r="OG9" t="str">
            <v>021405</v>
          </cell>
          <cell r="OH9">
            <v>1</v>
          </cell>
          <cell r="OK9" t="str">
            <v>021701</v>
          </cell>
          <cell r="OL9">
            <v>2</v>
          </cell>
          <cell r="OO9" t="str">
            <v>022203</v>
          </cell>
          <cell r="OP9">
            <v>1</v>
          </cell>
          <cell r="OS9" t="str">
            <v>026003</v>
          </cell>
          <cell r="OT9">
            <v>1</v>
          </cell>
          <cell r="OW9" t="str">
            <v>022205</v>
          </cell>
          <cell r="OX9">
            <v>1</v>
          </cell>
        </row>
        <row r="10">
          <cell r="C10" t="str">
            <v>021110</v>
          </cell>
          <cell r="D10">
            <v>1022</v>
          </cell>
          <cell r="E10" t="str">
            <v>021110</v>
          </cell>
          <cell r="F10">
            <v>971</v>
          </cell>
          <cell r="G10" t="str">
            <v>021110</v>
          </cell>
          <cell r="H10">
            <v>1055</v>
          </cell>
          <cell r="I10" t="str">
            <v>021110</v>
          </cell>
          <cell r="J10">
            <v>998</v>
          </cell>
          <cell r="K10" t="str">
            <v>021110</v>
          </cell>
          <cell r="L10">
            <v>1135</v>
          </cell>
          <cell r="M10" t="str">
            <v>021110</v>
          </cell>
          <cell r="N10">
            <v>1127</v>
          </cell>
          <cell r="O10" t="str">
            <v>021110</v>
          </cell>
          <cell r="P10">
            <v>1193</v>
          </cell>
          <cell r="Q10" t="str">
            <v>021110</v>
          </cell>
          <cell r="R10">
            <v>1193</v>
          </cell>
          <cell r="S10" t="str">
            <v>021110</v>
          </cell>
          <cell r="T10">
            <v>1345</v>
          </cell>
          <cell r="U10" t="str">
            <v>021110</v>
          </cell>
          <cell r="V10">
            <v>1322</v>
          </cell>
          <cell r="W10" t="str">
            <v>021110</v>
          </cell>
          <cell r="X10">
            <v>1346</v>
          </cell>
          <cell r="Y10" t="str">
            <v>021110</v>
          </cell>
          <cell r="Z10">
            <v>1257</v>
          </cell>
          <cell r="AA10" t="str">
            <v>021110</v>
          </cell>
          <cell r="AB10">
            <v>1353</v>
          </cell>
          <cell r="AC10" t="str">
            <v>021110</v>
          </cell>
          <cell r="AD10">
            <v>1319</v>
          </cell>
          <cell r="AE10" t="str">
            <v>021110</v>
          </cell>
          <cell r="AF10">
            <v>1338</v>
          </cell>
          <cell r="AG10" t="str">
            <v>021110</v>
          </cell>
          <cell r="AH10">
            <v>1305</v>
          </cell>
          <cell r="AI10" t="str">
            <v>021110</v>
          </cell>
          <cell r="AJ10">
            <v>1384</v>
          </cell>
          <cell r="AK10" t="str">
            <v>021110</v>
          </cell>
          <cell r="AL10">
            <v>1270</v>
          </cell>
          <cell r="AM10" t="str">
            <v>021110</v>
          </cell>
          <cell r="AN10">
            <v>1180</v>
          </cell>
          <cell r="AO10" t="str">
            <v>021110</v>
          </cell>
          <cell r="AP10">
            <v>1178</v>
          </cell>
          <cell r="AQ10" t="str">
            <v>021110</v>
          </cell>
          <cell r="AR10">
            <v>1260</v>
          </cell>
          <cell r="AS10" t="str">
            <v>021110</v>
          </cell>
          <cell r="AT10">
            <v>1167</v>
          </cell>
          <cell r="AU10" t="str">
            <v>021110</v>
          </cell>
          <cell r="AV10">
            <v>1167</v>
          </cell>
          <cell r="AW10" t="str">
            <v>021110</v>
          </cell>
          <cell r="AX10">
            <v>1076</v>
          </cell>
          <cell r="AY10" t="str">
            <v>021110</v>
          </cell>
          <cell r="AZ10">
            <v>1039</v>
          </cell>
          <cell r="BA10" t="str">
            <v>021110</v>
          </cell>
          <cell r="BB10">
            <v>1026</v>
          </cell>
          <cell r="BC10" t="str">
            <v>021110</v>
          </cell>
          <cell r="BD10">
            <v>976</v>
          </cell>
          <cell r="BE10" t="str">
            <v>021110</v>
          </cell>
          <cell r="BF10">
            <v>944</v>
          </cell>
          <cell r="BG10" t="str">
            <v>021110</v>
          </cell>
          <cell r="BH10">
            <v>852</v>
          </cell>
          <cell r="BI10" t="str">
            <v>021110</v>
          </cell>
          <cell r="BJ10">
            <v>777</v>
          </cell>
          <cell r="BK10" t="str">
            <v>021110</v>
          </cell>
          <cell r="BL10">
            <v>801</v>
          </cell>
          <cell r="BM10" t="str">
            <v>021110</v>
          </cell>
          <cell r="BN10">
            <v>727</v>
          </cell>
          <cell r="BO10" t="str">
            <v>021105</v>
          </cell>
          <cell r="BP10">
            <v>132</v>
          </cell>
          <cell r="BQ10" t="str">
            <v>021105</v>
          </cell>
          <cell r="BR10">
            <v>78</v>
          </cell>
          <cell r="BS10" t="str">
            <v>021105</v>
          </cell>
          <cell r="BT10">
            <v>132</v>
          </cell>
          <cell r="BU10" t="str">
            <v>021110</v>
          </cell>
          <cell r="BV10">
            <v>4</v>
          </cell>
          <cell r="BW10" t="str">
            <v>021110</v>
          </cell>
          <cell r="BX10">
            <v>2</v>
          </cell>
          <cell r="BY10" t="str">
            <v>021110</v>
          </cell>
          <cell r="BZ10">
            <v>1</v>
          </cell>
          <cell r="CA10" t="str">
            <v>021111</v>
          </cell>
          <cell r="CB10">
            <v>332</v>
          </cell>
          <cell r="CC10" t="str">
            <v>021105</v>
          </cell>
          <cell r="CD10">
            <v>63</v>
          </cell>
          <cell r="CE10" t="str">
            <v>021110</v>
          </cell>
          <cell r="CF10">
            <v>1</v>
          </cell>
          <cell r="CG10" t="str">
            <v>021111</v>
          </cell>
          <cell r="CH10">
            <v>231</v>
          </cell>
          <cell r="CI10" t="str">
            <v>021110</v>
          </cell>
          <cell r="CJ10">
            <v>1</v>
          </cell>
          <cell r="CK10" t="str">
            <v>021111</v>
          </cell>
          <cell r="CL10">
            <v>257</v>
          </cell>
          <cell r="CM10" t="str">
            <v>021111</v>
          </cell>
          <cell r="CN10">
            <v>338</v>
          </cell>
          <cell r="CO10" t="str">
            <v>021111</v>
          </cell>
          <cell r="CP10">
            <v>256</v>
          </cell>
          <cell r="CQ10" t="str">
            <v>021111</v>
          </cell>
          <cell r="CR10">
            <v>315</v>
          </cell>
          <cell r="CS10" t="str">
            <v>021110</v>
          </cell>
          <cell r="CT10">
            <v>1</v>
          </cell>
          <cell r="CU10" t="str">
            <v>021111</v>
          </cell>
          <cell r="CV10">
            <v>355</v>
          </cell>
          <cell r="CW10" t="str">
            <v>021111</v>
          </cell>
          <cell r="CX10">
            <v>292</v>
          </cell>
          <cell r="CY10" t="str">
            <v>021111</v>
          </cell>
          <cell r="CZ10">
            <v>376</v>
          </cell>
          <cell r="DA10" t="str">
            <v>021111</v>
          </cell>
          <cell r="DB10">
            <v>319</v>
          </cell>
          <cell r="DC10" t="str">
            <v>021111</v>
          </cell>
          <cell r="DD10">
            <v>369</v>
          </cell>
          <cell r="DE10" t="str">
            <v>021111</v>
          </cell>
          <cell r="DF10">
            <v>350</v>
          </cell>
          <cell r="DG10" t="str">
            <v>021111</v>
          </cell>
          <cell r="DH10">
            <v>371</v>
          </cell>
          <cell r="DI10" t="str">
            <v>021111</v>
          </cell>
          <cell r="DJ10">
            <v>366</v>
          </cell>
          <cell r="DK10" t="str">
            <v>021111</v>
          </cell>
          <cell r="DL10">
            <v>399</v>
          </cell>
          <cell r="DM10" t="str">
            <v>021111</v>
          </cell>
          <cell r="DN10">
            <v>401</v>
          </cell>
          <cell r="DO10" t="str">
            <v>021111</v>
          </cell>
          <cell r="DP10">
            <v>486</v>
          </cell>
          <cell r="DQ10" t="str">
            <v>021111</v>
          </cell>
          <cell r="DR10">
            <v>432</v>
          </cell>
          <cell r="DS10" t="str">
            <v>021111</v>
          </cell>
          <cell r="DT10">
            <v>550</v>
          </cell>
          <cell r="DU10" t="str">
            <v>021110</v>
          </cell>
          <cell r="DV10">
            <v>1</v>
          </cell>
          <cell r="DW10" t="str">
            <v>021111</v>
          </cell>
          <cell r="DX10">
            <v>651</v>
          </cell>
          <cell r="DY10" t="str">
            <v>021111</v>
          </cell>
          <cell r="DZ10">
            <v>548</v>
          </cell>
          <cell r="EA10" t="str">
            <v>021111</v>
          </cell>
          <cell r="EB10">
            <v>693</v>
          </cell>
          <cell r="EC10" t="str">
            <v>021111</v>
          </cell>
          <cell r="ED10">
            <v>641</v>
          </cell>
          <cell r="EE10" t="str">
            <v>021111</v>
          </cell>
          <cell r="EF10">
            <v>678</v>
          </cell>
          <cell r="EG10" t="str">
            <v>021110</v>
          </cell>
          <cell r="EH10">
            <v>1</v>
          </cell>
          <cell r="EI10" t="str">
            <v>021111</v>
          </cell>
          <cell r="EJ10">
            <v>632</v>
          </cell>
          <cell r="EK10" t="str">
            <v>021111</v>
          </cell>
          <cell r="EL10">
            <v>626</v>
          </cell>
          <cell r="EM10" t="str">
            <v>021111</v>
          </cell>
          <cell r="EN10">
            <v>583</v>
          </cell>
          <cell r="EO10" t="str">
            <v>021111</v>
          </cell>
          <cell r="EP10">
            <v>615</v>
          </cell>
          <cell r="EQ10" t="str">
            <v>021111</v>
          </cell>
          <cell r="ER10">
            <v>595</v>
          </cell>
          <cell r="ES10" t="str">
            <v>021111</v>
          </cell>
          <cell r="ET10">
            <v>570</v>
          </cell>
          <cell r="EU10" t="str">
            <v>021111</v>
          </cell>
          <cell r="EV10">
            <v>641</v>
          </cell>
          <cell r="EW10" t="str">
            <v>021111</v>
          </cell>
          <cell r="EX10">
            <v>616</v>
          </cell>
          <cell r="EY10" t="str">
            <v>021111</v>
          </cell>
          <cell r="EZ10">
            <v>518</v>
          </cell>
          <cell r="FA10" t="str">
            <v>021111</v>
          </cell>
          <cell r="FB10">
            <v>550</v>
          </cell>
          <cell r="FC10" t="str">
            <v>021111</v>
          </cell>
          <cell r="FD10">
            <v>526</v>
          </cell>
          <cell r="FE10" t="str">
            <v>021111</v>
          </cell>
          <cell r="FF10">
            <v>554</v>
          </cell>
          <cell r="FG10" t="str">
            <v>021111</v>
          </cell>
          <cell r="FH10">
            <v>506</v>
          </cell>
          <cell r="FI10" t="str">
            <v>021111</v>
          </cell>
          <cell r="FJ10">
            <v>531</v>
          </cell>
          <cell r="FK10" t="str">
            <v>021111</v>
          </cell>
          <cell r="FL10">
            <v>468</v>
          </cell>
          <cell r="FM10" t="str">
            <v>021111</v>
          </cell>
          <cell r="FN10">
            <v>563</v>
          </cell>
          <cell r="FO10" t="str">
            <v>021111</v>
          </cell>
          <cell r="FP10">
            <v>474</v>
          </cell>
          <cell r="FQ10" t="str">
            <v>021111</v>
          </cell>
          <cell r="FR10">
            <v>532</v>
          </cell>
          <cell r="FS10" t="str">
            <v>021111</v>
          </cell>
          <cell r="FT10">
            <v>430</v>
          </cell>
          <cell r="FU10" t="str">
            <v>021111</v>
          </cell>
          <cell r="FV10">
            <v>557</v>
          </cell>
          <cell r="FW10" t="str">
            <v>021111</v>
          </cell>
          <cell r="FX10">
            <v>471</v>
          </cell>
          <cell r="FY10" t="str">
            <v>021111</v>
          </cell>
          <cell r="FZ10">
            <v>531</v>
          </cell>
          <cell r="GA10" t="str">
            <v>021111</v>
          </cell>
          <cell r="GB10">
            <v>435</v>
          </cell>
          <cell r="GC10" t="str">
            <v>021111</v>
          </cell>
          <cell r="GD10">
            <v>557</v>
          </cell>
          <cell r="GE10" t="str">
            <v>021111</v>
          </cell>
          <cell r="GF10">
            <v>448</v>
          </cell>
          <cell r="GG10" t="str">
            <v>021111</v>
          </cell>
          <cell r="GH10">
            <v>516</v>
          </cell>
          <cell r="GI10" t="str">
            <v>021111</v>
          </cell>
          <cell r="GJ10">
            <v>422</v>
          </cell>
          <cell r="GK10" t="str">
            <v>021111</v>
          </cell>
          <cell r="GL10">
            <v>551</v>
          </cell>
          <cell r="GM10" t="str">
            <v>021111</v>
          </cell>
          <cell r="GN10">
            <v>415</v>
          </cell>
          <cell r="GO10" t="str">
            <v>021111</v>
          </cell>
          <cell r="GP10">
            <v>508</v>
          </cell>
          <cell r="GQ10" t="str">
            <v>021111</v>
          </cell>
          <cell r="GR10">
            <v>455</v>
          </cell>
          <cell r="GS10" t="str">
            <v>021111</v>
          </cell>
          <cell r="GT10">
            <v>543</v>
          </cell>
          <cell r="GU10" t="str">
            <v>021111</v>
          </cell>
          <cell r="GV10">
            <v>412</v>
          </cell>
          <cell r="GW10" t="str">
            <v>021111</v>
          </cell>
          <cell r="GX10">
            <v>500</v>
          </cell>
          <cell r="GY10" t="str">
            <v>021111</v>
          </cell>
          <cell r="GZ10">
            <v>408</v>
          </cell>
          <cell r="HA10" t="str">
            <v>021111</v>
          </cell>
          <cell r="HB10">
            <v>534</v>
          </cell>
          <cell r="HC10" t="str">
            <v>021111</v>
          </cell>
          <cell r="HD10">
            <v>414</v>
          </cell>
          <cell r="HE10" t="str">
            <v>021111</v>
          </cell>
          <cell r="HF10">
            <v>511</v>
          </cell>
          <cell r="HG10" t="str">
            <v>021111</v>
          </cell>
          <cell r="HH10">
            <v>426</v>
          </cell>
          <cell r="HI10" t="str">
            <v>021111</v>
          </cell>
          <cell r="HJ10">
            <v>460</v>
          </cell>
          <cell r="HK10" t="str">
            <v>021111</v>
          </cell>
          <cell r="HL10">
            <v>469</v>
          </cell>
          <cell r="HM10" t="str">
            <v>021111</v>
          </cell>
          <cell r="HN10">
            <v>560</v>
          </cell>
          <cell r="HO10" t="str">
            <v>021111</v>
          </cell>
          <cell r="HP10">
            <v>468</v>
          </cell>
          <cell r="HQ10" t="str">
            <v>021111</v>
          </cell>
          <cell r="HR10">
            <v>585</v>
          </cell>
          <cell r="HS10" t="str">
            <v>021111</v>
          </cell>
          <cell r="HT10">
            <v>486</v>
          </cell>
          <cell r="HU10" t="str">
            <v>021111</v>
          </cell>
          <cell r="HV10">
            <v>630</v>
          </cell>
          <cell r="HW10" t="str">
            <v>021111</v>
          </cell>
          <cell r="HX10">
            <v>559</v>
          </cell>
          <cell r="HY10" t="str">
            <v>021111</v>
          </cell>
          <cell r="HZ10">
            <v>680</v>
          </cell>
          <cell r="IA10" t="str">
            <v>021111</v>
          </cell>
          <cell r="IB10">
            <v>602</v>
          </cell>
          <cell r="IC10" t="str">
            <v>021111</v>
          </cell>
          <cell r="ID10">
            <v>743</v>
          </cell>
          <cell r="IE10" t="str">
            <v>021111</v>
          </cell>
          <cell r="IF10">
            <v>601</v>
          </cell>
          <cell r="IG10" t="str">
            <v>021111</v>
          </cell>
          <cell r="IH10">
            <v>754</v>
          </cell>
          <cell r="II10" t="str">
            <v>021111</v>
          </cell>
          <cell r="IJ10">
            <v>581</v>
          </cell>
          <cell r="IK10" t="str">
            <v>021111</v>
          </cell>
          <cell r="IL10">
            <v>852</v>
          </cell>
          <cell r="IM10" t="str">
            <v>021111</v>
          </cell>
          <cell r="IN10">
            <v>598</v>
          </cell>
          <cell r="IO10" t="str">
            <v>021111</v>
          </cell>
          <cell r="IP10">
            <v>812</v>
          </cell>
          <cell r="IQ10" t="str">
            <v>021111</v>
          </cell>
          <cell r="IR10">
            <v>561</v>
          </cell>
          <cell r="IS10" t="str">
            <v>021111</v>
          </cell>
          <cell r="IT10">
            <v>832</v>
          </cell>
          <cell r="IU10" t="str">
            <v>021111</v>
          </cell>
          <cell r="IV10">
            <v>535</v>
          </cell>
          <cell r="IW10" t="str">
            <v>021111</v>
          </cell>
          <cell r="IX10">
            <v>805</v>
          </cell>
          <cell r="IY10" t="str">
            <v>021111</v>
          </cell>
          <cell r="IZ10">
            <v>490</v>
          </cell>
          <cell r="JA10" t="str">
            <v>021111</v>
          </cell>
          <cell r="JB10">
            <v>692</v>
          </cell>
          <cell r="JC10" t="str">
            <v>021111</v>
          </cell>
          <cell r="JD10">
            <v>467</v>
          </cell>
          <cell r="JE10" t="str">
            <v>021111</v>
          </cell>
          <cell r="JF10">
            <v>671</v>
          </cell>
          <cell r="JG10" t="str">
            <v>021111</v>
          </cell>
          <cell r="JH10">
            <v>488</v>
          </cell>
          <cell r="JI10" t="str">
            <v>021111</v>
          </cell>
          <cell r="JJ10">
            <v>654</v>
          </cell>
          <cell r="JK10" t="str">
            <v>021111</v>
          </cell>
          <cell r="JL10">
            <v>379</v>
          </cell>
          <cell r="JM10" t="str">
            <v>021111</v>
          </cell>
          <cell r="JN10">
            <v>594</v>
          </cell>
          <cell r="JO10" t="str">
            <v>021111</v>
          </cell>
          <cell r="JP10">
            <v>357</v>
          </cell>
          <cell r="JQ10" t="str">
            <v>021111</v>
          </cell>
          <cell r="JR10">
            <v>623</v>
          </cell>
          <cell r="JS10" t="str">
            <v>021111</v>
          </cell>
          <cell r="JT10">
            <v>365</v>
          </cell>
          <cell r="JU10" t="str">
            <v>021111</v>
          </cell>
          <cell r="JV10">
            <v>534</v>
          </cell>
          <cell r="JW10" t="str">
            <v>021111</v>
          </cell>
          <cell r="JX10">
            <v>233</v>
          </cell>
          <cell r="JY10" t="str">
            <v>021111</v>
          </cell>
          <cell r="JZ10">
            <v>456</v>
          </cell>
          <cell r="KA10" t="str">
            <v>021111</v>
          </cell>
          <cell r="KB10">
            <v>235</v>
          </cell>
          <cell r="KC10" t="str">
            <v>021111</v>
          </cell>
          <cell r="KD10">
            <v>430</v>
          </cell>
          <cell r="KE10" t="str">
            <v>021111</v>
          </cell>
          <cell r="KF10">
            <v>188</v>
          </cell>
          <cell r="KG10" t="str">
            <v>021111</v>
          </cell>
          <cell r="KH10">
            <v>342</v>
          </cell>
          <cell r="KI10" t="str">
            <v>021111</v>
          </cell>
          <cell r="KJ10">
            <v>172</v>
          </cell>
          <cell r="KK10" t="str">
            <v>021111</v>
          </cell>
          <cell r="KL10">
            <v>350</v>
          </cell>
          <cell r="KM10" t="str">
            <v>021111</v>
          </cell>
          <cell r="KN10">
            <v>145</v>
          </cell>
          <cell r="KO10" t="str">
            <v>021111</v>
          </cell>
          <cell r="KP10">
            <v>293</v>
          </cell>
          <cell r="KQ10" t="str">
            <v>021111</v>
          </cell>
          <cell r="KR10">
            <v>68</v>
          </cell>
          <cell r="KS10" t="str">
            <v>021111</v>
          </cell>
          <cell r="KT10">
            <v>130</v>
          </cell>
          <cell r="KU10" t="str">
            <v>021111</v>
          </cell>
          <cell r="KV10">
            <v>38</v>
          </cell>
          <cell r="KW10" t="str">
            <v>021111</v>
          </cell>
          <cell r="KX10">
            <v>84</v>
          </cell>
          <cell r="KY10" t="str">
            <v>021111</v>
          </cell>
          <cell r="KZ10">
            <v>25</v>
          </cell>
          <cell r="LA10" t="str">
            <v>021111</v>
          </cell>
          <cell r="LB10">
            <v>96</v>
          </cell>
          <cell r="LC10" t="str">
            <v>021111</v>
          </cell>
          <cell r="LD10">
            <v>81</v>
          </cell>
          <cell r="LE10" t="str">
            <v>021111</v>
          </cell>
          <cell r="LF10">
            <v>170</v>
          </cell>
          <cell r="LG10" t="str">
            <v>021111</v>
          </cell>
          <cell r="LH10">
            <v>75</v>
          </cell>
          <cell r="LI10" t="str">
            <v>021111</v>
          </cell>
          <cell r="LJ10">
            <v>264</v>
          </cell>
          <cell r="LK10" t="str">
            <v>021111</v>
          </cell>
          <cell r="LL10">
            <v>75</v>
          </cell>
          <cell r="LM10" t="str">
            <v>021111</v>
          </cell>
          <cell r="LN10">
            <v>248</v>
          </cell>
          <cell r="LO10" t="str">
            <v>021111</v>
          </cell>
          <cell r="LP10">
            <v>84</v>
          </cell>
          <cell r="LQ10" t="str">
            <v>021111</v>
          </cell>
          <cell r="LR10">
            <v>277</v>
          </cell>
          <cell r="LS10" t="str">
            <v>021111</v>
          </cell>
          <cell r="LT10">
            <v>71</v>
          </cell>
          <cell r="LU10" t="str">
            <v>021111</v>
          </cell>
          <cell r="LV10">
            <v>272</v>
          </cell>
          <cell r="LW10" t="str">
            <v>021111</v>
          </cell>
          <cell r="LX10">
            <v>55</v>
          </cell>
          <cell r="LY10" t="str">
            <v>021111</v>
          </cell>
          <cell r="LZ10">
            <v>215</v>
          </cell>
          <cell r="MA10" t="str">
            <v>021111</v>
          </cell>
          <cell r="MB10">
            <v>51</v>
          </cell>
          <cell r="MC10" t="str">
            <v>021111</v>
          </cell>
          <cell r="MD10">
            <v>180</v>
          </cell>
          <cell r="ME10" t="str">
            <v>021111</v>
          </cell>
          <cell r="MF10">
            <v>47</v>
          </cell>
          <cell r="MG10" t="str">
            <v>021111</v>
          </cell>
          <cell r="MH10">
            <v>150</v>
          </cell>
          <cell r="MI10" t="str">
            <v>021111</v>
          </cell>
          <cell r="MJ10">
            <v>21</v>
          </cell>
          <cell r="MK10" t="str">
            <v>021111</v>
          </cell>
          <cell r="ML10">
            <v>69</v>
          </cell>
          <cell r="MM10" t="str">
            <v>021111</v>
          </cell>
          <cell r="MN10">
            <v>23</v>
          </cell>
          <cell r="MO10" t="str">
            <v>021111</v>
          </cell>
          <cell r="MP10">
            <v>64</v>
          </cell>
          <cell r="MQ10" t="str">
            <v>021111</v>
          </cell>
          <cell r="MR10">
            <v>19</v>
          </cell>
          <cell r="MS10" t="str">
            <v>021111</v>
          </cell>
          <cell r="MT10">
            <v>82</v>
          </cell>
          <cell r="MU10" t="str">
            <v>021111</v>
          </cell>
          <cell r="MV10">
            <v>20</v>
          </cell>
          <cell r="MW10" t="str">
            <v>021111</v>
          </cell>
          <cell r="MX10">
            <v>72</v>
          </cell>
          <cell r="MY10" t="str">
            <v>021111</v>
          </cell>
          <cell r="MZ10">
            <v>7</v>
          </cell>
          <cell r="NA10" t="str">
            <v>021111</v>
          </cell>
          <cell r="NB10">
            <v>53</v>
          </cell>
          <cell r="NC10" t="str">
            <v>021111</v>
          </cell>
          <cell r="ND10">
            <v>15</v>
          </cell>
          <cell r="NE10" t="str">
            <v>021111</v>
          </cell>
          <cell r="NF10">
            <v>28</v>
          </cell>
          <cell r="NG10" t="str">
            <v>021111</v>
          </cell>
          <cell r="NH10">
            <v>8</v>
          </cell>
          <cell r="NI10" t="str">
            <v>021201</v>
          </cell>
          <cell r="NJ10">
            <v>31</v>
          </cell>
          <cell r="NK10" t="str">
            <v>021111</v>
          </cell>
          <cell r="NL10">
            <v>1</v>
          </cell>
          <cell r="NM10" t="str">
            <v>021111</v>
          </cell>
          <cell r="NN10">
            <v>16</v>
          </cell>
          <cell r="NO10" t="str">
            <v>021111</v>
          </cell>
          <cell r="NP10">
            <v>5</v>
          </cell>
          <cell r="NQ10" t="str">
            <v>021201</v>
          </cell>
          <cell r="NR10">
            <v>11</v>
          </cell>
          <cell r="NS10" t="str">
            <v>021111</v>
          </cell>
          <cell r="NT10">
            <v>2</v>
          </cell>
          <cell r="NU10" t="str">
            <v>021201</v>
          </cell>
          <cell r="NV10">
            <v>8</v>
          </cell>
          <cell r="NW10" t="str">
            <v>021201</v>
          </cell>
          <cell r="NX10">
            <v>1</v>
          </cell>
          <cell r="NY10" t="str">
            <v>021201</v>
          </cell>
          <cell r="NZ10">
            <v>4</v>
          </cell>
          <cell r="OA10" t="str">
            <v>021111</v>
          </cell>
          <cell r="OB10">
            <v>2</v>
          </cell>
          <cell r="OC10" t="str">
            <v>021205</v>
          </cell>
          <cell r="OD10">
            <v>3</v>
          </cell>
          <cell r="OG10" t="str">
            <v>021424</v>
          </cell>
          <cell r="OH10">
            <v>2</v>
          </cell>
          <cell r="OK10" t="str">
            <v>021800</v>
          </cell>
          <cell r="OL10">
            <v>1</v>
          </cell>
          <cell r="OO10" t="str">
            <v>022208</v>
          </cell>
          <cell r="OP10">
            <v>1</v>
          </cell>
          <cell r="OS10" t="str">
            <v>027002</v>
          </cell>
          <cell r="OT10">
            <v>2</v>
          </cell>
          <cell r="OW10" t="str">
            <v>022300</v>
          </cell>
          <cell r="OX10">
            <v>1</v>
          </cell>
        </row>
        <row r="11">
          <cell r="C11" t="str">
            <v>021111</v>
          </cell>
          <cell r="D11">
            <v>370</v>
          </cell>
          <cell r="E11" t="str">
            <v>021111</v>
          </cell>
          <cell r="F11">
            <v>371</v>
          </cell>
          <cell r="G11" t="str">
            <v>021111</v>
          </cell>
          <cell r="H11">
            <v>391</v>
          </cell>
          <cell r="I11" t="str">
            <v>021111</v>
          </cell>
          <cell r="J11">
            <v>344</v>
          </cell>
          <cell r="K11" t="str">
            <v>021111</v>
          </cell>
          <cell r="L11">
            <v>444</v>
          </cell>
          <cell r="M11" t="str">
            <v>021111</v>
          </cell>
          <cell r="N11">
            <v>398</v>
          </cell>
          <cell r="O11" t="str">
            <v>021111</v>
          </cell>
          <cell r="P11">
            <v>442</v>
          </cell>
          <cell r="Q11" t="str">
            <v>021111</v>
          </cell>
          <cell r="R11">
            <v>409</v>
          </cell>
          <cell r="S11" t="str">
            <v>021111</v>
          </cell>
          <cell r="T11">
            <v>522</v>
          </cell>
          <cell r="U11" t="str">
            <v>021111</v>
          </cell>
          <cell r="V11">
            <v>492</v>
          </cell>
          <cell r="W11" t="str">
            <v>021111</v>
          </cell>
          <cell r="X11">
            <v>539</v>
          </cell>
          <cell r="Y11" t="str">
            <v>021111</v>
          </cell>
          <cell r="Z11">
            <v>490</v>
          </cell>
          <cell r="AA11" t="str">
            <v>021111</v>
          </cell>
          <cell r="AB11">
            <v>579</v>
          </cell>
          <cell r="AC11" t="str">
            <v>021111</v>
          </cell>
          <cell r="AD11">
            <v>522</v>
          </cell>
          <cell r="AE11" t="str">
            <v>021111</v>
          </cell>
          <cell r="AF11">
            <v>571</v>
          </cell>
          <cell r="AG11" t="str">
            <v>021111</v>
          </cell>
          <cell r="AH11">
            <v>488</v>
          </cell>
          <cell r="AI11" t="str">
            <v>021111</v>
          </cell>
          <cell r="AJ11">
            <v>581</v>
          </cell>
          <cell r="AK11" t="str">
            <v>021111</v>
          </cell>
          <cell r="AL11">
            <v>495</v>
          </cell>
          <cell r="AM11" t="str">
            <v>021111</v>
          </cell>
          <cell r="AN11">
            <v>500</v>
          </cell>
          <cell r="AO11" t="str">
            <v>021111</v>
          </cell>
          <cell r="AP11">
            <v>490</v>
          </cell>
          <cell r="AQ11" t="str">
            <v>021111</v>
          </cell>
          <cell r="AR11">
            <v>525</v>
          </cell>
          <cell r="AS11" t="str">
            <v>021111</v>
          </cell>
          <cell r="AT11">
            <v>502</v>
          </cell>
          <cell r="AU11" t="str">
            <v>021111</v>
          </cell>
          <cell r="AV11">
            <v>527</v>
          </cell>
          <cell r="AW11" t="str">
            <v>021111</v>
          </cell>
          <cell r="AX11">
            <v>488</v>
          </cell>
          <cell r="AY11" t="str">
            <v>021111</v>
          </cell>
          <cell r="AZ11">
            <v>564</v>
          </cell>
          <cell r="BA11" t="str">
            <v>021111</v>
          </cell>
          <cell r="BB11">
            <v>473</v>
          </cell>
          <cell r="BC11" t="str">
            <v>021111</v>
          </cell>
          <cell r="BD11">
            <v>501</v>
          </cell>
          <cell r="BE11" t="str">
            <v>021111</v>
          </cell>
          <cell r="BF11">
            <v>460</v>
          </cell>
          <cell r="BG11" t="str">
            <v>021111</v>
          </cell>
          <cell r="BH11">
            <v>432</v>
          </cell>
          <cell r="BI11" t="str">
            <v>021111</v>
          </cell>
          <cell r="BJ11">
            <v>408</v>
          </cell>
          <cell r="BK11" t="str">
            <v>021111</v>
          </cell>
          <cell r="BL11">
            <v>415</v>
          </cell>
          <cell r="BM11" t="str">
            <v>021111</v>
          </cell>
          <cell r="BN11">
            <v>352</v>
          </cell>
          <cell r="BO11" t="str">
            <v>021110</v>
          </cell>
          <cell r="BP11">
            <v>12</v>
          </cell>
          <cell r="BQ11" t="str">
            <v>021110</v>
          </cell>
          <cell r="BR11">
            <v>19</v>
          </cell>
          <cell r="BS11" t="str">
            <v>021110</v>
          </cell>
          <cell r="BT11">
            <v>5</v>
          </cell>
          <cell r="BU11" t="str">
            <v>021111</v>
          </cell>
          <cell r="BV11">
            <v>288</v>
          </cell>
          <cell r="BW11" t="str">
            <v>021111</v>
          </cell>
          <cell r="BX11">
            <v>334</v>
          </cell>
          <cell r="BY11" t="str">
            <v>021111</v>
          </cell>
          <cell r="BZ11">
            <v>258</v>
          </cell>
          <cell r="CA11" t="str">
            <v>021201</v>
          </cell>
          <cell r="CB11">
            <v>596</v>
          </cell>
          <cell r="CC11" t="str">
            <v>021111</v>
          </cell>
          <cell r="CD11">
            <v>259</v>
          </cell>
          <cell r="CE11" t="str">
            <v>021111</v>
          </cell>
          <cell r="CF11">
            <v>320</v>
          </cell>
          <cell r="CG11" t="str">
            <v>021120</v>
          </cell>
          <cell r="CH11">
            <v>1</v>
          </cell>
          <cell r="CI11" t="str">
            <v>021111</v>
          </cell>
          <cell r="CJ11">
            <v>348</v>
          </cell>
          <cell r="CK11" t="str">
            <v>021201</v>
          </cell>
          <cell r="CL11">
            <v>579</v>
          </cell>
          <cell r="CM11" t="str">
            <v>021201</v>
          </cell>
          <cell r="CN11">
            <v>653</v>
          </cell>
          <cell r="CO11" t="str">
            <v>021120</v>
          </cell>
          <cell r="CP11">
            <v>1</v>
          </cell>
          <cell r="CQ11" t="str">
            <v>021201</v>
          </cell>
          <cell r="CR11">
            <v>703</v>
          </cell>
          <cell r="CS11" t="str">
            <v>021111</v>
          </cell>
          <cell r="CT11">
            <v>272</v>
          </cell>
          <cell r="CU11" t="str">
            <v>021201</v>
          </cell>
          <cell r="CV11">
            <v>695</v>
          </cell>
          <cell r="CW11" t="str">
            <v>021201</v>
          </cell>
          <cell r="CX11">
            <v>682</v>
          </cell>
          <cell r="CY11" t="str">
            <v>021201</v>
          </cell>
          <cell r="CZ11">
            <v>733</v>
          </cell>
          <cell r="DA11" t="str">
            <v>021200</v>
          </cell>
          <cell r="DB11">
            <v>1</v>
          </cell>
          <cell r="DC11" t="str">
            <v>021201</v>
          </cell>
          <cell r="DD11">
            <v>792</v>
          </cell>
          <cell r="DE11" t="str">
            <v>021120</v>
          </cell>
          <cell r="DF11">
            <v>1</v>
          </cell>
          <cell r="DG11" t="str">
            <v>021201</v>
          </cell>
          <cell r="DH11">
            <v>800</v>
          </cell>
          <cell r="DI11" t="str">
            <v>021201</v>
          </cell>
          <cell r="DJ11">
            <v>779</v>
          </cell>
          <cell r="DK11" t="str">
            <v>021201</v>
          </cell>
          <cell r="DL11">
            <v>878</v>
          </cell>
          <cell r="DM11" t="str">
            <v>021201</v>
          </cell>
          <cell r="DN11">
            <v>987</v>
          </cell>
          <cell r="DO11" t="str">
            <v>021201</v>
          </cell>
          <cell r="DP11">
            <v>1077</v>
          </cell>
          <cell r="DQ11" t="str">
            <v>021201</v>
          </cell>
          <cell r="DR11">
            <v>1122</v>
          </cell>
          <cell r="DS11" t="str">
            <v>021130</v>
          </cell>
          <cell r="DT11">
            <v>1</v>
          </cell>
          <cell r="DU11" t="str">
            <v>021111</v>
          </cell>
          <cell r="DV11">
            <v>521</v>
          </cell>
          <cell r="DW11" t="str">
            <v>021201</v>
          </cell>
          <cell r="DX11">
            <v>1405</v>
          </cell>
          <cell r="DY11" t="str">
            <v>021201</v>
          </cell>
          <cell r="DZ11">
            <v>1402</v>
          </cell>
          <cell r="EA11" t="str">
            <v>021201</v>
          </cell>
          <cell r="EB11">
            <v>1465</v>
          </cell>
          <cell r="EC11" t="str">
            <v>021201</v>
          </cell>
          <cell r="ED11">
            <v>1477</v>
          </cell>
          <cell r="EE11" t="str">
            <v>021201</v>
          </cell>
          <cell r="EF11">
            <v>1590</v>
          </cell>
          <cell r="EG11" t="str">
            <v>021111</v>
          </cell>
          <cell r="EH11">
            <v>699</v>
          </cell>
          <cell r="EI11" t="str">
            <v>021201</v>
          </cell>
          <cell r="EJ11">
            <v>1450</v>
          </cell>
          <cell r="EK11" t="str">
            <v>021201</v>
          </cell>
          <cell r="EL11">
            <v>1517</v>
          </cell>
          <cell r="EM11" t="str">
            <v>021201</v>
          </cell>
          <cell r="EN11">
            <v>1437</v>
          </cell>
          <cell r="EO11" t="str">
            <v>021201</v>
          </cell>
          <cell r="EP11">
            <v>1430</v>
          </cell>
          <cell r="EQ11" t="str">
            <v>021201</v>
          </cell>
          <cell r="ER11">
            <v>1345</v>
          </cell>
          <cell r="ES11" t="str">
            <v>021200</v>
          </cell>
          <cell r="ET11">
            <v>1</v>
          </cell>
          <cell r="EU11" t="str">
            <v>021201</v>
          </cell>
          <cell r="EV11">
            <v>1246</v>
          </cell>
          <cell r="EW11" t="str">
            <v>021201</v>
          </cell>
          <cell r="EX11">
            <v>1372</v>
          </cell>
          <cell r="EY11" t="str">
            <v>021201</v>
          </cell>
          <cell r="EZ11">
            <v>1094</v>
          </cell>
          <cell r="FA11" t="str">
            <v>021201</v>
          </cell>
          <cell r="FB11">
            <v>1191</v>
          </cell>
          <cell r="FC11" t="str">
            <v>021201</v>
          </cell>
          <cell r="FD11">
            <v>1007</v>
          </cell>
          <cell r="FE11" t="str">
            <v>021201</v>
          </cell>
          <cell r="FF11">
            <v>1142</v>
          </cell>
          <cell r="FG11" t="str">
            <v>021201</v>
          </cell>
          <cell r="FH11">
            <v>937</v>
          </cell>
          <cell r="FI11" t="str">
            <v>021201</v>
          </cell>
          <cell r="FJ11">
            <v>1048</v>
          </cell>
          <cell r="FK11" t="str">
            <v>021201</v>
          </cell>
          <cell r="FL11">
            <v>925</v>
          </cell>
          <cell r="FM11" t="str">
            <v>021201</v>
          </cell>
          <cell r="FN11">
            <v>1002</v>
          </cell>
          <cell r="FO11" t="str">
            <v>021201</v>
          </cell>
          <cell r="FP11">
            <v>867</v>
          </cell>
          <cell r="FQ11" t="str">
            <v>021201</v>
          </cell>
          <cell r="FR11">
            <v>996</v>
          </cell>
          <cell r="FS11" t="str">
            <v>021201</v>
          </cell>
          <cell r="FT11">
            <v>915</v>
          </cell>
          <cell r="FU11" t="str">
            <v>021201</v>
          </cell>
          <cell r="FV11">
            <v>1033</v>
          </cell>
          <cell r="FW11" t="str">
            <v>021201</v>
          </cell>
          <cell r="FX11">
            <v>764</v>
          </cell>
          <cell r="FY11" t="str">
            <v>021201</v>
          </cell>
          <cell r="FZ11">
            <v>974</v>
          </cell>
          <cell r="GA11" t="str">
            <v>021201</v>
          </cell>
          <cell r="GB11">
            <v>810</v>
          </cell>
          <cell r="GC11" t="str">
            <v>021201</v>
          </cell>
          <cell r="GD11">
            <v>924</v>
          </cell>
          <cell r="GE11" t="str">
            <v>021201</v>
          </cell>
          <cell r="GF11">
            <v>760</v>
          </cell>
          <cell r="GG11" t="str">
            <v>021201</v>
          </cell>
          <cell r="GH11">
            <v>920</v>
          </cell>
          <cell r="GI11" t="str">
            <v>021201</v>
          </cell>
          <cell r="GJ11">
            <v>725</v>
          </cell>
          <cell r="GK11" t="str">
            <v>021201</v>
          </cell>
          <cell r="GL11">
            <v>920</v>
          </cell>
          <cell r="GM11" t="str">
            <v>021201</v>
          </cell>
          <cell r="GN11">
            <v>769</v>
          </cell>
          <cell r="GO11" t="str">
            <v>021201</v>
          </cell>
          <cell r="GP11">
            <v>898</v>
          </cell>
          <cell r="GQ11" t="str">
            <v>021201</v>
          </cell>
          <cell r="GR11">
            <v>723</v>
          </cell>
          <cell r="GS11" t="str">
            <v>021201</v>
          </cell>
          <cell r="GT11">
            <v>915</v>
          </cell>
          <cell r="GU11" t="str">
            <v>021201</v>
          </cell>
          <cell r="GV11">
            <v>747</v>
          </cell>
          <cell r="GW11" t="str">
            <v>021201</v>
          </cell>
          <cell r="GX11">
            <v>988</v>
          </cell>
          <cell r="GY11" t="str">
            <v>021201</v>
          </cell>
          <cell r="GZ11">
            <v>727</v>
          </cell>
          <cell r="HA11" t="str">
            <v>021201</v>
          </cell>
          <cell r="HB11">
            <v>1024</v>
          </cell>
          <cell r="HC11" t="str">
            <v>021201</v>
          </cell>
          <cell r="HD11">
            <v>779</v>
          </cell>
          <cell r="HE11" t="str">
            <v>021200</v>
          </cell>
          <cell r="HF11">
            <v>1</v>
          </cell>
          <cell r="HG11" t="str">
            <v>021201</v>
          </cell>
          <cell r="HH11">
            <v>910</v>
          </cell>
          <cell r="HI11" t="str">
            <v>021201</v>
          </cell>
          <cell r="HJ11">
            <v>1112</v>
          </cell>
          <cell r="HK11" t="str">
            <v>021201</v>
          </cell>
          <cell r="HL11">
            <v>930</v>
          </cell>
          <cell r="HM11" t="str">
            <v>021201</v>
          </cell>
          <cell r="HN11">
            <v>1226</v>
          </cell>
          <cell r="HO11" t="str">
            <v>021201</v>
          </cell>
          <cell r="HP11">
            <v>968</v>
          </cell>
          <cell r="HQ11" t="str">
            <v>021201</v>
          </cell>
          <cell r="HR11">
            <v>1219</v>
          </cell>
          <cell r="HS11" t="str">
            <v>021201</v>
          </cell>
          <cell r="HT11">
            <v>1034</v>
          </cell>
          <cell r="HU11" t="str">
            <v>021201</v>
          </cell>
          <cell r="HV11">
            <v>1358</v>
          </cell>
          <cell r="HW11" t="str">
            <v>021201</v>
          </cell>
          <cell r="HX11">
            <v>1061</v>
          </cell>
          <cell r="HY11" t="str">
            <v>021201</v>
          </cell>
          <cell r="HZ11">
            <v>1389</v>
          </cell>
          <cell r="IA11" t="str">
            <v>021201</v>
          </cell>
          <cell r="IB11">
            <v>1150</v>
          </cell>
          <cell r="IC11" t="str">
            <v>021201</v>
          </cell>
          <cell r="ID11">
            <v>1467</v>
          </cell>
          <cell r="IE11" t="str">
            <v>021201</v>
          </cell>
          <cell r="IF11">
            <v>1148</v>
          </cell>
          <cell r="IG11" t="str">
            <v>021201</v>
          </cell>
          <cell r="IH11">
            <v>1421</v>
          </cell>
          <cell r="II11" t="str">
            <v>021201</v>
          </cell>
          <cell r="IJ11">
            <v>1065</v>
          </cell>
          <cell r="IK11" t="str">
            <v>021120</v>
          </cell>
          <cell r="IL11">
            <v>1</v>
          </cell>
          <cell r="IM11" t="str">
            <v>021201</v>
          </cell>
          <cell r="IN11">
            <v>1063</v>
          </cell>
          <cell r="IO11" t="str">
            <v>021201</v>
          </cell>
          <cell r="IP11">
            <v>1313</v>
          </cell>
          <cell r="IQ11" t="str">
            <v>021201</v>
          </cell>
          <cell r="IR11">
            <v>998</v>
          </cell>
          <cell r="IS11" t="str">
            <v>021201</v>
          </cell>
          <cell r="IT11">
            <v>1234</v>
          </cell>
          <cell r="IU11" t="str">
            <v>021201</v>
          </cell>
          <cell r="IV11">
            <v>827</v>
          </cell>
          <cell r="IW11" t="str">
            <v>021201</v>
          </cell>
          <cell r="IX11">
            <v>1215</v>
          </cell>
          <cell r="IY11" t="str">
            <v>021201</v>
          </cell>
          <cell r="IZ11">
            <v>726</v>
          </cell>
          <cell r="JA11" t="str">
            <v>021201</v>
          </cell>
          <cell r="JB11">
            <v>1070</v>
          </cell>
          <cell r="JC11" t="str">
            <v>021201</v>
          </cell>
          <cell r="JD11">
            <v>628</v>
          </cell>
          <cell r="JE11" t="str">
            <v>021201</v>
          </cell>
          <cell r="JF11">
            <v>974</v>
          </cell>
          <cell r="JG11" t="str">
            <v>021201</v>
          </cell>
          <cell r="JH11">
            <v>597</v>
          </cell>
          <cell r="JI11" t="str">
            <v>021201</v>
          </cell>
          <cell r="JJ11">
            <v>939</v>
          </cell>
          <cell r="JK11" t="str">
            <v>021201</v>
          </cell>
          <cell r="JL11">
            <v>546</v>
          </cell>
          <cell r="JM11" t="str">
            <v>021201</v>
          </cell>
          <cell r="JN11">
            <v>870</v>
          </cell>
          <cell r="JO11" t="str">
            <v>021201</v>
          </cell>
          <cell r="JP11">
            <v>542</v>
          </cell>
          <cell r="JQ11" t="str">
            <v>021201</v>
          </cell>
          <cell r="JR11">
            <v>836</v>
          </cell>
          <cell r="JS11" t="str">
            <v>021201</v>
          </cell>
          <cell r="JT11">
            <v>415</v>
          </cell>
          <cell r="JU11" t="str">
            <v>021201</v>
          </cell>
          <cell r="JV11">
            <v>766</v>
          </cell>
          <cell r="JW11" t="str">
            <v>021201</v>
          </cell>
          <cell r="JX11">
            <v>373</v>
          </cell>
          <cell r="JY11" t="str">
            <v>021201</v>
          </cell>
          <cell r="JZ11">
            <v>648</v>
          </cell>
          <cell r="KA11" t="str">
            <v>021201</v>
          </cell>
          <cell r="KB11">
            <v>368</v>
          </cell>
          <cell r="KC11" t="str">
            <v>021201</v>
          </cell>
          <cell r="KD11">
            <v>692</v>
          </cell>
          <cell r="KE11" t="str">
            <v>021201</v>
          </cell>
          <cell r="KF11">
            <v>278</v>
          </cell>
          <cell r="KG11" t="str">
            <v>021201</v>
          </cell>
          <cell r="KH11">
            <v>544</v>
          </cell>
          <cell r="KI11" t="str">
            <v>021201</v>
          </cell>
          <cell r="KJ11">
            <v>279</v>
          </cell>
          <cell r="KK11" t="str">
            <v>021201</v>
          </cell>
          <cell r="KL11">
            <v>526</v>
          </cell>
          <cell r="KM11" t="str">
            <v>021201</v>
          </cell>
          <cell r="KN11">
            <v>180</v>
          </cell>
          <cell r="KO11" t="str">
            <v>021201</v>
          </cell>
          <cell r="KP11">
            <v>405</v>
          </cell>
          <cell r="KQ11" t="str">
            <v>021201</v>
          </cell>
          <cell r="KR11">
            <v>111</v>
          </cell>
          <cell r="KS11" t="str">
            <v>021201</v>
          </cell>
          <cell r="KT11">
            <v>211</v>
          </cell>
          <cell r="KU11" t="str">
            <v>021201</v>
          </cell>
          <cell r="KV11">
            <v>72</v>
          </cell>
          <cell r="KW11" t="str">
            <v>021201</v>
          </cell>
          <cell r="KX11">
            <v>170</v>
          </cell>
          <cell r="KY11" t="str">
            <v>021201</v>
          </cell>
          <cell r="KZ11">
            <v>74</v>
          </cell>
          <cell r="LA11" t="str">
            <v>021201</v>
          </cell>
          <cell r="LB11">
            <v>161</v>
          </cell>
          <cell r="LC11" t="str">
            <v>021201</v>
          </cell>
          <cell r="LD11">
            <v>97</v>
          </cell>
          <cell r="LE11" t="str">
            <v>021201</v>
          </cell>
          <cell r="LF11">
            <v>291</v>
          </cell>
          <cell r="LG11" t="str">
            <v>021201</v>
          </cell>
          <cell r="LH11">
            <v>135</v>
          </cell>
          <cell r="LI11" t="str">
            <v>021201</v>
          </cell>
          <cell r="LJ11">
            <v>387</v>
          </cell>
          <cell r="LK11" t="str">
            <v>021201</v>
          </cell>
          <cell r="LL11">
            <v>132</v>
          </cell>
          <cell r="LM11" t="str">
            <v>021201</v>
          </cell>
          <cell r="LN11">
            <v>383</v>
          </cell>
          <cell r="LO11" t="str">
            <v>021201</v>
          </cell>
          <cell r="LP11">
            <v>139</v>
          </cell>
          <cell r="LQ11" t="str">
            <v>021201</v>
          </cell>
          <cell r="LR11">
            <v>404</v>
          </cell>
          <cell r="LS11" t="str">
            <v>021201</v>
          </cell>
          <cell r="LT11">
            <v>108</v>
          </cell>
          <cell r="LU11" t="str">
            <v>021201</v>
          </cell>
          <cell r="LV11">
            <v>325</v>
          </cell>
          <cell r="LW11" t="str">
            <v>021201</v>
          </cell>
          <cell r="LX11">
            <v>87</v>
          </cell>
          <cell r="LY11" t="str">
            <v>021201</v>
          </cell>
          <cell r="LZ11">
            <v>270</v>
          </cell>
          <cell r="MA11" t="str">
            <v>021201</v>
          </cell>
          <cell r="MB11">
            <v>69</v>
          </cell>
          <cell r="MC11" t="str">
            <v>021201</v>
          </cell>
          <cell r="MD11">
            <v>177</v>
          </cell>
          <cell r="ME11" t="str">
            <v>021201</v>
          </cell>
          <cell r="MF11">
            <v>59</v>
          </cell>
          <cell r="MG11" t="str">
            <v>021201</v>
          </cell>
          <cell r="MH11">
            <v>150</v>
          </cell>
          <cell r="MI11" t="str">
            <v>021201</v>
          </cell>
          <cell r="MJ11">
            <v>34</v>
          </cell>
          <cell r="MK11" t="str">
            <v>021201</v>
          </cell>
          <cell r="ML11">
            <v>119</v>
          </cell>
          <cell r="MM11" t="str">
            <v>021201</v>
          </cell>
          <cell r="MN11">
            <v>22</v>
          </cell>
          <cell r="MO11" t="str">
            <v>021201</v>
          </cell>
          <cell r="MP11">
            <v>68</v>
          </cell>
          <cell r="MQ11" t="str">
            <v>021201</v>
          </cell>
          <cell r="MR11">
            <v>29</v>
          </cell>
          <cell r="MS11" t="str">
            <v>021201</v>
          </cell>
          <cell r="MT11">
            <v>77</v>
          </cell>
          <cell r="MU11" t="str">
            <v>021201</v>
          </cell>
          <cell r="MV11">
            <v>13</v>
          </cell>
          <cell r="MW11" t="str">
            <v>021201</v>
          </cell>
          <cell r="MX11">
            <v>52</v>
          </cell>
          <cell r="MY11" t="str">
            <v>021201</v>
          </cell>
          <cell r="MZ11">
            <v>15</v>
          </cell>
          <cell r="NA11" t="str">
            <v>021201</v>
          </cell>
          <cell r="NB11">
            <v>54</v>
          </cell>
          <cell r="NC11" t="str">
            <v>021201</v>
          </cell>
          <cell r="ND11">
            <v>3</v>
          </cell>
          <cell r="NE11" t="str">
            <v>021201</v>
          </cell>
          <cell r="NF11">
            <v>29</v>
          </cell>
          <cell r="NG11" t="str">
            <v>021201</v>
          </cell>
          <cell r="NH11">
            <v>3</v>
          </cell>
          <cell r="NI11" t="str">
            <v>021205</v>
          </cell>
          <cell r="NJ11">
            <v>16</v>
          </cell>
          <cell r="NK11" t="str">
            <v>021201</v>
          </cell>
          <cell r="NL11">
            <v>2</v>
          </cell>
          <cell r="NM11" t="str">
            <v>021201</v>
          </cell>
          <cell r="NN11">
            <v>20</v>
          </cell>
          <cell r="NO11" t="str">
            <v>021201</v>
          </cell>
          <cell r="NP11">
            <v>1</v>
          </cell>
          <cell r="NQ11" t="str">
            <v>021205</v>
          </cell>
          <cell r="NR11">
            <v>6</v>
          </cell>
          <cell r="NS11" t="str">
            <v>021201</v>
          </cell>
          <cell r="NT11">
            <v>1</v>
          </cell>
          <cell r="NU11" t="str">
            <v>021205</v>
          </cell>
          <cell r="NV11">
            <v>2</v>
          </cell>
          <cell r="NY11" t="str">
            <v>021205</v>
          </cell>
          <cell r="NZ11">
            <v>2</v>
          </cell>
          <cell r="OA11" t="str">
            <v>021201</v>
          </cell>
          <cell r="OB11">
            <v>1</v>
          </cell>
          <cell r="OC11" t="str">
            <v>021206</v>
          </cell>
          <cell r="OD11">
            <v>2</v>
          </cell>
          <cell r="OG11" t="str">
            <v>021502</v>
          </cell>
          <cell r="OH11">
            <v>1</v>
          </cell>
          <cell r="OK11" t="str">
            <v>022103</v>
          </cell>
          <cell r="OL11">
            <v>1</v>
          </cell>
          <cell r="OO11" t="str">
            <v>022300</v>
          </cell>
          <cell r="OP11">
            <v>1</v>
          </cell>
          <cell r="OQ11" t="str">
            <v>021201</v>
          </cell>
          <cell r="OR11">
            <v>1</v>
          </cell>
          <cell r="OS11" t="str">
            <v>029001</v>
          </cell>
          <cell r="OT11">
            <v>1</v>
          </cell>
          <cell r="OW11" t="str">
            <v>022400</v>
          </cell>
          <cell r="OX11">
            <v>1</v>
          </cell>
        </row>
        <row r="12">
          <cell r="C12" t="str">
            <v>021120</v>
          </cell>
          <cell r="D12">
            <v>1503</v>
          </cell>
          <cell r="E12" t="str">
            <v>021120</v>
          </cell>
          <cell r="F12">
            <v>1423</v>
          </cell>
          <cell r="G12" t="str">
            <v>021120</v>
          </cell>
          <cell r="H12">
            <v>1525</v>
          </cell>
          <cell r="I12" t="str">
            <v>021120</v>
          </cell>
          <cell r="J12">
            <v>1484</v>
          </cell>
          <cell r="K12" t="str">
            <v>021120</v>
          </cell>
          <cell r="L12">
            <v>1725</v>
          </cell>
          <cell r="M12" t="str">
            <v>021120</v>
          </cell>
          <cell r="N12">
            <v>1636</v>
          </cell>
          <cell r="O12" t="str">
            <v>021120</v>
          </cell>
          <cell r="P12">
            <v>1860</v>
          </cell>
          <cell r="Q12" t="str">
            <v>021120</v>
          </cell>
          <cell r="R12">
            <v>1700</v>
          </cell>
          <cell r="S12" t="str">
            <v>021120</v>
          </cell>
          <cell r="T12">
            <v>2009</v>
          </cell>
          <cell r="U12" t="str">
            <v>021120</v>
          </cell>
          <cell r="V12">
            <v>1968</v>
          </cell>
          <cell r="W12" t="str">
            <v>021120</v>
          </cell>
          <cell r="X12">
            <v>2007</v>
          </cell>
          <cell r="Y12" t="str">
            <v>021120</v>
          </cell>
          <cell r="Z12">
            <v>1976</v>
          </cell>
          <cell r="AA12" t="str">
            <v>021120</v>
          </cell>
          <cell r="AB12">
            <v>2071</v>
          </cell>
          <cell r="AC12" t="str">
            <v>021120</v>
          </cell>
          <cell r="AD12">
            <v>1958</v>
          </cell>
          <cell r="AE12" t="str">
            <v>021120</v>
          </cell>
          <cell r="AF12">
            <v>1882</v>
          </cell>
          <cell r="AG12" t="str">
            <v>021120</v>
          </cell>
          <cell r="AH12">
            <v>1826</v>
          </cell>
          <cell r="AI12" t="str">
            <v>021120</v>
          </cell>
          <cell r="AJ12">
            <v>1841</v>
          </cell>
          <cell r="AK12" t="str">
            <v>021120</v>
          </cell>
          <cell r="AL12">
            <v>1792</v>
          </cell>
          <cell r="AM12" t="str">
            <v>021120</v>
          </cell>
          <cell r="AN12">
            <v>1704</v>
          </cell>
          <cell r="AO12" t="str">
            <v>021120</v>
          </cell>
          <cell r="AP12">
            <v>1678</v>
          </cell>
          <cell r="AQ12" t="str">
            <v>021120</v>
          </cell>
          <cell r="AR12">
            <v>1692</v>
          </cell>
          <cell r="AS12" t="str">
            <v>021120</v>
          </cell>
          <cell r="AT12">
            <v>1633</v>
          </cell>
          <cell r="AU12" t="str">
            <v>021120</v>
          </cell>
          <cell r="AV12">
            <v>1552</v>
          </cell>
          <cell r="AW12" t="str">
            <v>021120</v>
          </cell>
          <cell r="AX12">
            <v>1526</v>
          </cell>
          <cell r="AY12" t="str">
            <v>021120</v>
          </cell>
          <cell r="AZ12">
            <v>1433</v>
          </cell>
          <cell r="BA12" t="str">
            <v>021120</v>
          </cell>
          <cell r="BB12">
            <v>1350</v>
          </cell>
          <cell r="BC12" t="str">
            <v>021120</v>
          </cell>
          <cell r="BD12">
            <v>1385</v>
          </cell>
          <cell r="BE12" t="str">
            <v>021120</v>
          </cell>
          <cell r="BF12">
            <v>1244</v>
          </cell>
          <cell r="BG12" t="str">
            <v>021120</v>
          </cell>
          <cell r="BH12">
            <v>1182</v>
          </cell>
          <cell r="BI12" t="str">
            <v>021120</v>
          </cell>
          <cell r="BJ12">
            <v>1092</v>
          </cell>
          <cell r="BK12" t="str">
            <v>021120</v>
          </cell>
          <cell r="BL12">
            <v>1060</v>
          </cell>
          <cell r="BM12" t="str">
            <v>021120</v>
          </cell>
          <cell r="BN12">
            <v>1130</v>
          </cell>
          <cell r="BO12" t="str">
            <v>021111</v>
          </cell>
          <cell r="BP12">
            <v>360</v>
          </cell>
          <cell r="BQ12" t="str">
            <v>021111</v>
          </cell>
          <cell r="BR12">
            <v>315</v>
          </cell>
          <cell r="BS12" t="str">
            <v>021111</v>
          </cell>
          <cell r="BT12">
            <v>358</v>
          </cell>
          <cell r="BU12" t="str">
            <v>021201</v>
          </cell>
          <cell r="BV12">
            <v>557</v>
          </cell>
          <cell r="BW12" t="str">
            <v>021120</v>
          </cell>
          <cell r="BX12">
            <v>1</v>
          </cell>
          <cell r="BY12" t="str">
            <v>021120</v>
          </cell>
          <cell r="BZ12">
            <v>1</v>
          </cell>
          <cell r="CA12" t="str">
            <v>021205</v>
          </cell>
          <cell r="CB12">
            <v>143</v>
          </cell>
          <cell r="CC12" t="str">
            <v>021201</v>
          </cell>
          <cell r="CD12">
            <v>554</v>
          </cell>
          <cell r="CE12" t="str">
            <v>021130</v>
          </cell>
          <cell r="CF12">
            <v>1</v>
          </cell>
          <cell r="CG12" t="str">
            <v>021130</v>
          </cell>
          <cell r="CH12">
            <v>1</v>
          </cell>
          <cell r="CI12" t="str">
            <v>021120</v>
          </cell>
          <cell r="CJ12">
            <v>1</v>
          </cell>
          <cell r="CK12" t="str">
            <v>021205</v>
          </cell>
          <cell r="CL12">
            <v>87</v>
          </cell>
          <cell r="CM12" t="str">
            <v>021205</v>
          </cell>
          <cell r="CN12">
            <v>140</v>
          </cell>
          <cell r="CO12" t="str">
            <v>021130</v>
          </cell>
          <cell r="CP12">
            <v>1</v>
          </cell>
          <cell r="CQ12" t="str">
            <v>021205</v>
          </cell>
          <cell r="CR12">
            <v>143</v>
          </cell>
          <cell r="CS12" t="str">
            <v>021201</v>
          </cell>
          <cell r="CT12">
            <v>618</v>
          </cell>
          <cell r="CU12" t="str">
            <v>021205</v>
          </cell>
          <cell r="CV12">
            <v>136</v>
          </cell>
          <cell r="CW12" t="str">
            <v>021205</v>
          </cell>
          <cell r="CX12">
            <v>96</v>
          </cell>
          <cell r="CY12" t="str">
            <v>021205</v>
          </cell>
          <cell r="CZ12">
            <v>138</v>
          </cell>
          <cell r="DA12" t="str">
            <v>021201</v>
          </cell>
          <cell r="DB12">
            <v>686</v>
          </cell>
          <cell r="DC12" t="str">
            <v>021205</v>
          </cell>
          <cell r="DD12">
            <v>142</v>
          </cell>
          <cell r="DE12" t="str">
            <v>021201</v>
          </cell>
          <cell r="DF12">
            <v>786</v>
          </cell>
          <cell r="DG12" t="str">
            <v>021205</v>
          </cell>
          <cell r="DH12">
            <v>132</v>
          </cell>
          <cell r="DI12" t="str">
            <v>021205</v>
          </cell>
          <cell r="DJ12">
            <v>103</v>
          </cell>
          <cell r="DK12" t="str">
            <v>021205</v>
          </cell>
          <cell r="DL12">
            <v>167</v>
          </cell>
          <cell r="DM12" t="str">
            <v>021205</v>
          </cell>
          <cell r="DN12">
            <v>98</v>
          </cell>
          <cell r="DO12" t="str">
            <v>021205</v>
          </cell>
          <cell r="DP12">
            <v>189</v>
          </cell>
          <cell r="DQ12" t="str">
            <v>021205</v>
          </cell>
          <cell r="DR12">
            <v>137</v>
          </cell>
          <cell r="DS12" t="str">
            <v>021201</v>
          </cell>
          <cell r="DT12">
            <v>1219</v>
          </cell>
          <cell r="DU12" t="str">
            <v>021201</v>
          </cell>
          <cell r="DV12">
            <v>1292</v>
          </cell>
          <cell r="DW12" t="str">
            <v>021205</v>
          </cell>
          <cell r="DX12">
            <v>213</v>
          </cell>
          <cell r="DY12" t="str">
            <v>021205</v>
          </cell>
          <cell r="DZ12">
            <v>146</v>
          </cell>
          <cell r="EA12" t="str">
            <v>021205</v>
          </cell>
          <cell r="EB12">
            <v>237</v>
          </cell>
          <cell r="EC12" t="str">
            <v>021205</v>
          </cell>
          <cell r="ED12">
            <v>186</v>
          </cell>
          <cell r="EE12" t="str">
            <v>021205</v>
          </cell>
          <cell r="EF12">
            <v>241</v>
          </cell>
          <cell r="EG12" t="str">
            <v>021201</v>
          </cell>
          <cell r="EH12">
            <v>1698</v>
          </cell>
          <cell r="EI12" t="str">
            <v>021205</v>
          </cell>
          <cell r="EJ12">
            <v>254</v>
          </cell>
          <cell r="EK12" t="str">
            <v>021205</v>
          </cell>
          <cell r="EL12">
            <v>224</v>
          </cell>
          <cell r="EM12" t="str">
            <v>021205</v>
          </cell>
          <cell r="EN12">
            <v>247</v>
          </cell>
          <cell r="EO12" t="str">
            <v>021205</v>
          </cell>
          <cell r="EP12">
            <v>192</v>
          </cell>
          <cell r="EQ12" t="str">
            <v>021205</v>
          </cell>
          <cell r="ER12">
            <v>197</v>
          </cell>
          <cell r="ES12" t="str">
            <v>021201</v>
          </cell>
          <cell r="ET12">
            <v>1414</v>
          </cell>
          <cell r="EU12" t="str">
            <v>021205</v>
          </cell>
          <cell r="EV12">
            <v>193</v>
          </cell>
          <cell r="EW12" t="str">
            <v>021205</v>
          </cell>
          <cell r="EX12">
            <v>200</v>
          </cell>
          <cell r="EY12" t="str">
            <v>021205</v>
          </cell>
          <cell r="EZ12">
            <v>209</v>
          </cell>
          <cell r="FA12" t="str">
            <v>021205</v>
          </cell>
          <cell r="FB12">
            <v>155</v>
          </cell>
          <cell r="FC12" t="str">
            <v>021205</v>
          </cell>
          <cell r="FD12">
            <v>162</v>
          </cell>
          <cell r="FE12" t="str">
            <v>021205</v>
          </cell>
          <cell r="FF12">
            <v>168</v>
          </cell>
          <cell r="FG12" t="str">
            <v>021205</v>
          </cell>
          <cell r="FH12">
            <v>177</v>
          </cell>
          <cell r="FI12" t="str">
            <v>021205</v>
          </cell>
          <cell r="FJ12">
            <v>163</v>
          </cell>
          <cell r="FK12" t="str">
            <v>021205</v>
          </cell>
          <cell r="FL12">
            <v>186</v>
          </cell>
          <cell r="FM12" t="str">
            <v>021205</v>
          </cell>
          <cell r="FN12">
            <v>165</v>
          </cell>
          <cell r="FO12" t="str">
            <v>021205</v>
          </cell>
          <cell r="FP12">
            <v>152</v>
          </cell>
          <cell r="FQ12" t="str">
            <v>021205</v>
          </cell>
          <cell r="FR12">
            <v>178</v>
          </cell>
          <cell r="FS12" t="str">
            <v>021205</v>
          </cell>
          <cell r="FT12">
            <v>170</v>
          </cell>
          <cell r="FU12" t="str">
            <v>021205</v>
          </cell>
          <cell r="FV12">
            <v>187</v>
          </cell>
          <cell r="FW12" t="str">
            <v>021205</v>
          </cell>
          <cell r="FX12">
            <v>173</v>
          </cell>
          <cell r="FY12" t="str">
            <v>021205</v>
          </cell>
          <cell r="FZ12">
            <v>198</v>
          </cell>
          <cell r="GA12" t="str">
            <v>021205</v>
          </cell>
          <cell r="GB12">
            <v>155</v>
          </cell>
          <cell r="GC12" t="str">
            <v>021205</v>
          </cell>
          <cell r="GD12">
            <v>165</v>
          </cell>
          <cell r="GE12" t="str">
            <v>021205</v>
          </cell>
          <cell r="GF12">
            <v>183</v>
          </cell>
          <cell r="GG12" t="str">
            <v>021205</v>
          </cell>
          <cell r="GH12">
            <v>160</v>
          </cell>
          <cell r="GI12" t="str">
            <v>021205</v>
          </cell>
          <cell r="GJ12">
            <v>188</v>
          </cell>
          <cell r="GK12" t="str">
            <v>021205</v>
          </cell>
          <cell r="GL12">
            <v>175</v>
          </cell>
          <cell r="GM12" t="str">
            <v>021205</v>
          </cell>
          <cell r="GN12">
            <v>185</v>
          </cell>
          <cell r="GO12" t="str">
            <v>021205</v>
          </cell>
          <cell r="GP12">
            <v>177</v>
          </cell>
          <cell r="GQ12" t="str">
            <v>021205</v>
          </cell>
          <cell r="GR12">
            <v>174</v>
          </cell>
          <cell r="GS12" t="str">
            <v>021205</v>
          </cell>
          <cell r="GT12">
            <v>212</v>
          </cell>
          <cell r="GU12" t="str">
            <v>021205</v>
          </cell>
          <cell r="GV12">
            <v>186</v>
          </cell>
          <cell r="GW12" t="str">
            <v>021205</v>
          </cell>
          <cell r="GX12">
            <v>170</v>
          </cell>
          <cell r="GY12" t="str">
            <v>021205</v>
          </cell>
          <cell r="GZ12">
            <v>195</v>
          </cell>
          <cell r="HA12" t="str">
            <v>021205</v>
          </cell>
          <cell r="HB12">
            <v>182</v>
          </cell>
          <cell r="HC12" t="str">
            <v>021205</v>
          </cell>
          <cell r="HD12">
            <v>208</v>
          </cell>
          <cell r="HE12" t="str">
            <v>021201</v>
          </cell>
          <cell r="HF12">
            <v>1020</v>
          </cell>
          <cell r="HG12" t="str">
            <v>021205</v>
          </cell>
          <cell r="HH12">
            <v>216</v>
          </cell>
          <cell r="HI12" t="str">
            <v>021205</v>
          </cell>
          <cell r="HJ12">
            <v>206</v>
          </cell>
          <cell r="HK12" t="str">
            <v>021205</v>
          </cell>
          <cell r="HL12">
            <v>238</v>
          </cell>
          <cell r="HM12" t="str">
            <v>021205</v>
          </cell>
          <cell r="HN12">
            <v>230</v>
          </cell>
          <cell r="HO12" t="str">
            <v>021205</v>
          </cell>
          <cell r="HP12">
            <v>250</v>
          </cell>
          <cell r="HQ12" t="str">
            <v>021205</v>
          </cell>
          <cell r="HR12">
            <v>225</v>
          </cell>
          <cell r="HS12" t="str">
            <v>021205</v>
          </cell>
          <cell r="HT12">
            <v>276</v>
          </cell>
          <cell r="HU12" t="str">
            <v>021205</v>
          </cell>
          <cell r="HV12">
            <v>191</v>
          </cell>
          <cell r="HW12" t="str">
            <v>021205</v>
          </cell>
          <cell r="HX12">
            <v>229</v>
          </cell>
          <cell r="HY12" t="str">
            <v>021205</v>
          </cell>
          <cell r="HZ12">
            <v>266</v>
          </cell>
          <cell r="IA12" t="str">
            <v>021205</v>
          </cell>
          <cell r="IB12">
            <v>230</v>
          </cell>
          <cell r="IC12" t="str">
            <v>021205</v>
          </cell>
          <cell r="ID12">
            <v>256</v>
          </cell>
          <cell r="IE12" t="str">
            <v>021205</v>
          </cell>
          <cell r="IF12">
            <v>230</v>
          </cell>
          <cell r="IG12" t="str">
            <v>021205</v>
          </cell>
          <cell r="IH12">
            <v>256</v>
          </cell>
          <cell r="II12" t="str">
            <v>021205</v>
          </cell>
          <cell r="IJ12">
            <v>237</v>
          </cell>
          <cell r="IK12" t="str">
            <v>021201</v>
          </cell>
          <cell r="IL12">
            <v>1386</v>
          </cell>
          <cell r="IM12" t="str">
            <v>021205</v>
          </cell>
          <cell r="IN12">
            <v>220</v>
          </cell>
          <cell r="IO12" t="str">
            <v>021205</v>
          </cell>
          <cell r="IP12">
            <v>272</v>
          </cell>
          <cell r="IQ12" t="str">
            <v>021205</v>
          </cell>
          <cell r="IR12">
            <v>199</v>
          </cell>
          <cell r="IS12" t="str">
            <v>021205</v>
          </cell>
          <cell r="IT12">
            <v>228</v>
          </cell>
          <cell r="IU12" t="str">
            <v>021205</v>
          </cell>
          <cell r="IV12">
            <v>202</v>
          </cell>
          <cell r="IW12" t="str">
            <v>021205</v>
          </cell>
          <cell r="IX12">
            <v>233</v>
          </cell>
          <cell r="IY12" t="str">
            <v>021205</v>
          </cell>
          <cell r="IZ12">
            <v>153</v>
          </cell>
          <cell r="JA12" t="str">
            <v>021205</v>
          </cell>
          <cell r="JB12">
            <v>196</v>
          </cell>
          <cell r="JC12" t="str">
            <v>021205</v>
          </cell>
          <cell r="JD12">
            <v>146</v>
          </cell>
          <cell r="JE12" t="str">
            <v>021205</v>
          </cell>
          <cell r="JF12">
            <v>193</v>
          </cell>
          <cell r="JG12" t="str">
            <v>021205</v>
          </cell>
          <cell r="JH12">
            <v>153</v>
          </cell>
          <cell r="JI12" t="str">
            <v>021205</v>
          </cell>
          <cell r="JJ12">
            <v>168</v>
          </cell>
          <cell r="JK12" t="str">
            <v>021205</v>
          </cell>
          <cell r="JL12">
            <v>132</v>
          </cell>
          <cell r="JM12" t="str">
            <v>021205</v>
          </cell>
          <cell r="JN12">
            <v>168</v>
          </cell>
          <cell r="JO12" t="str">
            <v>021205</v>
          </cell>
          <cell r="JP12">
            <v>118</v>
          </cell>
          <cell r="JQ12" t="str">
            <v>021205</v>
          </cell>
          <cell r="JR12">
            <v>169</v>
          </cell>
          <cell r="JS12" t="str">
            <v>021205</v>
          </cell>
          <cell r="JT12">
            <v>87</v>
          </cell>
          <cell r="JU12" t="str">
            <v>021205</v>
          </cell>
          <cell r="JV12">
            <v>123</v>
          </cell>
          <cell r="JW12" t="str">
            <v>021205</v>
          </cell>
          <cell r="JX12">
            <v>91</v>
          </cell>
          <cell r="JY12" t="str">
            <v>021205</v>
          </cell>
          <cell r="JZ12">
            <v>117</v>
          </cell>
          <cell r="KA12" t="str">
            <v>021205</v>
          </cell>
          <cell r="KB12">
            <v>76</v>
          </cell>
          <cell r="KC12" t="str">
            <v>021205</v>
          </cell>
          <cell r="KD12">
            <v>137</v>
          </cell>
          <cell r="KE12" t="str">
            <v>021205</v>
          </cell>
          <cell r="KF12">
            <v>65</v>
          </cell>
          <cell r="KG12" t="str">
            <v>021205</v>
          </cell>
          <cell r="KH12">
            <v>94</v>
          </cell>
          <cell r="KI12" t="str">
            <v>021205</v>
          </cell>
          <cell r="KJ12">
            <v>55</v>
          </cell>
          <cell r="KK12" t="str">
            <v>021205</v>
          </cell>
          <cell r="KL12">
            <v>85</v>
          </cell>
          <cell r="KM12" t="str">
            <v>021205</v>
          </cell>
          <cell r="KN12">
            <v>54</v>
          </cell>
          <cell r="KO12" t="str">
            <v>021205</v>
          </cell>
          <cell r="KP12">
            <v>81</v>
          </cell>
          <cell r="KQ12" t="str">
            <v>021205</v>
          </cell>
          <cell r="KR12">
            <v>22</v>
          </cell>
          <cell r="KS12" t="str">
            <v>021205</v>
          </cell>
          <cell r="KT12">
            <v>37</v>
          </cell>
          <cell r="KU12" t="str">
            <v>021205</v>
          </cell>
          <cell r="KV12">
            <v>19</v>
          </cell>
          <cell r="KW12" t="str">
            <v>021205</v>
          </cell>
          <cell r="KX12">
            <v>26</v>
          </cell>
          <cell r="KY12" t="str">
            <v>021205</v>
          </cell>
          <cell r="KZ12">
            <v>18</v>
          </cell>
          <cell r="LA12" t="str">
            <v>021205</v>
          </cell>
          <cell r="LB12">
            <v>34</v>
          </cell>
          <cell r="LC12" t="str">
            <v>021205</v>
          </cell>
          <cell r="LD12">
            <v>30</v>
          </cell>
          <cell r="LE12" t="str">
            <v>021205</v>
          </cell>
          <cell r="LF12">
            <v>64</v>
          </cell>
          <cell r="LG12" t="str">
            <v>021205</v>
          </cell>
          <cell r="LH12">
            <v>34</v>
          </cell>
          <cell r="LI12" t="str">
            <v>021205</v>
          </cell>
          <cell r="LJ12">
            <v>90</v>
          </cell>
          <cell r="LK12" t="str">
            <v>021205</v>
          </cell>
          <cell r="LL12">
            <v>26</v>
          </cell>
          <cell r="LM12" t="str">
            <v>021205</v>
          </cell>
          <cell r="LN12">
            <v>87</v>
          </cell>
          <cell r="LO12" t="str">
            <v>021205</v>
          </cell>
          <cell r="LP12">
            <v>36</v>
          </cell>
          <cell r="LQ12" t="str">
            <v>021205</v>
          </cell>
          <cell r="LR12">
            <v>110</v>
          </cell>
          <cell r="LS12" t="str">
            <v>021205</v>
          </cell>
          <cell r="LT12">
            <v>31</v>
          </cell>
          <cell r="LU12" t="str">
            <v>021205</v>
          </cell>
          <cell r="LV12">
            <v>85</v>
          </cell>
          <cell r="LW12" t="str">
            <v>021205</v>
          </cell>
          <cell r="LX12">
            <v>24</v>
          </cell>
          <cell r="LY12" t="str">
            <v>021205</v>
          </cell>
          <cell r="LZ12">
            <v>76</v>
          </cell>
          <cell r="MA12" t="str">
            <v>021205</v>
          </cell>
          <cell r="MB12">
            <v>20</v>
          </cell>
          <cell r="MC12" t="str">
            <v>021205</v>
          </cell>
          <cell r="MD12">
            <v>70</v>
          </cell>
          <cell r="ME12" t="str">
            <v>021205</v>
          </cell>
          <cell r="MF12">
            <v>17</v>
          </cell>
          <cell r="MG12" t="str">
            <v>021205</v>
          </cell>
          <cell r="MH12">
            <v>51</v>
          </cell>
          <cell r="MI12" t="str">
            <v>021205</v>
          </cell>
          <cell r="MJ12">
            <v>5</v>
          </cell>
          <cell r="MK12" t="str">
            <v>021205</v>
          </cell>
          <cell r="ML12">
            <v>34</v>
          </cell>
          <cell r="MM12" t="str">
            <v>021205</v>
          </cell>
          <cell r="MN12">
            <v>12</v>
          </cell>
          <cell r="MO12" t="str">
            <v>021205</v>
          </cell>
          <cell r="MP12">
            <v>27</v>
          </cell>
          <cell r="MQ12" t="str">
            <v>021205</v>
          </cell>
          <cell r="MR12">
            <v>8</v>
          </cell>
          <cell r="MS12" t="str">
            <v>021205</v>
          </cell>
          <cell r="MT12">
            <v>28</v>
          </cell>
          <cell r="MU12" t="str">
            <v>021205</v>
          </cell>
          <cell r="MV12">
            <v>6</v>
          </cell>
          <cell r="MW12" t="str">
            <v>021205</v>
          </cell>
          <cell r="MX12">
            <v>20</v>
          </cell>
          <cell r="MY12" t="str">
            <v>021205</v>
          </cell>
          <cell r="MZ12">
            <v>6</v>
          </cell>
          <cell r="NA12" t="str">
            <v>021205</v>
          </cell>
          <cell r="NB12">
            <v>26</v>
          </cell>
          <cell r="NC12" t="str">
            <v>021205</v>
          </cell>
          <cell r="ND12">
            <v>5</v>
          </cell>
          <cell r="NE12" t="str">
            <v>021205</v>
          </cell>
          <cell r="NF12">
            <v>6</v>
          </cell>
          <cell r="NG12" t="str">
            <v>021205</v>
          </cell>
          <cell r="NH12">
            <v>4</v>
          </cell>
          <cell r="NI12" t="str">
            <v>021206</v>
          </cell>
          <cell r="NJ12">
            <v>6</v>
          </cell>
          <cell r="NK12" t="str">
            <v>021205</v>
          </cell>
          <cell r="NL12">
            <v>1</v>
          </cell>
          <cell r="NM12" t="str">
            <v>021205</v>
          </cell>
          <cell r="NN12">
            <v>8</v>
          </cell>
          <cell r="NQ12" t="str">
            <v>021206</v>
          </cell>
          <cell r="NR12">
            <v>4</v>
          </cell>
          <cell r="NU12" t="str">
            <v>021206</v>
          </cell>
          <cell r="NV12">
            <v>5</v>
          </cell>
          <cell r="NY12" t="str">
            <v>021206</v>
          </cell>
          <cell r="NZ12">
            <v>1</v>
          </cell>
          <cell r="OC12" t="str">
            <v>021303</v>
          </cell>
          <cell r="OD12">
            <v>4</v>
          </cell>
          <cell r="OG12" t="str">
            <v>021701</v>
          </cell>
          <cell r="OH12">
            <v>1</v>
          </cell>
          <cell r="OK12" t="str">
            <v>022208</v>
          </cell>
          <cell r="OL12">
            <v>1</v>
          </cell>
          <cell r="OO12" t="str">
            <v>023002</v>
          </cell>
          <cell r="OP12">
            <v>1</v>
          </cell>
          <cell r="OS12" t="str">
            <v>029100</v>
          </cell>
          <cell r="OT12">
            <v>1</v>
          </cell>
          <cell r="OW12" t="str">
            <v>026004</v>
          </cell>
          <cell r="OX12">
            <v>1</v>
          </cell>
        </row>
        <row r="13">
          <cell r="C13" t="str">
            <v>021130</v>
          </cell>
          <cell r="D13">
            <v>576</v>
          </cell>
          <cell r="E13" t="str">
            <v>021130</v>
          </cell>
          <cell r="F13">
            <v>544</v>
          </cell>
          <cell r="G13" t="str">
            <v>021130</v>
          </cell>
          <cell r="H13">
            <v>659</v>
          </cell>
          <cell r="I13" t="str">
            <v>021130</v>
          </cell>
          <cell r="J13">
            <v>609</v>
          </cell>
          <cell r="K13" t="str">
            <v>021130</v>
          </cell>
          <cell r="L13">
            <v>673</v>
          </cell>
          <cell r="M13" t="str">
            <v>021130</v>
          </cell>
          <cell r="N13">
            <v>649</v>
          </cell>
          <cell r="O13" t="str">
            <v>021130</v>
          </cell>
          <cell r="P13">
            <v>723</v>
          </cell>
          <cell r="Q13" t="str">
            <v>021130</v>
          </cell>
          <cell r="R13">
            <v>634</v>
          </cell>
          <cell r="S13" t="str">
            <v>021130</v>
          </cell>
          <cell r="T13">
            <v>774</v>
          </cell>
          <cell r="U13" t="str">
            <v>021130</v>
          </cell>
          <cell r="V13">
            <v>746</v>
          </cell>
          <cell r="W13" t="str">
            <v>021130</v>
          </cell>
          <cell r="X13">
            <v>791</v>
          </cell>
          <cell r="Y13" t="str">
            <v>021130</v>
          </cell>
          <cell r="Z13">
            <v>773</v>
          </cell>
          <cell r="AA13" t="str">
            <v>021130</v>
          </cell>
          <cell r="AB13">
            <v>825</v>
          </cell>
          <cell r="AC13" t="str">
            <v>021130</v>
          </cell>
          <cell r="AD13">
            <v>795</v>
          </cell>
          <cell r="AE13" t="str">
            <v>021130</v>
          </cell>
          <cell r="AF13">
            <v>795</v>
          </cell>
          <cell r="AG13" t="str">
            <v>021130</v>
          </cell>
          <cell r="AH13">
            <v>710</v>
          </cell>
          <cell r="AI13" t="str">
            <v>021130</v>
          </cell>
          <cell r="AJ13">
            <v>751</v>
          </cell>
          <cell r="AK13" t="str">
            <v>021130</v>
          </cell>
          <cell r="AL13">
            <v>722</v>
          </cell>
          <cell r="AM13" t="str">
            <v>021130</v>
          </cell>
          <cell r="AN13">
            <v>724</v>
          </cell>
          <cell r="AO13" t="str">
            <v>021130</v>
          </cell>
          <cell r="AP13">
            <v>674</v>
          </cell>
          <cell r="AQ13" t="str">
            <v>021130</v>
          </cell>
          <cell r="AR13">
            <v>687</v>
          </cell>
          <cell r="AS13" t="str">
            <v>021130</v>
          </cell>
          <cell r="AT13">
            <v>660</v>
          </cell>
          <cell r="AU13" t="str">
            <v>021130</v>
          </cell>
          <cell r="AV13">
            <v>622</v>
          </cell>
          <cell r="AW13" t="str">
            <v>021130</v>
          </cell>
          <cell r="AX13">
            <v>625</v>
          </cell>
          <cell r="AY13" t="str">
            <v>021130</v>
          </cell>
          <cell r="AZ13">
            <v>617</v>
          </cell>
          <cell r="BA13" t="str">
            <v>021130</v>
          </cell>
          <cell r="BB13">
            <v>587</v>
          </cell>
          <cell r="BC13" t="str">
            <v>021130</v>
          </cell>
          <cell r="BD13">
            <v>565</v>
          </cell>
          <cell r="BE13" t="str">
            <v>021130</v>
          </cell>
          <cell r="BF13">
            <v>511</v>
          </cell>
          <cell r="BG13" t="str">
            <v>021130</v>
          </cell>
          <cell r="BH13">
            <v>466</v>
          </cell>
          <cell r="BI13" t="str">
            <v>021130</v>
          </cell>
          <cell r="BJ13">
            <v>433</v>
          </cell>
          <cell r="BK13" t="str">
            <v>021130</v>
          </cell>
          <cell r="BL13">
            <v>478</v>
          </cell>
          <cell r="BM13" t="str">
            <v>021130</v>
          </cell>
          <cell r="BN13">
            <v>391</v>
          </cell>
          <cell r="BO13" t="str">
            <v>021120</v>
          </cell>
          <cell r="BP13">
            <v>40</v>
          </cell>
          <cell r="BQ13" t="str">
            <v>021120</v>
          </cell>
          <cell r="BR13">
            <v>17</v>
          </cell>
          <cell r="BS13" t="str">
            <v>021120</v>
          </cell>
          <cell r="BT13">
            <v>1</v>
          </cell>
          <cell r="BU13" t="str">
            <v>021205</v>
          </cell>
          <cell r="BV13">
            <v>105</v>
          </cell>
          <cell r="BW13" t="str">
            <v>021130</v>
          </cell>
          <cell r="BX13">
            <v>1</v>
          </cell>
          <cell r="BY13" t="str">
            <v>021201</v>
          </cell>
          <cell r="BZ13">
            <v>544</v>
          </cell>
          <cell r="CA13" t="str">
            <v>021206</v>
          </cell>
          <cell r="CB13">
            <v>118</v>
          </cell>
          <cell r="CC13" t="str">
            <v>021205</v>
          </cell>
          <cell r="CD13">
            <v>115</v>
          </cell>
          <cell r="CE13" t="str">
            <v>021201</v>
          </cell>
          <cell r="CF13">
            <v>568</v>
          </cell>
          <cell r="CG13" t="str">
            <v>021201</v>
          </cell>
          <cell r="CH13">
            <v>586</v>
          </cell>
          <cell r="CI13" t="str">
            <v>021130</v>
          </cell>
          <cell r="CJ13">
            <v>1</v>
          </cell>
          <cell r="CK13" t="str">
            <v>021206</v>
          </cell>
          <cell r="CL13">
            <v>71</v>
          </cell>
          <cell r="CM13" t="str">
            <v>021206</v>
          </cell>
          <cell r="CN13">
            <v>125</v>
          </cell>
          <cell r="CO13" t="str">
            <v>021201</v>
          </cell>
          <cell r="CP13">
            <v>610</v>
          </cell>
          <cell r="CQ13" t="str">
            <v>021206</v>
          </cell>
          <cell r="CR13">
            <v>149</v>
          </cell>
          <cell r="CS13" t="str">
            <v>021205</v>
          </cell>
          <cell r="CT13">
            <v>85</v>
          </cell>
          <cell r="CU13" t="str">
            <v>021206</v>
          </cell>
          <cell r="CV13">
            <v>145</v>
          </cell>
          <cell r="CW13" t="str">
            <v>021206</v>
          </cell>
          <cell r="CX13">
            <v>87</v>
          </cell>
          <cell r="CY13" t="str">
            <v>021206</v>
          </cell>
          <cell r="CZ13">
            <v>137</v>
          </cell>
          <cell r="DA13" t="str">
            <v>021205</v>
          </cell>
          <cell r="DB13">
            <v>94</v>
          </cell>
          <cell r="DC13" t="str">
            <v>021206</v>
          </cell>
          <cell r="DD13">
            <v>167</v>
          </cell>
          <cell r="DE13" t="str">
            <v>021205</v>
          </cell>
          <cell r="DF13">
            <v>107</v>
          </cell>
          <cell r="DG13" t="str">
            <v>021206</v>
          </cell>
          <cell r="DH13">
            <v>139</v>
          </cell>
          <cell r="DI13" t="str">
            <v>021206</v>
          </cell>
          <cell r="DJ13">
            <v>80</v>
          </cell>
          <cell r="DK13" t="str">
            <v>021206</v>
          </cell>
          <cell r="DL13">
            <v>163</v>
          </cell>
          <cell r="DM13" t="str">
            <v>021206</v>
          </cell>
          <cell r="DN13">
            <v>90</v>
          </cell>
          <cell r="DO13" t="str">
            <v>021206</v>
          </cell>
          <cell r="DP13">
            <v>152</v>
          </cell>
          <cell r="DQ13" t="str">
            <v>021206</v>
          </cell>
          <cell r="DR13">
            <v>88</v>
          </cell>
          <cell r="DS13" t="str">
            <v>021205</v>
          </cell>
          <cell r="DT13">
            <v>217</v>
          </cell>
          <cell r="DU13" t="str">
            <v>021205</v>
          </cell>
          <cell r="DV13">
            <v>159</v>
          </cell>
          <cell r="DW13" t="str">
            <v>021206</v>
          </cell>
          <cell r="DX13">
            <v>168</v>
          </cell>
          <cell r="DY13" t="str">
            <v>021206</v>
          </cell>
          <cell r="DZ13">
            <v>116</v>
          </cell>
          <cell r="EA13" t="str">
            <v>021206</v>
          </cell>
          <cell r="EB13">
            <v>183</v>
          </cell>
          <cell r="EC13" t="str">
            <v>021206</v>
          </cell>
          <cell r="ED13">
            <v>132</v>
          </cell>
          <cell r="EE13" t="str">
            <v>021206</v>
          </cell>
          <cell r="EF13">
            <v>188</v>
          </cell>
          <cell r="EG13" t="str">
            <v>021205</v>
          </cell>
          <cell r="EH13">
            <v>175</v>
          </cell>
          <cell r="EI13" t="str">
            <v>021206</v>
          </cell>
          <cell r="EJ13">
            <v>168</v>
          </cell>
          <cell r="EK13" t="str">
            <v>021206</v>
          </cell>
          <cell r="EL13">
            <v>128</v>
          </cell>
          <cell r="EM13" t="str">
            <v>021206</v>
          </cell>
          <cell r="EN13">
            <v>176</v>
          </cell>
          <cell r="EO13" t="str">
            <v>021206</v>
          </cell>
          <cell r="EP13">
            <v>148</v>
          </cell>
          <cell r="EQ13" t="str">
            <v>021206</v>
          </cell>
          <cell r="ER13">
            <v>140</v>
          </cell>
          <cell r="ES13" t="str">
            <v>021205</v>
          </cell>
          <cell r="ET13">
            <v>198</v>
          </cell>
          <cell r="EU13" t="str">
            <v>021206</v>
          </cell>
          <cell r="EV13">
            <v>165</v>
          </cell>
          <cell r="EW13" t="str">
            <v>021206</v>
          </cell>
          <cell r="EX13">
            <v>133</v>
          </cell>
          <cell r="EY13" t="str">
            <v>021206</v>
          </cell>
          <cell r="EZ13">
            <v>148</v>
          </cell>
          <cell r="FA13" t="str">
            <v>021206</v>
          </cell>
          <cell r="FB13">
            <v>119</v>
          </cell>
          <cell r="FC13" t="str">
            <v>021206</v>
          </cell>
          <cell r="FD13">
            <v>125</v>
          </cell>
          <cell r="FE13" t="str">
            <v>021206</v>
          </cell>
          <cell r="FF13">
            <v>124</v>
          </cell>
          <cell r="FG13" t="str">
            <v>021206</v>
          </cell>
          <cell r="FH13">
            <v>119</v>
          </cell>
          <cell r="FI13" t="str">
            <v>021206</v>
          </cell>
          <cell r="FJ13">
            <v>156</v>
          </cell>
          <cell r="FK13" t="str">
            <v>021206</v>
          </cell>
          <cell r="FL13">
            <v>125</v>
          </cell>
          <cell r="FM13" t="str">
            <v>021206</v>
          </cell>
          <cell r="FN13">
            <v>146</v>
          </cell>
          <cell r="FO13" t="str">
            <v>021206</v>
          </cell>
          <cell r="FP13">
            <v>149</v>
          </cell>
          <cell r="FQ13" t="str">
            <v>021206</v>
          </cell>
          <cell r="FR13">
            <v>137</v>
          </cell>
          <cell r="FS13" t="str">
            <v>021206</v>
          </cell>
          <cell r="FT13">
            <v>150</v>
          </cell>
          <cell r="FU13" t="str">
            <v>021206</v>
          </cell>
          <cell r="FV13">
            <v>135</v>
          </cell>
          <cell r="FW13" t="str">
            <v>021206</v>
          </cell>
          <cell r="FX13">
            <v>126</v>
          </cell>
          <cell r="FY13" t="str">
            <v>021206</v>
          </cell>
          <cell r="FZ13">
            <v>171</v>
          </cell>
          <cell r="GA13" t="str">
            <v>021206</v>
          </cell>
          <cell r="GB13">
            <v>141</v>
          </cell>
          <cell r="GC13" t="str">
            <v>021206</v>
          </cell>
          <cell r="GD13">
            <v>151</v>
          </cell>
          <cell r="GE13" t="str">
            <v>021206</v>
          </cell>
          <cell r="GF13">
            <v>152</v>
          </cell>
          <cell r="GG13" t="str">
            <v>021206</v>
          </cell>
          <cell r="GH13">
            <v>170</v>
          </cell>
          <cell r="GI13" t="str">
            <v>021206</v>
          </cell>
          <cell r="GJ13">
            <v>138</v>
          </cell>
          <cell r="GK13" t="str">
            <v>021206</v>
          </cell>
          <cell r="GL13">
            <v>151</v>
          </cell>
          <cell r="GM13" t="str">
            <v>021206</v>
          </cell>
          <cell r="GN13">
            <v>142</v>
          </cell>
          <cell r="GO13" t="str">
            <v>021206</v>
          </cell>
          <cell r="GP13">
            <v>171</v>
          </cell>
          <cell r="GQ13" t="str">
            <v>021206</v>
          </cell>
          <cell r="GR13">
            <v>173</v>
          </cell>
          <cell r="GS13" t="str">
            <v>021206</v>
          </cell>
          <cell r="GT13">
            <v>185</v>
          </cell>
          <cell r="GU13" t="str">
            <v>021206</v>
          </cell>
          <cell r="GV13">
            <v>191</v>
          </cell>
          <cell r="GW13" t="str">
            <v>021206</v>
          </cell>
          <cell r="GX13">
            <v>189</v>
          </cell>
          <cell r="GY13" t="str">
            <v>021206</v>
          </cell>
          <cell r="GZ13">
            <v>193</v>
          </cell>
          <cell r="HA13" t="str">
            <v>021206</v>
          </cell>
          <cell r="HB13">
            <v>170</v>
          </cell>
          <cell r="HC13" t="str">
            <v>021206</v>
          </cell>
          <cell r="HD13">
            <v>191</v>
          </cell>
          <cell r="HE13" t="str">
            <v>021205</v>
          </cell>
          <cell r="HF13">
            <v>209</v>
          </cell>
          <cell r="HG13" t="str">
            <v>021206</v>
          </cell>
          <cell r="HH13">
            <v>187</v>
          </cell>
          <cell r="HI13" t="str">
            <v>021206</v>
          </cell>
          <cell r="HJ13">
            <v>172</v>
          </cell>
          <cell r="HK13" t="str">
            <v>021206</v>
          </cell>
          <cell r="HL13">
            <v>166</v>
          </cell>
          <cell r="HM13" t="str">
            <v>021206</v>
          </cell>
          <cell r="HN13">
            <v>181</v>
          </cell>
          <cell r="HO13" t="str">
            <v>021206</v>
          </cell>
          <cell r="HP13">
            <v>199</v>
          </cell>
          <cell r="HQ13" t="str">
            <v>021206</v>
          </cell>
          <cell r="HR13">
            <v>182</v>
          </cell>
          <cell r="HS13" t="str">
            <v>021206</v>
          </cell>
          <cell r="HT13">
            <v>185</v>
          </cell>
          <cell r="HU13" t="str">
            <v>021206</v>
          </cell>
          <cell r="HV13">
            <v>192</v>
          </cell>
          <cell r="HW13" t="str">
            <v>021206</v>
          </cell>
          <cell r="HX13">
            <v>175</v>
          </cell>
          <cell r="HY13" t="str">
            <v>021206</v>
          </cell>
          <cell r="HZ13">
            <v>190</v>
          </cell>
          <cell r="IA13" t="str">
            <v>021206</v>
          </cell>
          <cell r="IB13">
            <v>210</v>
          </cell>
          <cell r="IC13" t="str">
            <v>021206</v>
          </cell>
          <cell r="ID13">
            <v>193</v>
          </cell>
          <cell r="IE13" t="str">
            <v>021206</v>
          </cell>
          <cell r="IF13">
            <v>199</v>
          </cell>
          <cell r="IG13" t="str">
            <v>021206</v>
          </cell>
          <cell r="IH13">
            <v>220</v>
          </cell>
          <cell r="II13" t="str">
            <v>021206</v>
          </cell>
          <cell r="IJ13">
            <v>204</v>
          </cell>
          <cell r="IK13" t="str">
            <v>021205</v>
          </cell>
          <cell r="IL13">
            <v>271</v>
          </cell>
          <cell r="IM13" t="str">
            <v>021206</v>
          </cell>
          <cell r="IN13">
            <v>170</v>
          </cell>
          <cell r="IO13" t="str">
            <v>021206</v>
          </cell>
          <cell r="IP13">
            <v>184</v>
          </cell>
          <cell r="IQ13" t="str">
            <v>021206</v>
          </cell>
          <cell r="IR13">
            <v>166</v>
          </cell>
          <cell r="IS13" t="str">
            <v>021206</v>
          </cell>
          <cell r="IT13">
            <v>197</v>
          </cell>
          <cell r="IU13" t="str">
            <v>021206</v>
          </cell>
          <cell r="IV13">
            <v>153</v>
          </cell>
          <cell r="IW13" t="str">
            <v>021206</v>
          </cell>
          <cell r="IX13">
            <v>178</v>
          </cell>
          <cell r="IY13" t="str">
            <v>021206</v>
          </cell>
          <cell r="IZ13">
            <v>124</v>
          </cell>
          <cell r="JA13" t="str">
            <v>021206</v>
          </cell>
          <cell r="JB13">
            <v>166</v>
          </cell>
          <cell r="JC13" t="str">
            <v>021206</v>
          </cell>
          <cell r="JD13">
            <v>160</v>
          </cell>
          <cell r="JE13" t="str">
            <v>021206</v>
          </cell>
          <cell r="JF13">
            <v>145</v>
          </cell>
          <cell r="JG13" t="str">
            <v>021206</v>
          </cell>
          <cell r="JH13">
            <v>114</v>
          </cell>
          <cell r="JI13" t="str">
            <v>021206</v>
          </cell>
          <cell r="JJ13">
            <v>141</v>
          </cell>
          <cell r="JK13" t="str">
            <v>021206</v>
          </cell>
          <cell r="JL13">
            <v>90</v>
          </cell>
          <cell r="JM13" t="str">
            <v>021206</v>
          </cell>
          <cell r="JN13">
            <v>147</v>
          </cell>
          <cell r="JO13" t="str">
            <v>021206</v>
          </cell>
          <cell r="JP13">
            <v>93</v>
          </cell>
          <cell r="JQ13" t="str">
            <v>021206</v>
          </cell>
          <cell r="JR13">
            <v>125</v>
          </cell>
          <cell r="JS13" t="str">
            <v>021206</v>
          </cell>
          <cell r="JT13">
            <v>74</v>
          </cell>
          <cell r="JU13" t="str">
            <v>021206</v>
          </cell>
          <cell r="JV13">
            <v>105</v>
          </cell>
          <cell r="JW13" t="str">
            <v>021206</v>
          </cell>
          <cell r="JX13">
            <v>66</v>
          </cell>
          <cell r="JY13" t="str">
            <v>021206</v>
          </cell>
          <cell r="JZ13">
            <v>110</v>
          </cell>
          <cell r="KA13" t="str">
            <v>021206</v>
          </cell>
          <cell r="KB13">
            <v>69</v>
          </cell>
          <cell r="KC13" t="str">
            <v>021206</v>
          </cell>
          <cell r="KD13">
            <v>118</v>
          </cell>
          <cell r="KE13" t="str">
            <v>021206</v>
          </cell>
          <cell r="KF13">
            <v>45</v>
          </cell>
          <cell r="KG13" t="str">
            <v>021206</v>
          </cell>
          <cell r="KH13">
            <v>74</v>
          </cell>
          <cell r="KI13" t="str">
            <v>021206</v>
          </cell>
          <cell r="KJ13">
            <v>58</v>
          </cell>
          <cell r="KK13" t="str">
            <v>021206</v>
          </cell>
          <cell r="KL13">
            <v>76</v>
          </cell>
          <cell r="KM13" t="str">
            <v>021206</v>
          </cell>
          <cell r="KN13">
            <v>42</v>
          </cell>
          <cell r="KO13" t="str">
            <v>021206</v>
          </cell>
          <cell r="KP13">
            <v>45</v>
          </cell>
          <cell r="KQ13" t="str">
            <v>021206</v>
          </cell>
          <cell r="KR13">
            <v>15</v>
          </cell>
          <cell r="KS13" t="str">
            <v>021206</v>
          </cell>
          <cell r="KT13">
            <v>38</v>
          </cell>
          <cell r="KU13" t="str">
            <v>021206</v>
          </cell>
          <cell r="KV13">
            <v>7</v>
          </cell>
          <cell r="KW13" t="str">
            <v>021206</v>
          </cell>
          <cell r="KX13">
            <v>17</v>
          </cell>
          <cell r="KY13" t="str">
            <v>021206</v>
          </cell>
          <cell r="KZ13">
            <v>10</v>
          </cell>
          <cell r="LA13" t="str">
            <v>021206</v>
          </cell>
          <cell r="LB13">
            <v>37</v>
          </cell>
          <cell r="LC13" t="str">
            <v>021206</v>
          </cell>
          <cell r="LD13">
            <v>16</v>
          </cell>
          <cell r="LE13" t="str">
            <v>021206</v>
          </cell>
          <cell r="LF13">
            <v>45</v>
          </cell>
          <cell r="LG13" t="str">
            <v>021206</v>
          </cell>
          <cell r="LH13">
            <v>25</v>
          </cell>
          <cell r="LI13" t="str">
            <v>021206</v>
          </cell>
          <cell r="LJ13">
            <v>55</v>
          </cell>
          <cell r="LK13" t="str">
            <v>021206</v>
          </cell>
          <cell r="LL13">
            <v>20</v>
          </cell>
          <cell r="LM13" t="str">
            <v>021206</v>
          </cell>
          <cell r="LN13">
            <v>72</v>
          </cell>
          <cell r="LO13" t="str">
            <v>021206</v>
          </cell>
          <cell r="LP13">
            <v>19</v>
          </cell>
          <cell r="LQ13" t="str">
            <v>021206</v>
          </cell>
          <cell r="LR13">
            <v>90</v>
          </cell>
          <cell r="LS13" t="str">
            <v>021206</v>
          </cell>
          <cell r="LT13">
            <v>21</v>
          </cell>
          <cell r="LU13" t="str">
            <v>021206</v>
          </cell>
          <cell r="LV13">
            <v>72</v>
          </cell>
          <cell r="LW13" t="str">
            <v>021206</v>
          </cell>
          <cell r="LX13">
            <v>21</v>
          </cell>
          <cell r="LY13" t="str">
            <v>021206</v>
          </cell>
          <cell r="LZ13">
            <v>73</v>
          </cell>
          <cell r="MA13" t="str">
            <v>021206</v>
          </cell>
          <cell r="MB13">
            <v>13</v>
          </cell>
          <cell r="MC13" t="str">
            <v>021206</v>
          </cell>
          <cell r="MD13">
            <v>45</v>
          </cell>
          <cell r="ME13" t="str">
            <v>021206</v>
          </cell>
          <cell r="MF13">
            <v>19</v>
          </cell>
          <cell r="MG13" t="str">
            <v>021206</v>
          </cell>
          <cell r="MH13">
            <v>48</v>
          </cell>
          <cell r="MI13" t="str">
            <v>021206</v>
          </cell>
          <cell r="MJ13">
            <v>8</v>
          </cell>
          <cell r="MK13" t="str">
            <v>021206</v>
          </cell>
          <cell r="ML13">
            <v>25</v>
          </cell>
          <cell r="MM13" t="str">
            <v>021206</v>
          </cell>
          <cell r="MN13">
            <v>10</v>
          </cell>
          <cell r="MO13" t="str">
            <v>021206</v>
          </cell>
          <cell r="MP13">
            <v>16</v>
          </cell>
          <cell r="MQ13" t="str">
            <v>021206</v>
          </cell>
          <cell r="MR13">
            <v>4</v>
          </cell>
          <cell r="MS13" t="str">
            <v>021206</v>
          </cell>
          <cell r="MT13">
            <v>18</v>
          </cell>
          <cell r="MU13" t="str">
            <v>021206</v>
          </cell>
          <cell r="MV13">
            <v>4</v>
          </cell>
          <cell r="MW13" t="str">
            <v>021206</v>
          </cell>
          <cell r="MX13">
            <v>17</v>
          </cell>
          <cell r="MY13" t="str">
            <v>021206</v>
          </cell>
          <cell r="MZ13">
            <v>5</v>
          </cell>
          <cell r="NA13" t="str">
            <v>021206</v>
          </cell>
          <cell r="NB13">
            <v>21</v>
          </cell>
          <cell r="NC13" t="str">
            <v>021206</v>
          </cell>
          <cell r="ND13">
            <v>1</v>
          </cell>
          <cell r="NE13" t="str">
            <v>021206</v>
          </cell>
          <cell r="NF13">
            <v>16</v>
          </cell>
          <cell r="NG13" t="str">
            <v>021206</v>
          </cell>
          <cell r="NH13">
            <v>3</v>
          </cell>
          <cell r="NI13" t="str">
            <v>021303</v>
          </cell>
          <cell r="NJ13">
            <v>52</v>
          </cell>
          <cell r="NK13" t="str">
            <v>021206</v>
          </cell>
          <cell r="NL13">
            <v>1</v>
          </cell>
          <cell r="NM13" t="str">
            <v>021206</v>
          </cell>
          <cell r="NN13">
            <v>7</v>
          </cell>
          <cell r="NO13" t="str">
            <v>021206</v>
          </cell>
          <cell r="NP13">
            <v>1</v>
          </cell>
          <cell r="NQ13" t="str">
            <v>021303</v>
          </cell>
          <cell r="NR13">
            <v>16</v>
          </cell>
          <cell r="NU13" t="str">
            <v>021303</v>
          </cell>
          <cell r="NV13">
            <v>19</v>
          </cell>
          <cell r="NY13" t="str">
            <v>021303</v>
          </cell>
          <cell r="NZ13">
            <v>7</v>
          </cell>
          <cell r="OC13" t="str">
            <v>021401</v>
          </cell>
          <cell r="OD13">
            <v>1</v>
          </cell>
          <cell r="OG13" t="str">
            <v>021706</v>
          </cell>
          <cell r="OH13">
            <v>1</v>
          </cell>
          <cell r="OK13" t="str">
            <v>022300</v>
          </cell>
          <cell r="OL13">
            <v>1</v>
          </cell>
          <cell r="OO13" t="str">
            <v>024005</v>
          </cell>
          <cell r="OP13">
            <v>2</v>
          </cell>
          <cell r="OS13" t="str">
            <v>029400</v>
          </cell>
          <cell r="OT13">
            <v>1</v>
          </cell>
          <cell r="OW13" t="str">
            <v>028002</v>
          </cell>
          <cell r="OX13">
            <v>1</v>
          </cell>
        </row>
        <row r="14">
          <cell r="C14" t="str">
            <v>021200</v>
          </cell>
          <cell r="D14">
            <v>786</v>
          </cell>
          <cell r="E14" t="str">
            <v>021200</v>
          </cell>
          <cell r="F14">
            <v>733</v>
          </cell>
          <cell r="G14" t="str">
            <v>021200</v>
          </cell>
          <cell r="H14">
            <v>824</v>
          </cell>
          <cell r="I14" t="str">
            <v>021200</v>
          </cell>
          <cell r="J14">
            <v>816</v>
          </cell>
          <cell r="K14" t="str">
            <v>021200</v>
          </cell>
          <cell r="L14">
            <v>924</v>
          </cell>
          <cell r="M14" t="str">
            <v>021200</v>
          </cell>
          <cell r="N14">
            <v>903</v>
          </cell>
          <cell r="O14" t="str">
            <v>021200</v>
          </cell>
          <cell r="P14">
            <v>1004</v>
          </cell>
          <cell r="Q14" t="str">
            <v>021200</v>
          </cell>
          <cell r="R14">
            <v>906</v>
          </cell>
          <cell r="S14" t="str">
            <v>021200</v>
          </cell>
          <cell r="T14">
            <v>1112</v>
          </cell>
          <cell r="U14" t="str">
            <v>021200</v>
          </cell>
          <cell r="V14">
            <v>1060</v>
          </cell>
          <cell r="W14" t="str">
            <v>021200</v>
          </cell>
          <cell r="X14">
            <v>1119</v>
          </cell>
          <cell r="Y14" t="str">
            <v>021200</v>
          </cell>
          <cell r="Z14">
            <v>1068</v>
          </cell>
          <cell r="AA14" t="str">
            <v>021200</v>
          </cell>
          <cell r="AB14">
            <v>1143</v>
          </cell>
          <cell r="AC14" t="str">
            <v>021200</v>
          </cell>
          <cell r="AD14">
            <v>1062</v>
          </cell>
          <cell r="AE14" t="str">
            <v>021200</v>
          </cell>
          <cell r="AF14">
            <v>1086</v>
          </cell>
          <cell r="AG14" t="str">
            <v>021200</v>
          </cell>
          <cell r="AH14">
            <v>1013</v>
          </cell>
          <cell r="AI14" t="str">
            <v>021200</v>
          </cell>
          <cell r="AJ14">
            <v>1112</v>
          </cell>
          <cell r="AK14" t="str">
            <v>021200</v>
          </cell>
          <cell r="AL14">
            <v>943</v>
          </cell>
          <cell r="AM14" t="str">
            <v>021200</v>
          </cell>
          <cell r="AN14">
            <v>970</v>
          </cell>
          <cell r="AO14" t="str">
            <v>021200</v>
          </cell>
          <cell r="AP14">
            <v>946</v>
          </cell>
          <cell r="AQ14" t="str">
            <v>021200</v>
          </cell>
          <cell r="AR14">
            <v>985</v>
          </cell>
          <cell r="AS14" t="str">
            <v>021200</v>
          </cell>
          <cell r="AT14">
            <v>988</v>
          </cell>
          <cell r="AU14" t="str">
            <v>021200</v>
          </cell>
          <cell r="AV14">
            <v>942</v>
          </cell>
          <cell r="AW14" t="str">
            <v>021200</v>
          </cell>
          <cell r="AX14">
            <v>841</v>
          </cell>
          <cell r="AY14" t="str">
            <v>021200</v>
          </cell>
          <cell r="AZ14">
            <v>899</v>
          </cell>
          <cell r="BA14" t="str">
            <v>021200</v>
          </cell>
          <cell r="BB14">
            <v>879</v>
          </cell>
          <cell r="BC14" t="str">
            <v>021200</v>
          </cell>
          <cell r="BD14">
            <v>880</v>
          </cell>
          <cell r="BE14" t="str">
            <v>021200</v>
          </cell>
          <cell r="BF14">
            <v>813</v>
          </cell>
          <cell r="BG14" t="str">
            <v>021200</v>
          </cell>
          <cell r="BH14">
            <v>801</v>
          </cell>
          <cell r="BI14" t="str">
            <v>021200</v>
          </cell>
          <cell r="BJ14">
            <v>718</v>
          </cell>
          <cell r="BK14" t="str">
            <v>021200</v>
          </cell>
          <cell r="BL14">
            <v>825</v>
          </cell>
          <cell r="BM14" t="str">
            <v>021200</v>
          </cell>
          <cell r="BN14">
            <v>772</v>
          </cell>
          <cell r="BO14" t="str">
            <v>021130</v>
          </cell>
          <cell r="BP14">
            <v>49</v>
          </cell>
          <cell r="BQ14" t="str">
            <v>021130</v>
          </cell>
          <cell r="BR14">
            <v>30</v>
          </cell>
          <cell r="BS14" t="str">
            <v>021201</v>
          </cell>
          <cell r="BT14">
            <v>660</v>
          </cell>
          <cell r="BU14" t="str">
            <v>021206</v>
          </cell>
          <cell r="BV14">
            <v>93</v>
          </cell>
          <cell r="BW14" t="str">
            <v>021201</v>
          </cell>
          <cell r="BX14">
            <v>577</v>
          </cell>
          <cell r="BY14" t="str">
            <v>021205</v>
          </cell>
          <cell r="BZ14">
            <v>101</v>
          </cell>
          <cell r="CA14" t="str">
            <v>021303</v>
          </cell>
          <cell r="CB14">
            <v>433</v>
          </cell>
          <cell r="CC14" t="str">
            <v>021206</v>
          </cell>
          <cell r="CD14">
            <v>76</v>
          </cell>
          <cell r="CE14" t="str">
            <v>021205</v>
          </cell>
          <cell r="CF14">
            <v>125</v>
          </cell>
          <cell r="CG14" t="str">
            <v>021205</v>
          </cell>
          <cell r="CH14">
            <v>83</v>
          </cell>
          <cell r="CI14" t="str">
            <v>021201</v>
          </cell>
          <cell r="CJ14">
            <v>556</v>
          </cell>
          <cell r="CK14" t="str">
            <v>021303</v>
          </cell>
          <cell r="CL14">
            <v>365</v>
          </cell>
          <cell r="CM14" t="str">
            <v>021303</v>
          </cell>
          <cell r="CN14">
            <v>434</v>
          </cell>
          <cell r="CO14" t="str">
            <v>021205</v>
          </cell>
          <cell r="CP14">
            <v>99</v>
          </cell>
          <cell r="CQ14" t="str">
            <v>021303</v>
          </cell>
          <cell r="CR14">
            <v>436</v>
          </cell>
          <cell r="CS14" t="str">
            <v>021206</v>
          </cell>
          <cell r="CT14">
            <v>79</v>
          </cell>
          <cell r="CU14" t="str">
            <v>021303</v>
          </cell>
          <cell r="CV14">
            <v>446</v>
          </cell>
          <cell r="CW14" t="str">
            <v>021303</v>
          </cell>
          <cell r="CX14">
            <v>436</v>
          </cell>
          <cell r="CY14" t="str">
            <v>021303</v>
          </cell>
          <cell r="CZ14">
            <v>475</v>
          </cell>
          <cell r="DA14" t="str">
            <v>021206</v>
          </cell>
          <cell r="DB14">
            <v>82</v>
          </cell>
          <cell r="DC14" t="str">
            <v>021303</v>
          </cell>
          <cell r="DD14">
            <v>526</v>
          </cell>
          <cell r="DE14" t="str">
            <v>021206</v>
          </cell>
          <cell r="DF14">
            <v>71</v>
          </cell>
          <cell r="DG14" t="str">
            <v>021303</v>
          </cell>
          <cell r="DH14">
            <v>543</v>
          </cell>
          <cell r="DI14" t="str">
            <v>021303</v>
          </cell>
          <cell r="DJ14">
            <v>591</v>
          </cell>
          <cell r="DK14" t="str">
            <v>021303</v>
          </cell>
          <cell r="DL14">
            <v>635</v>
          </cell>
          <cell r="DM14" t="str">
            <v>021303</v>
          </cell>
          <cell r="DN14">
            <v>628</v>
          </cell>
          <cell r="DO14" t="str">
            <v>021303</v>
          </cell>
          <cell r="DP14">
            <v>681</v>
          </cell>
          <cell r="DQ14" t="str">
            <v>021303</v>
          </cell>
          <cell r="DR14">
            <v>753</v>
          </cell>
          <cell r="DS14" t="str">
            <v>021206</v>
          </cell>
          <cell r="DT14">
            <v>168</v>
          </cell>
          <cell r="DU14" t="str">
            <v>021206</v>
          </cell>
          <cell r="DV14">
            <v>107</v>
          </cell>
          <cell r="DW14" t="str">
            <v>021303</v>
          </cell>
          <cell r="DX14">
            <v>857</v>
          </cell>
          <cell r="DY14" t="str">
            <v>021303</v>
          </cell>
          <cell r="DZ14">
            <v>856</v>
          </cell>
          <cell r="EA14" t="str">
            <v>021303</v>
          </cell>
          <cell r="EB14">
            <v>947</v>
          </cell>
          <cell r="EC14" t="str">
            <v>021303</v>
          </cell>
          <cell r="ED14">
            <v>963</v>
          </cell>
          <cell r="EE14" t="str">
            <v>021303</v>
          </cell>
          <cell r="EF14">
            <v>1031</v>
          </cell>
          <cell r="EG14" t="str">
            <v>021206</v>
          </cell>
          <cell r="EH14">
            <v>138</v>
          </cell>
          <cell r="EI14" t="str">
            <v>021303</v>
          </cell>
          <cell r="EJ14">
            <v>984</v>
          </cell>
          <cell r="EK14" t="str">
            <v>021303</v>
          </cell>
          <cell r="EL14">
            <v>971</v>
          </cell>
          <cell r="EM14" t="str">
            <v>021303</v>
          </cell>
          <cell r="EN14">
            <v>892</v>
          </cell>
          <cell r="EO14" t="str">
            <v>021303</v>
          </cell>
          <cell r="EP14">
            <v>959</v>
          </cell>
          <cell r="EQ14" t="str">
            <v>021303</v>
          </cell>
          <cell r="ER14">
            <v>923</v>
          </cell>
          <cell r="ES14" t="str">
            <v>021206</v>
          </cell>
          <cell r="ET14">
            <v>126</v>
          </cell>
          <cell r="EU14" t="str">
            <v>021303</v>
          </cell>
          <cell r="EV14">
            <v>927</v>
          </cell>
          <cell r="EW14" t="str">
            <v>021303</v>
          </cell>
          <cell r="EX14">
            <v>971</v>
          </cell>
          <cell r="EY14" t="str">
            <v>021303</v>
          </cell>
          <cell r="EZ14">
            <v>780</v>
          </cell>
          <cell r="FA14" t="str">
            <v>021303</v>
          </cell>
          <cell r="FB14">
            <v>873</v>
          </cell>
          <cell r="FC14" t="str">
            <v>021303</v>
          </cell>
          <cell r="FD14">
            <v>707</v>
          </cell>
          <cell r="FE14" t="str">
            <v>021303</v>
          </cell>
          <cell r="FF14">
            <v>866</v>
          </cell>
          <cell r="FG14" t="str">
            <v>021303</v>
          </cell>
          <cell r="FH14">
            <v>731</v>
          </cell>
          <cell r="FI14" t="str">
            <v>021303</v>
          </cell>
          <cell r="FJ14">
            <v>770</v>
          </cell>
          <cell r="FK14" t="str">
            <v>021303</v>
          </cell>
          <cell r="FL14">
            <v>649</v>
          </cell>
          <cell r="FM14" t="str">
            <v>021303</v>
          </cell>
          <cell r="FN14">
            <v>780</v>
          </cell>
          <cell r="FO14" t="str">
            <v>021303</v>
          </cell>
          <cell r="FP14">
            <v>691</v>
          </cell>
          <cell r="FQ14" t="str">
            <v>021303</v>
          </cell>
          <cell r="FR14">
            <v>719</v>
          </cell>
          <cell r="FS14" t="str">
            <v>021303</v>
          </cell>
          <cell r="FT14">
            <v>625</v>
          </cell>
          <cell r="FU14" t="str">
            <v>021303</v>
          </cell>
          <cell r="FV14">
            <v>757</v>
          </cell>
          <cell r="FW14" t="str">
            <v>021303</v>
          </cell>
          <cell r="FX14">
            <v>587</v>
          </cell>
          <cell r="FY14" t="str">
            <v>021303</v>
          </cell>
          <cell r="FZ14">
            <v>695</v>
          </cell>
          <cell r="GA14" t="str">
            <v>021303</v>
          </cell>
          <cell r="GB14">
            <v>568</v>
          </cell>
          <cell r="GC14" t="str">
            <v>021303</v>
          </cell>
          <cell r="GD14">
            <v>690</v>
          </cell>
          <cell r="GE14" t="str">
            <v>021303</v>
          </cell>
          <cell r="GF14">
            <v>528</v>
          </cell>
          <cell r="GG14" t="str">
            <v>021303</v>
          </cell>
          <cell r="GH14">
            <v>622</v>
          </cell>
          <cell r="GI14" t="str">
            <v>021303</v>
          </cell>
          <cell r="GJ14">
            <v>495</v>
          </cell>
          <cell r="GK14" t="str">
            <v>021303</v>
          </cell>
          <cell r="GL14">
            <v>639</v>
          </cell>
          <cell r="GM14" t="str">
            <v>021303</v>
          </cell>
          <cell r="GN14">
            <v>574</v>
          </cell>
          <cell r="GO14" t="str">
            <v>021303</v>
          </cell>
          <cell r="GP14">
            <v>608</v>
          </cell>
          <cell r="GQ14" t="str">
            <v>021303</v>
          </cell>
          <cell r="GR14">
            <v>500</v>
          </cell>
          <cell r="GS14" t="str">
            <v>021303</v>
          </cell>
          <cell r="GT14">
            <v>640</v>
          </cell>
          <cell r="GU14" t="str">
            <v>021303</v>
          </cell>
          <cell r="GV14">
            <v>489</v>
          </cell>
          <cell r="GW14" t="str">
            <v>021303</v>
          </cell>
          <cell r="GX14">
            <v>594</v>
          </cell>
          <cell r="GY14" t="str">
            <v>021303</v>
          </cell>
          <cell r="GZ14">
            <v>472</v>
          </cell>
          <cell r="HA14" t="str">
            <v>021303</v>
          </cell>
          <cell r="HB14">
            <v>563</v>
          </cell>
          <cell r="HC14" t="str">
            <v>021303</v>
          </cell>
          <cell r="HD14">
            <v>479</v>
          </cell>
          <cell r="HE14" t="str">
            <v>021206</v>
          </cell>
          <cell r="HF14">
            <v>160</v>
          </cell>
          <cell r="HG14" t="str">
            <v>021303</v>
          </cell>
          <cell r="HH14">
            <v>497</v>
          </cell>
          <cell r="HI14" t="str">
            <v>021303</v>
          </cell>
          <cell r="HJ14">
            <v>618</v>
          </cell>
          <cell r="HK14" t="str">
            <v>021303</v>
          </cell>
          <cell r="HL14">
            <v>501</v>
          </cell>
          <cell r="HM14" t="str">
            <v>021303</v>
          </cell>
          <cell r="HN14">
            <v>696</v>
          </cell>
          <cell r="HO14" t="str">
            <v>021303</v>
          </cell>
          <cell r="HP14">
            <v>541</v>
          </cell>
          <cell r="HQ14" t="str">
            <v>021303</v>
          </cell>
          <cell r="HR14">
            <v>740</v>
          </cell>
          <cell r="HS14" t="str">
            <v>021303</v>
          </cell>
          <cell r="HT14">
            <v>583</v>
          </cell>
          <cell r="HU14" t="str">
            <v>021303</v>
          </cell>
          <cell r="HV14">
            <v>749</v>
          </cell>
          <cell r="HW14" t="str">
            <v>021303</v>
          </cell>
          <cell r="HX14">
            <v>593</v>
          </cell>
          <cell r="HY14" t="str">
            <v>021303</v>
          </cell>
          <cell r="HZ14">
            <v>837</v>
          </cell>
          <cell r="IA14" t="str">
            <v>021303</v>
          </cell>
          <cell r="IB14">
            <v>658</v>
          </cell>
          <cell r="IC14" t="str">
            <v>021303</v>
          </cell>
          <cell r="ID14">
            <v>865</v>
          </cell>
          <cell r="IE14" t="str">
            <v>021303</v>
          </cell>
          <cell r="IF14">
            <v>684</v>
          </cell>
          <cell r="IG14" t="str">
            <v>021303</v>
          </cell>
          <cell r="IH14">
            <v>973</v>
          </cell>
          <cell r="II14" t="str">
            <v>021303</v>
          </cell>
          <cell r="IJ14">
            <v>698</v>
          </cell>
          <cell r="IK14" t="str">
            <v>021206</v>
          </cell>
          <cell r="IL14">
            <v>178</v>
          </cell>
          <cell r="IM14" t="str">
            <v>021303</v>
          </cell>
          <cell r="IN14">
            <v>643</v>
          </cell>
          <cell r="IO14" t="str">
            <v>021303</v>
          </cell>
          <cell r="IP14">
            <v>962</v>
          </cell>
          <cell r="IQ14" t="str">
            <v>021303</v>
          </cell>
          <cell r="IR14">
            <v>627</v>
          </cell>
          <cell r="IS14" t="str">
            <v>021303</v>
          </cell>
          <cell r="IT14">
            <v>931</v>
          </cell>
          <cell r="IU14" t="str">
            <v>021303</v>
          </cell>
          <cell r="IV14">
            <v>692</v>
          </cell>
          <cell r="IW14" t="str">
            <v>021303</v>
          </cell>
          <cell r="IX14">
            <v>939</v>
          </cell>
          <cell r="IY14" t="str">
            <v>021303</v>
          </cell>
          <cell r="IZ14">
            <v>567</v>
          </cell>
          <cell r="JA14" t="str">
            <v>021303</v>
          </cell>
          <cell r="JB14">
            <v>879</v>
          </cell>
          <cell r="JC14" t="str">
            <v>021303</v>
          </cell>
          <cell r="JD14">
            <v>544</v>
          </cell>
          <cell r="JE14" t="str">
            <v>021303</v>
          </cell>
          <cell r="JF14">
            <v>785</v>
          </cell>
          <cell r="JG14" t="str">
            <v>021303</v>
          </cell>
          <cell r="JH14">
            <v>526</v>
          </cell>
          <cell r="JI14" t="str">
            <v>021303</v>
          </cell>
          <cell r="JJ14">
            <v>834</v>
          </cell>
          <cell r="JK14" t="str">
            <v>021303</v>
          </cell>
          <cell r="JL14">
            <v>466</v>
          </cell>
          <cell r="JM14" t="str">
            <v>021303</v>
          </cell>
          <cell r="JN14">
            <v>607</v>
          </cell>
          <cell r="JO14" t="str">
            <v>021303</v>
          </cell>
          <cell r="JP14">
            <v>435</v>
          </cell>
          <cell r="JQ14" t="str">
            <v>021303</v>
          </cell>
          <cell r="JR14">
            <v>690</v>
          </cell>
          <cell r="JS14" t="str">
            <v>021303</v>
          </cell>
          <cell r="JT14">
            <v>416</v>
          </cell>
          <cell r="JU14" t="str">
            <v>021303</v>
          </cell>
          <cell r="JV14">
            <v>607</v>
          </cell>
          <cell r="JW14" t="str">
            <v>021303</v>
          </cell>
          <cell r="JX14">
            <v>324</v>
          </cell>
          <cell r="JY14" t="str">
            <v>021303</v>
          </cell>
          <cell r="JZ14">
            <v>578</v>
          </cell>
          <cell r="KA14" t="str">
            <v>021303</v>
          </cell>
          <cell r="KB14">
            <v>333</v>
          </cell>
          <cell r="KC14" t="str">
            <v>021303</v>
          </cell>
          <cell r="KD14">
            <v>566</v>
          </cell>
          <cell r="KE14" t="str">
            <v>021303</v>
          </cell>
          <cell r="KF14">
            <v>250</v>
          </cell>
          <cell r="KG14" t="str">
            <v>021303</v>
          </cell>
          <cell r="KH14">
            <v>416</v>
          </cell>
          <cell r="KI14" t="str">
            <v>021303</v>
          </cell>
          <cell r="KJ14">
            <v>210</v>
          </cell>
          <cell r="KK14" t="str">
            <v>021303</v>
          </cell>
          <cell r="KL14">
            <v>373</v>
          </cell>
          <cell r="KM14" t="str">
            <v>021303</v>
          </cell>
          <cell r="KN14">
            <v>155</v>
          </cell>
          <cell r="KO14" t="str">
            <v>021303</v>
          </cell>
          <cell r="KP14">
            <v>349</v>
          </cell>
          <cell r="KQ14" t="str">
            <v>021303</v>
          </cell>
          <cell r="KR14">
            <v>60</v>
          </cell>
          <cell r="KS14" t="str">
            <v>021303</v>
          </cell>
          <cell r="KT14">
            <v>128</v>
          </cell>
          <cell r="KU14" t="str">
            <v>021303</v>
          </cell>
          <cell r="KV14">
            <v>39</v>
          </cell>
          <cell r="KW14" t="str">
            <v>021303</v>
          </cell>
          <cell r="KX14">
            <v>113</v>
          </cell>
          <cell r="KY14" t="str">
            <v>021303</v>
          </cell>
          <cell r="KZ14">
            <v>60</v>
          </cell>
          <cell r="LA14" t="str">
            <v>021303</v>
          </cell>
          <cell r="LB14">
            <v>107</v>
          </cell>
          <cell r="LC14" t="str">
            <v>021303</v>
          </cell>
          <cell r="LD14">
            <v>87</v>
          </cell>
          <cell r="LE14" t="str">
            <v>021303</v>
          </cell>
          <cell r="LF14">
            <v>208</v>
          </cell>
          <cell r="LG14" t="str">
            <v>021303</v>
          </cell>
          <cell r="LH14">
            <v>128</v>
          </cell>
          <cell r="LI14" t="str">
            <v>021303</v>
          </cell>
          <cell r="LJ14">
            <v>280</v>
          </cell>
          <cell r="LK14" t="str">
            <v>021303</v>
          </cell>
          <cell r="LL14">
            <v>106</v>
          </cell>
          <cell r="LM14" t="str">
            <v>021303</v>
          </cell>
          <cell r="LN14">
            <v>288</v>
          </cell>
          <cell r="LO14" t="str">
            <v>021303</v>
          </cell>
          <cell r="LP14">
            <v>105</v>
          </cell>
          <cell r="LQ14" t="str">
            <v>021303</v>
          </cell>
          <cell r="LR14">
            <v>313</v>
          </cell>
          <cell r="LS14" t="str">
            <v>021303</v>
          </cell>
          <cell r="LT14">
            <v>85</v>
          </cell>
          <cell r="LU14" t="str">
            <v>021303</v>
          </cell>
          <cell r="LV14">
            <v>252</v>
          </cell>
          <cell r="LW14" t="str">
            <v>021303</v>
          </cell>
          <cell r="LX14">
            <v>75</v>
          </cell>
          <cell r="LY14" t="str">
            <v>021303</v>
          </cell>
          <cell r="LZ14">
            <v>249</v>
          </cell>
          <cell r="MA14" t="str">
            <v>021303</v>
          </cell>
          <cell r="MB14">
            <v>58</v>
          </cell>
          <cell r="MC14" t="str">
            <v>021303</v>
          </cell>
          <cell r="MD14">
            <v>217</v>
          </cell>
          <cell r="ME14" t="str">
            <v>021303</v>
          </cell>
          <cell r="MF14">
            <v>55</v>
          </cell>
          <cell r="MG14" t="str">
            <v>021303</v>
          </cell>
          <cell r="MH14">
            <v>181</v>
          </cell>
          <cell r="MI14" t="str">
            <v>021303</v>
          </cell>
          <cell r="MJ14">
            <v>28</v>
          </cell>
          <cell r="MK14" t="str">
            <v>021303</v>
          </cell>
          <cell r="ML14">
            <v>121</v>
          </cell>
          <cell r="MM14" t="str">
            <v>021303</v>
          </cell>
          <cell r="MN14">
            <v>37</v>
          </cell>
          <cell r="MO14" t="str">
            <v>021303</v>
          </cell>
          <cell r="MP14">
            <v>97</v>
          </cell>
          <cell r="MQ14" t="str">
            <v>021303</v>
          </cell>
          <cell r="MR14">
            <v>17</v>
          </cell>
          <cell r="MS14" t="str">
            <v>021303</v>
          </cell>
          <cell r="MT14">
            <v>93</v>
          </cell>
          <cell r="MU14" t="str">
            <v>021303</v>
          </cell>
          <cell r="MV14">
            <v>16</v>
          </cell>
          <cell r="MW14" t="str">
            <v>021303</v>
          </cell>
          <cell r="MX14">
            <v>77</v>
          </cell>
          <cell r="MY14" t="str">
            <v>021303</v>
          </cell>
          <cell r="MZ14">
            <v>18</v>
          </cell>
          <cell r="NA14" t="str">
            <v>021303</v>
          </cell>
          <cell r="NB14">
            <v>80</v>
          </cell>
          <cell r="NC14" t="str">
            <v>021303</v>
          </cell>
          <cell r="ND14">
            <v>15</v>
          </cell>
          <cell r="NE14" t="str">
            <v>021303</v>
          </cell>
          <cell r="NF14">
            <v>60</v>
          </cell>
          <cell r="NG14" t="str">
            <v>021303</v>
          </cell>
          <cell r="NH14">
            <v>13</v>
          </cell>
          <cell r="NI14" t="str">
            <v>021401</v>
          </cell>
          <cell r="NJ14">
            <v>8</v>
          </cell>
          <cell r="NK14" t="str">
            <v>021303</v>
          </cell>
          <cell r="NL14">
            <v>4</v>
          </cell>
          <cell r="NM14" t="str">
            <v>021303</v>
          </cell>
          <cell r="NN14">
            <v>26</v>
          </cell>
          <cell r="NO14" t="str">
            <v>021303</v>
          </cell>
          <cell r="NP14">
            <v>4</v>
          </cell>
          <cell r="NQ14" t="str">
            <v>021401</v>
          </cell>
          <cell r="NR14">
            <v>2</v>
          </cell>
          <cell r="NS14" t="str">
            <v>021303</v>
          </cell>
          <cell r="NT14">
            <v>1</v>
          </cell>
          <cell r="NU14" t="str">
            <v>021405</v>
          </cell>
          <cell r="NV14">
            <v>2</v>
          </cell>
          <cell r="NW14" t="str">
            <v>021303</v>
          </cell>
          <cell r="NX14">
            <v>1</v>
          </cell>
          <cell r="NY14" t="str">
            <v>021401</v>
          </cell>
          <cell r="NZ14">
            <v>1</v>
          </cell>
          <cell r="OC14" t="str">
            <v>021424</v>
          </cell>
          <cell r="OD14">
            <v>2</v>
          </cell>
          <cell r="OG14" t="str">
            <v>021800</v>
          </cell>
          <cell r="OH14">
            <v>1</v>
          </cell>
          <cell r="OK14" t="str">
            <v>022400</v>
          </cell>
          <cell r="OL14">
            <v>1</v>
          </cell>
          <cell r="OO14" t="str">
            <v>025001</v>
          </cell>
          <cell r="OP14">
            <v>1</v>
          </cell>
        </row>
        <row r="15">
          <cell r="C15" t="str">
            <v>021201</v>
          </cell>
          <cell r="D15">
            <v>902</v>
          </cell>
          <cell r="E15" t="str">
            <v>021201</v>
          </cell>
          <cell r="F15">
            <v>839</v>
          </cell>
          <cell r="G15" t="str">
            <v>021201</v>
          </cell>
          <cell r="H15">
            <v>899</v>
          </cell>
          <cell r="I15" t="str">
            <v>021201</v>
          </cell>
          <cell r="J15">
            <v>874</v>
          </cell>
          <cell r="K15" t="str">
            <v>021201</v>
          </cell>
          <cell r="L15">
            <v>1047</v>
          </cell>
          <cell r="M15" t="str">
            <v>021201</v>
          </cell>
          <cell r="N15">
            <v>1023</v>
          </cell>
          <cell r="O15" t="str">
            <v>021201</v>
          </cell>
          <cell r="P15">
            <v>1077</v>
          </cell>
          <cell r="Q15" t="str">
            <v>021201</v>
          </cell>
          <cell r="R15">
            <v>1043</v>
          </cell>
          <cell r="S15" t="str">
            <v>021201</v>
          </cell>
          <cell r="T15">
            <v>1229</v>
          </cell>
          <cell r="U15" t="str">
            <v>021201</v>
          </cell>
          <cell r="V15">
            <v>1188</v>
          </cell>
          <cell r="W15" t="str">
            <v>021201</v>
          </cell>
          <cell r="X15">
            <v>1339</v>
          </cell>
          <cell r="Y15" t="str">
            <v>021201</v>
          </cell>
          <cell r="Z15">
            <v>1279</v>
          </cell>
          <cell r="AA15" t="str">
            <v>021201</v>
          </cell>
          <cell r="AB15">
            <v>1344</v>
          </cell>
          <cell r="AC15" t="str">
            <v>021201</v>
          </cell>
          <cell r="AD15">
            <v>1287</v>
          </cell>
          <cell r="AE15" t="str">
            <v>021201</v>
          </cell>
          <cell r="AF15">
            <v>1271</v>
          </cell>
          <cell r="AG15" t="str">
            <v>021201</v>
          </cell>
          <cell r="AH15">
            <v>1266</v>
          </cell>
          <cell r="AI15" t="str">
            <v>021201</v>
          </cell>
          <cell r="AJ15">
            <v>1298</v>
          </cell>
          <cell r="AK15" t="str">
            <v>021201</v>
          </cell>
          <cell r="AL15">
            <v>1185</v>
          </cell>
          <cell r="AM15" t="str">
            <v>021201</v>
          </cell>
          <cell r="AN15">
            <v>1182</v>
          </cell>
          <cell r="AO15" t="str">
            <v>021201</v>
          </cell>
          <cell r="AP15">
            <v>1076</v>
          </cell>
          <cell r="AQ15" t="str">
            <v>021201</v>
          </cell>
          <cell r="AR15">
            <v>1145</v>
          </cell>
          <cell r="AS15" t="str">
            <v>021201</v>
          </cell>
          <cell r="AT15">
            <v>1072</v>
          </cell>
          <cell r="AU15" t="str">
            <v>021201</v>
          </cell>
          <cell r="AV15">
            <v>1107</v>
          </cell>
          <cell r="AW15" t="str">
            <v>021201</v>
          </cell>
          <cell r="AX15">
            <v>997</v>
          </cell>
          <cell r="AY15" t="str">
            <v>021201</v>
          </cell>
          <cell r="AZ15">
            <v>1065</v>
          </cell>
          <cell r="BA15" t="str">
            <v>021201</v>
          </cell>
          <cell r="BB15">
            <v>1046</v>
          </cell>
          <cell r="BC15" t="str">
            <v>021201</v>
          </cell>
          <cell r="BD15">
            <v>993</v>
          </cell>
          <cell r="BE15" t="str">
            <v>021201</v>
          </cell>
          <cell r="BF15">
            <v>904</v>
          </cell>
          <cell r="BG15" t="str">
            <v>021201</v>
          </cell>
          <cell r="BH15">
            <v>760</v>
          </cell>
          <cell r="BI15" t="str">
            <v>021201</v>
          </cell>
          <cell r="BJ15">
            <v>749</v>
          </cell>
          <cell r="BK15" t="str">
            <v>021201</v>
          </cell>
          <cell r="BL15">
            <v>757</v>
          </cell>
          <cell r="BM15" t="str">
            <v>021201</v>
          </cell>
          <cell r="BN15">
            <v>678</v>
          </cell>
          <cell r="BO15" t="str">
            <v>021200</v>
          </cell>
          <cell r="BP15">
            <v>86</v>
          </cell>
          <cell r="BQ15" t="str">
            <v>021200</v>
          </cell>
          <cell r="BR15">
            <v>54</v>
          </cell>
          <cell r="BS15" t="str">
            <v>021205</v>
          </cell>
          <cell r="BT15">
            <v>128</v>
          </cell>
          <cell r="BU15" t="str">
            <v>021303</v>
          </cell>
          <cell r="BV15">
            <v>295</v>
          </cell>
          <cell r="BW15" t="str">
            <v>021205</v>
          </cell>
          <cell r="BX15">
            <v>138</v>
          </cell>
          <cell r="BY15" t="str">
            <v>021206</v>
          </cell>
          <cell r="BZ15">
            <v>94</v>
          </cell>
          <cell r="CA15" t="str">
            <v>021401</v>
          </cell>
          <cell r="CB15">
            <v>38</v>
          </cell>
          <cell r="CC15" t="str">
            <v>021303</v>
          </cell>
          <cell r="CD15">
            <v>388</v>
          </cell>
          <cell r="CE15" t="str">
            <v>021206</v>
          </cell>
          <cell r="CF15">
            <v>121</v>
          </cell>
          <cell r="CG15" t="str">
            <v>021206</v>
          </cell>
          <cell r="CH15">
            <v>85</v>
          </cell>
          <cell r="CI15" t="str">
            <v>021205</v>
          </cell>
          <cell r="CJ15">
            <v>120</v>
          </cell>
          <cell r="CK15" t="str">
            <v>021401</v>
          </cell>
          <cell r="CL15">
            <v>29</v>
          </cell>
          <cell r="CM15" t="str">
            <v>021401</v>
          </cell>
          <cell r="CN15">
            <v>108</v>
          </cell>
          <cell r="CO15" t="str">
            <v>021206</v>
          </cell>
          <cell r="CP15">
            <v>96</v>
          </cell>
          <cell r="CQ15" t="str">
            <v>021401</v>
          </cell>
          <cell r="CR15">
            <v>106</v>
          </cell>
          <cell r="CS15" t="str">
            <v>021303</v>
          </cell>
          <cell r="CT15">
            <v>399</v>
          </cell>
          <cell r="CU15" t="str">
            <v>021401</v>
          </cell>
          <cell r="CV15">
            <v>96</v>
          </cell>
          <cell r="CW15" t="str">
            <v>021401</v>
          </cell>
          <cell r="CX15">
            <v>36</v>
          </cell>
          <cell r="CY15" t="str">
            <v>021401</v>
          </cell>
          <cell r="CZ15">
            <v>101</v>
          </cell>
          <cell r="DA15" t="str">
            <v>021303</v>
          </cell>
          <cell r="DB15">
            <v>507</v>
          </cell>
          <cell r="DC15" t="str">
            <v>021401</v>
          </cell>
          <cell r="DD15">
            <v>112</v>
          </cell>
          <cell r="DE15" t="str">
            <v>021303</v>
          </cell>
          <cell r="DF15">
            <v>517</v>
          </cell>
          <cell r="DG15" t="str">
            <v>021401</v>
          </cell>
          <cell r="DH15">
            <v>117</v>
          </cell>
          <cell r="DI15" t="str">
            <v>021401</v>
          </cell>
          <cell r="DJ15">
            <v>64</v>
          </cell>
          <cell r="DK15" t="str">
            <v>021401</v>
          </cell>
          <cell r="DL15">
            <v>158</v>
          </cell>
          <cell r="DM15" t="str">
            <v>021401</v>
          </cell>
          <cell r="DN15">
            <v>66</v>
          </cell>
          <cell r="DO15" t="str">
            <v>021401</v>
          </cell>
          <cell r="DP15">
            <v>153</v>
          </cell>
          <cell r="DQ15" t="str">
            <v>021401</v>
          </cell>
          <cell r="DR15">
            <v>65</v>
          </cell>
          <cell r="DS15" t="str">
            <v>021303</v>
          </cell>
          <cell r="DT15">
            <v>763</v>
          </cell>
          <cell r="DU15" t="str">
            <v>021303</v>
          </cell>
          <cell r="DV15">
            <v>791</v>
          </cell>
          <cell r="DW15" t="str">
            <v>021401</v>
          </cell>
          <cell r="DX15">
            <v>208</v>
          </cell>
          <cell r="DY15" t="str">
            <v>021401</v>
          </cell>
          <cell r="DZ15">
            <v>111</v>
          </cell>
          <cell r="EA15" t="str">
            <v>021401</v>
          </cell>
          <cell r="EB15">
            <v>210</v>
          </cell>
          <cell r="EC15" t="str">
            <v>021401</v>
          </cell>
          <cell r="ED15">
            <v>127</v>
          </cell>
          <cell r="EE15" t="str">
            <v>021401</v>
          </cell>
          <cell r="EF15">
            <v>255</v>
          </cell>
          <cell r="EG15" t="str">
            <v>021303</v>
          </cell>
          <cell r="EH15">
            <v>1080</v>
          </cell>
          <cell r="EI15" t="str">
            <v>021401</v>
          </cell>
          <cell r="EJ15">
            <v>240</v>
          </cell>
          <cell r="EK15" t="str">
            <v>021401</v>
          </cell>
          <cell r="EL15">
            <v>103</v>
          </cell>
          <cell r="EM15" t="str">
            <v>021401</v>
          </cell>
          <cell r="EN15">
            <v>236</v>
          </cell>
          <cell r="EO15" t="str">
            <v>021401</v>
          </cell>
          <cell r="EP15">
            <v>123</v>
          </cell>
          <cell r="EQ15" t="str">
            <v>021401</v>
          </cell>
          <cell r="ER15">
            <v>183</v>
          </cell>
          <cell r="ES15" t="str">
            <v>021303</v>
          </cell>
          <cell r="ET15">
            <v>887</v>
          </cell>
          <cell r="EU15" t="str">
            <v>021401</v>
          </cell>
          <cell r="EV15">
            <v>209</v>
          </cell>
          <cell r="EW15" t="str">
            <v>021401</v>
          </cell>
          <cell r="EX15">
            <v>130</v>
          </cell>
          <cell r="EY15" t="str">
            <v>021401</v>
          </cell>
          <cell r="EZ15">
            <v>143</v>
          </cell>
          <cell r="FA15" t="str">
            <v>021401</v>
          </cell>
          <cell r="FB15">
            <v>100</v>
          </cell>
          <cell r="FC15" t="str">
            <v>021401</v>
          </cell>
          <cell r="FD15">
            <v>166</v>
          </cell>
          <cell r="FE15" t="str">
            <v>021401</v>
          </cell>
          <cell r="FF15">
            <v>108</v>
          </cell>
          <cell r="FG15" t="str">
            <v>021401</v>
          </cell>
          <cell r="FH15">
            <v>167</v>
          </cell>
          <cell r="FI15" t="str">
            <v>021401</v>
          </cell>
          <cell r="FJ15">
            <v>120</v>
          </cell>
          <cell r="FK15" t="str">
            <v>021401</v>
          </cell>
          <cell r="FL15">
            <v>143</v>
          </cell>
          <cell r="FM15" t="str">
            <v>021401</v>
          </cell>
          <cell r="FN15">
            <v>119</v>
          </cell>
          <cell r="FO15" t="str">
            <v>021401</v>
          </cell>
          <cell r="FP15">
            <v>151</v>
          </cell>
          <cell r="FQ15" t="str">
            <v>021401</v>
          </cell>
          <cell r="FR15">
            <v>127</v>
          </cell>
          <cell r="FS15" t="str">
            <v>021401</v>
          </cell>
          <cell r="FT15">
            <v>149</v>
          </cell>
          <cell r="FU15" t="str">
            <v>021401</v>
          </cell>
          <cell r="FV15">
            <v>136</v>
          </cell>
          <cell r="FW15" t="str">
            <v>021401</v>
          </cell>
          <cell r="FX15">
            <v>135</v>
          </cell>
          <cell r="FY15" t="str">
            <v>021401</v>
          </cell>
          <cell r="FZ15">
            <v>113</v>
          </cell>
          <cell r="GA15" t="str">
            <v>021401</v>
          </cell>
          <cell r="GB15">
            <v>144</v>
          </cell>
          <cell r="GC15" t="str">
            <v>021401</v>
          </cell>
          <cell r="GD15">
            <v>130</v>
          </cell>
          <cell r="GE15" t="str">
            <v>021401</v>
          </cell>
          <cell r="GF15">
            <v>150</v>
          </cell>
          <cell r="GG15" t="str">
            <v>021401</v>
          </cell>
          <cell r="GH15">
            <v>118</v>
          </cell>
          <cell r="GI15" t="str">
            <v>021401</v>
          </cell>
          <cell r="GJ15">
            <v>132</v>
          </cell>
          <cell r="GK15" t="str">
            <v>021401</v>
          </cell>
          <cell r="GL15">
            <v>147</v>
          </cell>
          <cell r="GM15" t="str">
            <v>021401</v>
          </cell>
          <cell r="GN15">
            <v>143</v>
          </cell>
          <cell r="GO15" t="str">
            <v>021401</v>
          </cell>
          <cell r="GP15">
            <v>143</v>
          </cell>
          <cell r="GQ15" t="str">
            <v>021401</v>
          </cell>
          <cell r="GR15">
            <v>176</v>
          </cell>
          <cell r="GS15" t="str">
            <v>021401</v>
          </cell>
          <cell r="GT15">
            <v>180</v>
          </cell>
          <cell r="GU15" t="str">
            <v>021401</v>
          </cell>
          <cell r="GV15">
            <v>161</v>
          </cell>
          <cell r="GW15" t="str">
            <v>021401</v>
          </cell>
          <cell r="GX15">
            <v>155</v>
          </cell>
          <cell r="GY15" t="str">
            <v>021401</v>
          </cell>
          <cell r="GZ15">
            <v>150</v>
          </cell>
          <cell r="HA15" t="str">
            <v>021401</v>
          </cell>
          <cell r="HB15">
            <v>139</v>
          </cell>
          <cell r="HC15" t="str">
            <v>021401</v>
          </cell>
          <cell r="HD15">
            <v>127</v>
          </cell>
          <cell r="HE15" t="str">
            <v>021303</v>
          </cell>
          <cell r="HF15">
            <v>604</v>
          </cell>
          <cell r="HG15" t="str">
            <v>021401</v>
          </cell>
          <cell r="HH15">
            <v>134</v>
          </cell>
          <cell r="HI15" t="str">
            <v>021401</v>
          </cell>
          <cell r="HJ15">
            <v>146</v>
          </cell>
          <cell r="HK15" t="str">
            <v>021401</v>
          </cell>
          <cell r="HL15">
            <v>128</v>
          </cell>
          <cell r="HM15" t="str">
            <v>021401</v>
          </cell>
          <cell r="HN15">
            <v>154</v>
          </cell>
          <cell r="HO15" t="str">
            <v>021401</v>
          </cell>
          <cell r="HP15">
            <v>118</v>
          </cell>
          <cell r="HQ15" t="str">
            <v>021401</v>
          </cell>
          <cell r="HR15">
            <v>133</v>
          </cell>
          <cell r="HS15" t="str">
            <v>021401</v>
          </cell>
          <cell r="HT15">
            <v>148</v>
          </cell>
          <cell r="HU15" t="str">
            <v>021401</v>
          </cell>
          <cell r="HV15">
            <v>141</v>
          </cell>
          <cell r="HW15" t="str">
            <v>021401</v>
          </cell>
          <cell r="HX15">
            <v>134</v>
          </cell>
          <cell r="HY15" t="str">
            <v>021401</v>
          </cell>
          <cell r="HZ15">
            <v>143</v>
          </cell>
          <cell r="IA15" t="str">
            <v>021401</v>
          </cell>
          <cell r="IB15">
            <v>145</v>
          </cell>
          <cell r="IC15" t="str">
            <v>021401</v>
          </cell>
          <cell r="ID15">
            <v>148</v>
          </cell>
          <cell r="IE15" t="str">
            <v>021401</v>
          </cell>
          <cell r="IF15">
            <v>132</v>
          </cell>
          <cell r="IG15" t="str">
            <v>021401</v>
          </cell>
          <cell r="IH15">
            <v>126</v>
          </cell>
          <cell r="II15" t="str">
            <v>021401</v>
          </cell>
          <cell r="IJ15">
            <v>148</v>
          </cell>
          <cell r="IK15" t="str">
            <v>021303</v>
          </cell>
          <cell r="IL15">
            <v>969</v>
          </cell>
          <cell r="IM15" t="str">
            <v>021401</v>
          </cell>
          <cell r="IN15">
            <v>140</v>
          </cell>
          <cell r="IO15" t="str">
            <v>021401</v>
          </cell>
          <cell r="IP15">
            <v>138</v>
          </cell>
          <cell r="IQ15" t="str">
            <v>021401</v>
          </cell>
          <cell r="IR15">
            <v>119</v>
          </cell>
          <cell r="IS15" t="str">
            <v>021401</v>
          </cell>
          <cell r="IT15">
            <v>157</v>
          </cell>
          <cell r="IU15" t="str">
            <v>021401</v>
          </cell>
          <cell r="IV15">
            <v>132</v>
          </cell>
          <cell r="IW15" t="str">
            <v>021401</v>
          </cell>
          <cell r="IX15">
            <v>140</v>
          </cell>
          <cell r="IY15" t="str">
            <v>021401</v>
          </cell>
          <cell r="IZ15">
            <v>117</v>
          </cell>
          <cell r="JA15" t="str">
            <v>021401</v>
          </cell>
          <cell r="JB15">
            <v>145</v>
          </cell>
          <cell r="JC15" t="str">
            <v>021401</v>
          </cell>
          <cell r="JD15">
            <v>99</v>
          </cell>
          <cell r="JE15" t="str">
            <v>021401</v>
          </cell>
          <cell r="JF15">
            <v>149</v>
          </cell>
          <cell r="JG15" t="str">
            <v>021401</v>
          </cell>
          <cell r="JH15">
            <v>97</v>
          </cell>
          <cell r="JI15" t="str">
            <v>021401</v>
          </cell>
          <cell r="JJ15">
            <v>162</v>
          </cell>
          <cell r="JK15" t="str">
            <v>021401</v>
          </cell>
          <cell r="JL15">
            <v>85</v>
          </cell>
          <cell r="JM15" t="str">
            <v>021401</v>
          </cell>
          <cell r="JN15">
            <v>148</v>
          </cell>
          <cell r="JO15" t="str">
            <v>021401</v>
          </cell>
          <cell r="JP15">
            <v>104</v>
          </cell>
          <cell r="JQ15" t="str">
            <v>021401</v>
          </cell>
          <cell r="JR15">
            <v>139</v>
          </cell>
          <cell r="JS15" t="str">
            <v>021401</v>
          </cell>
          <cell r="JT15">
            <v>109</v>
          </cell>
          <cell r="JU15" t="str">
            <v>021401</v>
          </cell>
          <cell r="JV15">
            <v>192</v>
          </cell>
          <cell r="JW15" t="str">
            <v>021401</v>
          </cell>
          <cell r="JX15">
            <v>90</v>
          </cell>
          <cell r="JY15" t="str">
            <v>021401</v>
          </cell>
          <cell r="JZ15">
            <v>154</v>
          </cell>
          <cell r="KA15" t="str">
            <v>021401</v>
          </cell>
          <cell r="KB15">
            <v>112</v>
          </cell>
          <cell r="KC15" t="str">
            <v>021401</v>
          </cell>
          <cell r="KD15">
            <v>216</v>
          </cell>
          <cell r="KE15" t="str">
            <v>021401</v>
          </cell>
          <cell r="KF15">
            <v>78</v>
          </cell>
          <cell r="KG15" t="str">
            <v>021401</v>
          </cell>
          <cell r="KH15">
            <v>139</v>
          </cell>
          <cell r="KI15" t="str">
            <v>021401</v>
          </cell>
          <cell r="KJ15">
            <v>87</v>
          </cell>
          <cell r="KK15" t="str">
            <v>021401</v>
          </cell>
          <cell r="KL15">
            <v>182</v>
          </cell>
          <cell r="KM15" t="str">
            <v>021401</v>
          </cell>
          <cell r="KN15">
            <v>80</v>
          </cell>
          <cell r="KO15" t="str">
            <v>021401</v>
          </cell>
          <cell r="KP15">
            <v>159</v>
          </cell>
          <cell r="KQ15" t="str">
            <v>021401</v>
          </cell>
          <cell r="KR15">
            <v>36</v>
          </cell>
          <cell r="KS15" t="str">
            <v>021401</v>
          </cell>
          <cell r="KT15">
            <v>84</v>
          </cell>
          <cell r="KU15" t="str">
            <v>021401</v>
          </cell>
          <cell r="KV15">
            <v>21</v>
          </cell>
          <cell r="KW15" t="str">
            <v>021401</v>
          </cell>
          <cell r="KX15">
            <v>46</v>
          </cell>
          <cell r="KY15" t="str">
            <v>021401</v>
          </cell>
          <cell r="KZ15">
            <v>21</v>
          </cell>
          <cell r="LA15" t="str">
            <v>021401</v>
          </cell>
          <cell r="LB15">
            <v>43</v>
          </cell>
          <cell r="LC15" t="str">
            <v>021401</v>
          </cell>
          <cell r="LD15">
            <v>43</v>
          </cell>
          <cell r="LE15" t="str">
            <v>021401</v>
          </cell>
          <cell r="LF15">
            <v>92</v>
          </cell>
          <cell r="LG15" t="str">
            <v>021401</v>
          </cell>
          <cell r="LH15">
            <v>56</v>
          </cell>
          <cell r="LI15" t="str">
            <v>021401</v>
          </cell>
          <cell r="LJ15">
            <v>93</v>
          </cell>
          <cell r="LK15" t="str">
            <v>021401</v>
          </cell>
          <cell r="LL15">
            <v>52</v>
          </cell>
          <cell r="LM15" t="str">
            <v>021401</v>
          </cell>
          <cell r="LN15">
            <v>120</v>
          </cell>
          <cell r="LO15" t="str">
            <v>021401</v>
          </cell>
          <cell r="LP15">
            <v>50</v>
          </cell>
          <cell r="LQ15" t="str">
            <v>021401</v>
          </cell>
          <cell r="LR15">
            <v>125</v>
          </cell>
          <cell r="LS15" t="str">
            <v>021401</v>
          </cell>
          <cell r="LT15">
            <v>50</v>
          </cell>
          <cell r="LU15" t="str">
            <v>021401</v>
          </cell>
          <cell r="LV15">
            <v>106</v>
          </cell>
          <cell r="LW15" t="str">
            <v>021401</v>
          </cell>
          <cell r="LX15">
            <v>40</v>
          </cell>
          <cell r="LY15" t="str">
            <v>021401</v>
          </cell>
          <cell r="LZ15">
            <v>109</v>
          </cell>
          <cell r="MA15" t="str">
            <v>021401</v>
          </cell>
          <cell r="MB15">
            <v>31</v>
          </cell>
          <cell r="MC15" t="str">
            <v>021401</v>
          </cell>
          <cell r="MD15">
            <v>89</v>
          </cell>
          <cell r="ME15" t="str">
            <v>021401</v>
          </cell>
          <cell r="MF15">
            <v>21</v>
          </cell>
          <cell r="MG15" t="str">
            <v>021401</v>
          </cell>
          <cell r="MH15">
            <v>54</v>
          </cell>
          <cell r="MI15" t="str">
            <v>021401</v>
          </cell>
          <cell r="MJ15">
            <v>15</v>
          </cell>
          <cell r="MK15" t="str">
            <v>021401</v>
          </cell>
          <cell r="ML15">
            <v>46</v>
          </cell>
          <cell r="MM15" t="str">
            <v>021401</v>
          </cell>
          <cell r="MN15">
            <v>10</v>
          </cell>
          <cell r="MO15" t="str">
            <v>021401</v>
          </cell>
          <cell r="MP15">
            <v>29</v>
          </cell>
          <cell r="MQ15" t="str">
            <v>021401</v>
          </cell>
          <cell r="MR15">
            <v>8</v>
          </cell>
          <cell r="MS15" t="str">
            <v>021401</v>
          </cell>
          <cell r="MT15">
            <v>42</v>
          </cell>
          <cell r="MU15" t="str">
            <v>021401</v>
          </cell>
          <cell r="MV15">
            <v>9</v>
          </cell>
          <cell r="MW15" t="str">
            <v>021401</v>
          </cell>
          <cell r="MX15">
            <v>17</v>
          </cell>
          <cell r="MY15" t="str">
            <v>021401</v>
          </cell>
          <cell r="MZ15">
            <v>2</v>
          </cell>
          <cell r="NA15" t="str">
            <v>021401</v>
          </cell>
          <cell r="NB15">
            <v>17</v>
          </cell>
          <cell r="NC15" t="str">
            <v>021401</v>
          </cell>
          <cell r="ND15">
            <v>4</v>
          </cell>
          <cell r="NE15" t="str">
            <v>021401</v>
          </cell>
          <cell r="NF15">
            <v>6</v>
          </cell>
          <cell r="NG15" t="str">
            <v>021401</v>
          </cell>
          <cell r="NH15">
            <v>2</v>
          </cell>
          <cell r="NI15" t="str">
            <v>021405</v>
          </cell>
          <cell r="NJ15">
            <v>12</v>
          </cell>
          <cell r="NK15" t="str">
            <v>021401</v>
          </cell>
          <cell r="NL15">
            <v>3</v>
          </cell>
          <cell r="NM15" t="str">
            <v>021401</v>
          </cell>
          <cell r="NN15">
            <v>9</v>
          </cell>
          <cell r="NO15" t="str">
            <v>021401</v>
          </cell>
          <cell r="NP15">
            <v>2</v>
          </cell>
          <cell r="NQ15" t="str">
            <v>021405</v>
          </cell>
          <cell r="NR15">
            <v>4</v>
          </cell>
          <cell r="NS15" t="str">
            <v>021401</v>
          </cell>
          <cell r="NT15">
            <v>1</v>
          </cell>
          <cell r="NU15" t="str">
            <v>021424</v>
          </cell>
          <cell r="NV15">
            <v>10</v>
          </cell>
          <cell r="NY15" t="str">
            <v>021424</v>
          </cell>
          <cell r="NZ15">
            <v>3</v>
          </cell>
          <cell r="OC15" t="str">
            <v>021502</v>
          </cell>
          <cell r="OD15">
            <v>3</v>
          </cell>
          <cell r="OG15" t="str">
            <v>022000</v>
          </cell>
          <cell r="OH15">
            <v>1</v>
          </cell>
          <cell r="OK15" t="str">
            <v>023500</v>
          </cell>
          <cell r="OL15">
            <v>5</v>
          </cell>
          <cell r="OO15" t="str">
            <v>026001</v>
          </cell>
          <cell r="OP15">
            <v>1</v>
          </cell>
        </row>
        <row r="16">
          <cell r="C16" t="str">
            <v>021205</v>
          </cell>
          <cell r="D16">
            <v>81</v>
          </cell>
          <cell r="E16" t="str">
            <v>021205</v>
          </cell>
          <cell r="F16">
            <v>74</v>
          </cell>
          <cell r="G16" t="str">
            <v>021205</v>
          </cell>
          <cell r="H16">
            <v>89</v>
          </cell>
          <cell r="I16" t="str">
            <v>021205</v>
          </cell>
          <cell r="J16">
            <v>92</v>
          </cell>
          <cell r="K16" t="str">
            <v>021205</v>
          </cell>
          <cell r="L16">
            <v>115</v>
          </cell>
          <cell r="M16" t="str">
            <v>021205</v>
          </cell>
          <cell r="N16">
            <v>94</v>
          </cell>
          <cell r="O16" t="str">
            <v>021205</v>
          </cell>
          <cell r="P16">
            <v>121</v>
          </cell>
          <cell r="Q16" t="str">
            <v>021205</v>
          </cell>
          <cell r="R16">
            <v>119</v>
          </cell>
          <cell r="S16" t="str">
            <v>021205</v>
          </cell>
          <cell r="T16">
            <v>123</v>
          </cell>
          <cell r="U16" t="str">
            <v>021205</v>
          </cell>
          <cell r="V16">
            <v>125</v>
          </cell>
          <cell r="W16" t="str">
            <v>021205</v>
          </cell>
          <cell r="X16">
            <v>131</v>
          </cell>
          <cell r="Y16" t="str">
            <v>021205</v>
          </cell>
          <cell r="Z16">
            <v>166</v>
          </cell>
          <cell r="AA16" t="str">
            <v>021205</v>
          </cell>
          <cell r="AB16">
            <v>157</v>
          </cell>
          <cell r="AC16" t="str">
            <v>021205</v>
          </cell>
          <cell r="AD16">
            <v>145</v>
          </cell>
          <cell r="AE16" t="str">
            <v>021205</v>
          </cell>
          <cell r="AF16">
            <v>143</v>
          </cell>
          <cell r="AG16" t="str">
            <v>021205</v>
          </cell>
          <cell r="AH16">
            <v>140</v>
          </cell>
          <cell r="AI16" t="str">
            <v>021205</v>
          </cell>
          <cell r="AJ16">
            <v>181</v>
          </cell>
          <cell r="AK16" t="str">
            <v>021205</v>
          </cell>
          <cell r="AL16">
            <v>140</v>
          </cell>
          <cell r="AM16" t="str">
            <v>021205</v>
          </cell>
          <cell r="AN16">
            <v>152</v>
          </cell>
          <cell r="AO16" t="str">
            <v>021205</v>
          </cell>
          <cell r="AP16">
            <v>148</v>
          </cell>
          <cell r="AQ16" t="str">
            <v>021205</v>
          </cell>
          <cell r="AR16">
            <v>141</v>
          </cell>
          <cell r="AS16" t="str">
            <v>021205</v>
          </cell>
          <cell r="AT16">
            <v>191</v>
          </cell>
          <cell r="AU16" t="str">
            <v>021205</v>
          </cell>
          <cell r="AV16">
            <v>166</v>
          </cell>
          <cell r="AW16" t="str">
            <v>021205</v>
          </cell>
          <cell r="AX16">
            <v>159</v>
          </cell>
          <cell r="AY16" t="str">
            <v>021205</v>
          </cell>
          <cell r="AZ16">
            <v>162</v>
          </cell>
          <cell r="BA16" t="str">
            <v>021205</v>
          </cell>
          <cell r="BB16">
            <v>144</v>
          </cell>
          <cell r="BC16" t="str">
            <v>021205</v>
          </cell>
          <cell r="BD16">
            <v>180</v>
          </cell>
          <cell r="BE16" t="str">
            <v>021205</v>
          </cell>
          <cell r="BF16">
            <v>156</v>
          </cell>
          <cell r="BG16" t="str">
            <v>021205</v>
          </cell>
          <cell r="BH16">
            <v>147</v>
          </cell>
          <cell r="BI16" t="str">
            <v>021205</v>
          </cell>
          <cell r="BJ16">
            <v>107</v>
          </cell>
          <cell r="BK16" t="str">
            <v>021205</v>
          </cell>
          <cell r="BL16">
            <v>116</v>
          </cell>
          <cell r="BM16" t="str">
            <v>021205</v>
          </cell>
          <cell r="BN16">
            <v>105</v>
          </cell>
          <cell r="BO16" t="str">
            <v>021201</v>
          </cell>
          <cell r="BP16">
            <v>617</v>
          </cell>
          <cell r="BQ16" t="str">
            <v>021201</v>
          </cell>
          <cell r="BR16">
            <v>514</v>
          </cell>
          <cell r="BS16" t="str">
            <v>021206</v>
          </cell>
          <cell r="BT16">
            <v>110</v>
          </cell>
          <cell r="BU16" t="str">
            <v>021401</v>
          </cell>
          <cell r="BV16">
            <v>4</v>
          </cell>
          <cell r="BW16" t="str">
            <v>021206</v>
          </cell>
          <cell r="BX16">
            <v>89</v>
          </cell>
          <cell r="BY16" t="str">
            <v>021303</v>
          </cell>
          <cell r="BZ16">
            <v>361</v>
          </cell>
          <cell r="CA16" t="str">
            <v>021405</v>
          </cell>
          <cell r="CB16">
            <v>85</v>
          </cell>
          <cell r="CC16" t="str">
            <v>021401</v>
          </cell>
          <cell r="CD16">
            <v>12</v>
          </cell>
          <cell r="CE16" t="str">
            <v>021303</v>
          </cell>
          <cell r="CF16">
            <v>414</v>
          </cell>
          <cell r="CG16" t="str">
            <v>021303</v>
          </cell>
          <cell r="CH16">
            <v>343</v>
          </cell>
          <cell r="CI16" t="str">
            <v>021206</v>
          </cell>
          <cell r="CJ16">
            <v>146</v>
          </cell>
          <cell r="CK16" t="str">
            <v>021405</v>
          </cell>
          <cell r="CL16">
            <v>46</v>
          </cell>
          <cell r="CM16" t="str">
            <v>021405</v>
          </cell>
          <cell r="CN16">
            <v>63</v>
          </cell>
          <cell r="CO16" t="str">
            <v>021303</v>
          </cell>
          <cell r="CP16">
            <v>400</v>
          </cell>
          <cell r="CQ16" t="str">
            <v>021405</v>
          </cell>
          <cell r="CR16">
            <v>69</v>
          </cell>
          <cell r="CS16" t="str">
            <v>021401</v>
          </cell>
          <cell r="CT16">
            <v>47</v>
          </cell>
          <cell r="CU16" t="str">
            <v>021405</v>
          </cell>
          <cell r="CV16">
            <v>77</v>
          </cell>
          <cell r="CW16" t="str">
            <v>021405</v>
          </cell>
          <cell r="CX16">
            <v>28</v>
          </cell>
          <cell r="CY16" t="str">
            <v>021405</v>
          </cell>
          <cell r="CZ16">
            <v>65</v>
          </cell>
          <cell r="DA16" t="str">
            <v>021401</v>
          </cell>
          <cell r="DB16">
            <v>40</v>
          </cell>
          <cell r="DC16" t="str">
            <v>021405</v>
          </cell>
          <cell r="DD16">
            <v>85</v>
          </cell>
          <cell r="DE16" t="str">
            <v>021401</v>
          </cell>
          <cell r="DF16">
            <v>36</v>
          </cell>
          <cell r="DG16" t="str">
            <v>021405</v>
          </cell>
          <cell r="DH16">
            <v>71</v>
          </cell>
          <cell r="DI16" t="str">
            <v>021405</v>
          </cell>
          <cell r="DJ16">
            <v>48</v>
          </cell>
          <cell r="DK16" t="str">
            <v>021405</v>
          </cell>
          <cell r="DL16">
            <v>79</v>
          </cell>
          <cell r="DM16" t="str">
            <v>021405</v>
          </cell>
          <cell r="DN16">
            <v>48</v>
          </cell>
          <cell r="DO16" t="str">
            <v>021405</v>
          </cell>
          <cell r="DP16">
            <v>84</v>
          </cell>
          <cell r="DQ16" t="str">
            <v>021405</v>
          </cell>
          <cell r="DR16">
            <v>49</v>
          </cell>
          <cell r="DS16" t="str">
            <v>021401</v>
          </cell>
          <cell r="DT16">
            <v>190</v>
          </cell>
          <cell r="DU16" t="str">
            <v>021401</v>
          </cell>
          <cell r="DV16">
            <v>74</v>
          </cell>
          <cell r="DW16" t="str">
            <v>021405</v>
          </cell>
          <cell r="DX16">
            <v>99</v>
          </cell>
          <cell r="DY16" t="str">
            <v>021405</v>
          </cell>
          <cell r="DZ16">
            <v>59</v>
          </cell>
          <cell r="EA16" t="str">
            <v>021405</v>
          </cell>
          <cell r="EB16">
            <v>81</v>
          </cell>
          <cell r="EC16" t="str">
            <v>021405</v>
          </cell>
          <cell r="ED16">
            <v>72</v>
          </cell>
          <cell r="EE16" t="str">
            <v>021405</v>
          </cell>
          <cell r="EF16">
            <v>107</v>
          </cell>
          <cell r="EG16" t="str">
            <v>021401</v>
          </cell>
          <cell r="EH16">
            <v>134</v>
          </cell>
          <cell r="EI16" t="str">
            <v>021405</v>
          </cell>
          <cell r="EJ16">
            <v>91</v>
          </cell>
          <cell r="EK16" t="str">
            <v>021405</v>
          </cell>
          <cell r="EL16">
            <v>71</v>
          </cell>
          <cell r="EM16" t="str">
            <v>021405</v>
          </cell>
          <cell r="EN16">
            <v>72</v>
          </cell>
          <cell r="EO16" t="str">
            <v>021405</v>
          </cell>
          <cell r="EP16">
            <v>75</v>
          </cell>
          <cell r="EQ16" t="str">
            <v>021405</v>
          </cell>
          <cell r="ER16">
            <v>78</v>
          </cell>
          <cell r="ES16" t="str">
            <v>021401</v>
          </cell>
          <cell r="ET16">
            <v>101</v>
          </cell>
          <cell r="EU16" t="str">
            <v>021405</v>
          </cell>
          <cell r="EV16">
            <v>78</v>
          </cell>
          <cell r="EW16" t="str">
            <v>021405</v>
          </cell>
          <cell r="EX16">
            <v>73</v>
          </cell>
          <cell r="EY16" t="str">
            <v>021405</v>
          </cell>
          <cell r="EZ16">
            <v>74</v>
          </cell>
          <cell r="FA16" t="str">
            <v>021405</v>
          </cell>
          <cell r="FB16">
            <v>70</v>
          </cell>
          <cell r="FC16" t="str">
            <v>021405</v>
          </cell>
          <cell r="FD16">
            <v>80</v>
          </cell>
          <cell r="FE16" t="str">
            <v>021405</v>
          </cell>
          <cell r="FF16">
            <v>67</v>
          </cell>
          <cell r="FG16" t="str">
            <v>021405</v>
          </cell>
          <cell r="FH16">
            <v>72</v>
          </cell>
          <cell r="FI16" t="str">
            <v>021405</v>
          </cell>
          <cell r="FJ16">
            <v>77</v>
          </cell>
          <cell r="FK16" t="str">
            <v>021405</v>
          </cell>
          <cell r="FL16">
            <v>65</v>
          </cell>
          <cell r="FM16" t="str">
            <v>021405</v>
          </cell>
          <cell r="FN16">
            <v>63</v>
          </cell>
          <cell r="FO16" t="str">
            <v>021405</v>
          </cell>
          <cell r="FP16">
            <v>76</v>
          </cell>
          <cell r="FQ16" t="str">
            <v>021405</v>
          </cell>
          <cell r="FR16">
            <v>81</v>
          </cell>
          <cell r="FS16" t="str">
            <v>021405</v>
          </cell>
          <cell r="FT16">
            <v>84</v>
          </cell>
          <cell r="FU16" t="str">
            <v>021405</v>
          </cell>
          <cell r="FV16">
            <v>77</v>
          </cell>
          <cell r="FW16" t="str">
            <v>021405</v>
          </cell>
          <cell r="FX16">
            <v>61</v>
          </cell>
          <cell r="FY16" t="str">
            <v>021405</v>
          </cell>
          <cell r="FZ16">
            <v>82</v>
          </cell>
          <cell r="GA16" t="str">
            <v>021405</v>
          </cell>
          <cell r="GB16">
            <v>59</v>
          </cell>
          <cell r="GC16" t="str">
            <v>021405</v>
          </cell>
          <cell r="GD16">
            <v>88</v>
          </cell>
          <cell r="GE16" t="str">
            <v>021405</v>
          </cell>
          <cell r="GF16">
            <v>93</v>
          </cell>
          <cell r="GG16" t="str">
            <v>021405</v>
          </cell>
          <cell r="GH16">
            <v>90</v>
          </cell>
          <cell r="GI16" t="str">
            <v>021405</v>
          </cell>
          <cell r="GJ16">
            <v>97</v>
          </cell>
          <cell r="GK16" t="str">
            <v>021405</v>
          </cell>
          <cell r="GL16">
            <v>87</v>
          </cell>
          <cell r="GM16" t="str">
            <v>021405</v>
          </cell>
          <cell r="GN16">
            <v>88</v>
          </cell>
          <cell r="GO16" t="str">
            <v>021405</v>
          </cell>
          <cell r="GP16">
            <v>94</v>
          </cell>
          <cell r="GQ16" t="str">
            <v>021405</v>
          </cell>
          <cell r="GR16">
            <v>98</v>
          </cell>
          <cell r="GS16" t="str">
            <v>021405</v>
          </cell>
          <cell r="GT16">
            <v>78</v>
          </cell>
          <cell r="GU16" t="str">
            <v>021405</v>
          </cell>
          <cell r="GV16">
            <v>72</v>
          </cell>
          <cell r="GW16" t="str">
            <v>021405</v>
          </cell>
          <cell r="GX16">
            <v>104</v>
          </cell>
          <cell r="GY16" t="str">
            <v>021405</v>
          </cell>
          <cell r="GZ16">
            <v>107</v>
          </cell>
          <cell r="HA16" t="str">
            <v>021405</v>
          </cell>
          <cell r="HB16">
            <v>118</v>
          </cell>
          <cell r="HC16" t="str">
            <v>021405</v>
          </cell>
          <cell r="HD16">
            <v>107</v>
          </cell>
          <cell r="HE16" t="str">
            <v>021401</v>
          </cell>
          <cell r="HF16">
            <v>151</v>
          </cell>
          <cell r="HG16" t="str">
            <v>021405</v>
          </cell>
          <cell r="HH16">
            <v>125</v>
          </cell>
          <cell r="HI16" t="str">
            <v>021405</v>
          </cell>
          <cell r="HJ16">
            <v>106</v>
          </cell>
          <cell r="HK16" t="str">
            <v>021405</v>
          </cell>
          <cell r="HL16">
            <v>107</v>
          </cell>
          <cell r="HM16" t="str">
            <v>021405</v>
          </cell>
          <cell r="HN16">
            <v>105</v>
          </cell>
          <cell r="HO16" t="str">
            <v>021405</v>
          </cell>
          <cell r="HP16">
            <v>133</v>
          </cell>
          <cell r="HQ16" t="str">
            <v>021405</v>
          </cell>
          <cell r="HR16">
            <v>140</v>
          </cell>
          <cell r="HS16" t="str">
            <v>021405</v>
          </cell>
          <cell r="HT16">
            <v>116</v>
          </cell>
          <cell r="HU16" t="str">
            <v>021405</v>
          </cell>
          <cell r="HV16">
            <v>126</v>
          </cell>
          <cell r="HW16" t="str">
            <v>021405</v>
          </cell>
          <cell r="HX16">
            <v>151</v>
          </cell>
          <cell r="HY16" t="str">
            <v>021405</v>
          </cell>
          <cell r="HZ16">
            <v>140</v>
          </cell>
          <cell r="IA16" t="str">
            <v>021405</v>
          </cell>
          <cell r="IB16">
            <v>141</v>
          </cell>
          <cell r="IC16" t="str">
            <v>021405</v>
          </cell>
          <cell r="ID16">
            <v>159</v>
          </cell>
          <cell r="IE16" t="str">
            <v>021405</v>
          </cell>
          <cell r="IF16">
            <v>157</v>
          </cell>
          <cell r="IG16" t="str">
            <v>021405</v>
          </cell>
          <cell r="IH16">
            <v>164</v>
          </cell>
          <cell r="II16" t="str">
            <v>021405</v>
          </cell>
          <cell r="IJ16">
            <v>155</v>
          </cell>
          <cell r="IK16" t="str">
            <v>021401</v>
          </cell>
          <cell r="IL16">
            <v>172</v>
          </cell>
          <cell r="IM16" t="str">
            <v>021405</v>
          </cell>
          <cell r="IN16">
            <v>126</v>
          </cell>
          <cell r="IO16" t="str">
            <v>021405</v>
          </cell>
          <cell r="IP16">
            <v>151</v>
          </cell>
          <cell r="IQ16" t="str">
            <v>021405</v>
          </cell>
          <cell r="IR16">
            <v>111</v>
          </cell>
          <cell r="IS16" t="str">
            <v>021405</v>
          </cell>
          <cell r="IT16">
            <v>134</v>
          </cell>
          <cell r="IU16" t="str">
            <v>021405</v>
          </cell>
          <cell r="IV16">
            <v>115</v>
          </cell>
          <cell r="IW16" t="str">
            <v>021405</v>
          </cell>
          <cell r="IX16">
            <v>146</v>
          </cell>
          <cell r="IY16" t="str">
            <v>021405</v>
          </cell>
          <cell r="IZ16">
            <v>107</v>
          </cell>
          <cell r="JA16" t="str">
            <v>021405</v>
          </cell>
          <cell r="JB16">
            <v>97</v>
          </cell>
          <cell r="JC16" t="str">
            <v>021405</v>
          </cell>
          <cell r="JD16">
            <v>92</v>
          </cell>
          <cell r="JE16" t="str">
            <v>021405</v>
          </cell>
          <cell r="JF16">
            <v>114</v>
          </cell>
          <cell r="JG16" t="str">
            <v>021405</v>
          </cell>
          <cell r="JH16">
            <v>79</v>
          </cell>
          <cell r="JI16" t="str">
            <v>021405</v>
          </cell>
          <cell r="JJ16">
            <v>133</v>
          </cell>
          <cell r="JK16" t="str">
            <v>021405</v>
          </cell>
          <cell r="JL16">
            <v>61</v>
          </cell>
          <cell r="JM16" t="str">
            <v>021405</v>
          </cell>
          <cell r="JN16">
            <v>108</v>
          </cell>
          <cell r="JO16" t="str">
            <v>021405</v>
          </cell>
          <cell r="JP16">
            <v>84</v>
          </cell>
          <cell r="JQ16" t="str">
            <v>021405</v>
          </cell>
          <cell r="JR16">
            <v>102</v>
          </cell>
          <cell r="JS16" t="str">
            <v>021405</v>
          </cell>
          <cell r="JT16">
            <v>70</v>
          </cell>
          <cell r="JU16" t="str">
            <v>021405</v>
          </cell>
          <cell r="JV16">
            <v>95</v>
          </cell>
          <cell r="JW16" t="str">
            <v>021405</v>
          </cell>
          <cell r="JX16">
            <v>60</v>
          </cell>
          <cell r="JY16" t="str">
            <v>021405</v>
          </cell>
          <cell r="JZ16">
            <v>87</v>
          </cell>
          <cell r="KA16" t="str">
            <v>021405</v>
          </cell>
          <cell r="KB16">
            <v>60</v>
          </cell>
          <cell r="KC16" t="str">
            <v>021405</v>
          </cell>
          <cell r="KD16">
            <v>98</v>
          </cell>
          <cell r="KE16" t="str">
            <v>021405</v>
          </cell>
          <cell r="KF16">
            <v>33</v>
          </cell>
          <cell r="KG16" t="str">
            <v>021405</v>
          </cell>
          <cell r="KH16">
            <v>44</v>
          </cell>
          <cell r="KI16" t="str">
            <v>021405</v>
          </cell>
          <cell r="KJ16">
            <v>29</v>
          </cell>
          <cell r="KK16" t="str">
            <v>021405</v>
          </cell>
          <cell r="KL16">
            <v>51</v>
          </cell>
          <cell r="KM16" t="str">
            <v>021405</v>
          </cell>
          <cell r="KN16">
            <v>21</v>
          </cell>
          <cell r="KO16" t="str">
            <v>021405</v>
          </cell>
          <cell r="KP16">
            <v>50</v>
          </cell>
          <cell r="KQ16" t="str">
            <v>021405</v>
          </cell>
          <cell r="KR16">
            <v>9</v>
          </cell>
          <cell r="KS16" t="str">
            <v>021405</v>
          </cell>
          <cell r="KT16">
            <v>27</v>
          </cell>
          <cell r="KU16" t="str">
            <v>021405</v>
          </cell>
          <cell r="KV16">
            <v>6</v>
          </cell>
          <cell r="KW16" t="str">
            <v>021405</v>
          </cell>
          <cell r="KX16">
            <v>11</v>
          </cell>
          <cell r="KY16" t="str">
            <v>021405</v>
          </cell>
          <cell r="KZ16">
            <v>13</v>
          </cell>
          <cell r="LA16" t="str">
            <v>021405</v>
          </cell>
          <cell r="LB16">
            <v>24</v>
          </cell>
          <cell r="LC16" t="str">
            <v>021405</v>
          </cell>
          <cell r="LD16">
            <v>19</v>
          </cell>
          <cell r="LE16" t="str">
            <v>021405</v>
          </cell>
          <cell r="LF16">
            <v>51</v>
          </cell>
          <cell r="LG16" t="str">
            <v>021405</v>
          </cell>
          <cell r="LH16">
            <v>29</v>
          </cell>
          <cell r="LI16" t="str">
            <v>021405</v>
          </cell>
          <cell r="LJ16">
            <v>61</v>
          </cell>
          <cell r="LK16" t="str">
            <v>021405</v>
          </cell>
          <cell r="LL16">
            <v>21</v>
          </cell>
          <cell r="LM16" t="str">
            <v>021405</v>
          </cell>
          <cell r="LN16">
            <v>72</v>
          </cell>
          <cell r="LO16" t="str">
            <v>021405</v>
          </cell>
          <cell r="LP16">
            <v>23</v>
          </cell>
          <cell r="LQ16" t="str">
            <v>021405</v>
          </cell>
          <cell r="LR16">
            <v>71</v>
          </cell>
          <cell r="LS16" t="str">
            <v>021405</v>
          </cell>
          <cell r="LT16">
            <v>24</v>
          </cell>
          <cell r="LU16" t="str">
            <v>021405</v>
          </cell>
          <cell r="LV16">
            <v>79</v>
          </cell>
          <cell r="LW16" t="str">
            <v>021405</v>
          </cell>
          <cell r="LX16">
            <v>24</v>
          </cell>
          <cell r="LY16" t="str">
            <v>021405</v>
          </cell>
          <cell r="LZ16">
            <v>53</v>
          </cell>
          <cell r="MA16" t="str">
            <v>021405</v>
          </cell>
          <cell r="MB16">
            <v>18</v>
          </cell>
          <cell r="MC16" t="str">
            <v>021405</v>
          </cell>
          <cell r="MD16">
            <v>55</v>
          </cell>
          <cell r="ME16" t="str">
            <v>021405</v>
          </cell>
          <cell r="MF16">
            <v>13</v>
          </cell>
          <cell r="MG16" t="str">
            <v>021405</v>
          </cell>
          <cell r="MH16">
            <v>44</v>
          </cell>
          <cell r="MI16" t="str">
            <v>021405</v>
          </cell>
          <cell r="MJ16">
            <v>6</v>
          </cell>
          <cell r="MK16" t="str">
            <v>021405</v>
          </cell>
          <cell r="ML16">
            <v>25</v>
          </cell>
          <cell r="MM16" t="str">
            <v>021405</v>
          </cell>
          <cell r="MN16">
            <v>7</v>
          </cell>
          <cell r="MO16" t="str">
            <v>021405</v>
          </cell>
          <cell r="MP16">
            <v>24</v>
          </cell>
          <cell r="MQ16" t="str">
            <v>021405</v>
          </cell>
          <cell r="MR16">
            <v>7</v>
          </cell>
          <cell r="MS16" t="str">
            <v>021405</v>
          </cell>
          <cell r="MT16">
            <v>26</v>
          </cell>
          <cell r="MU16" t="str">
            <v>021405</v>
          </cell>
          <cell r="MV16">
            <v>4</v>
          </cell>
          <cell r="MW16" t="str">
            <v>021405</v>
          </cell>
          <cell r="MX16">
            <v>21</v>
          </cell>
          <cell r="MY16" t="str">
            <v>021405</v>
          </cell>
          <cell r="MZ16">
            <v>3</v>
          </cell>
          <cell r="NA16" t="str">
            <v>021405</v>
          </cell>
          <cell r="NB16">
            <v>23</v>
          </cell>
          <cell r="NC16" t="str">
            <v>021405</v>
          </cell>
          <cell r="ND16">
            <v>2</v>
          </cell>
          <cell r="NE16" t="str">
            <v>021405</v>
          </cell>
          <cell r="NF16">
            <v>18</v>
          </cell>
          <cell r="NI16" t="str">
            <v>021424</v>
          </cell>
          <cell r="NJ16">
            <v>32</v>
          </cell>
          <cell r="NK16" t="str">
            <v>021405</v>
          </cell>
          <cell r="NL16">
            <v>2</v>
          </cell>
          <cell r="NM16" t="str">
            <v>021405</v>
          </cell>
          <cell r="NN16">
            <v>6</v>
          </cell>
          <cell r="NQ16" t="str">
            <v>021424</v>
          </cell>
          <cell r="NR16">
            <v>14</v>
          </cell>
          <cell r="NS16" t="str">
            <v>021405</v>
          </cell>
          <cell r="NT16">
            <v>1</v>
          </cell>
          <cell r="NU16" t="str">
            <v>021501</v>
          </cell>
          <cell r="NV16">
            <v>2</v>
          </cell>
          <cell r="NW16" t="str">
            <v>021405</v>
          </cell>
          <cell r="NX16">
            <v>1</v>
          </cell>
          <cell r="NY16" t="str">
            <v>021501</v>
          </cell>
          <cell r="NZ16">
            <v>2</v>
          </cell>
          <cell r="OC16" t="str">
            <v>021601</v>
          </cell>
          <cell r="OD16">
            <v>1</v>
          </cell>
          <cell r="OG16" t="str">
            <v>022003</v>
          </cell>
          <cell r="OH16">
            <v>1</v>
          </cell>
          <cell r="OK16" t="str">
            <v>024005</v>
          </cell>
          <cell r="OL16">
            <v>2</v>
          </cell>
          <cell r="OO16" t="str">
            <v>028000</v>
          </cell>
          <cell r="OP16">
            <v>1</v>
          </cell>
        </row>
        <row r="17">
          <cell r="C17" t="str">
            <v>021206</v>
          </cell>
          <cell r="D17">
            <v>100</v>
          </cell>
          <cell r="E17" t="str">
            <v>021206</v>
          </cell>
          <cell r="F17">
            <v>87</v>
          </cell>
          <cell r="G17" t="str">
            <v>021206</v>
          </cell>
          <cell r="H17">
            <v>79</v>
          </cell>
          <cell r="I17" t="str">
            <v>021206</v>
          </cell>
          <cell r="J17">
            <v>86</v>
          </cell>
          <cell r="K17" t="str">
            <v>021206</v>
          </cell>
          <cell r="L17">
            <v>98</v>
          </cell>
          <cell r="M17" t="str">
            <v>021206</v>
          </cell>
          <cell r="N17">
            <v>103</v>
          </cell>
          <cell r="O17" t="str">
            <v>021206</v>
          </cell>
          <cell r="P17">
            <v>97</v>
          </cell>
          <cell r="Q17" t="str">
            <v>021206</v>
          </cell>
          <cell r="R17">
            <v>110</v>
          </cell>
          <cell r="S17" t="str">
            <v>021206</v>
          </cell>
          <cell r="T17">
            <v>110</v>
          </cell>
          <cell r="U17" t="str">
            <v>021206</v>
          </cell>
          <cell r="V17">
            <v>128</v>
          </cell>
          <cell r="W17" t="str">
            <v>021206</v>
          </cell>
          <cell r="X17">
            <v>150</v>
          </cell>
          <cell r="Y17" t="str">
            <v>021206</v>
          </cell>
          <cell r="Z17">
            <v>119</v>
          </cell>
          <cell r="AA17" t="str">
            <v>021206</v>
          </cell>
          <cell r="AB17">
            <v>147</v>
          </cell>
          <cell r="AC17" t="str">
            <v>021206</v>
          </cell>
          <cell r="AD17">
            <v>144</v>
          </cell>
          <cell r="AE17" t="str">
            <v>021206</v>
          </cell>
          <cell r="AF17">
            <v>156</v>
          </cell>
          <cell r="AG17" t="str">
            <v>021206</v>
          </cell>
          <cell r="AH17">
            <v>135</v>
          </cell>
          <cell r="AI17" t="str">
            <v>021206</v>
          </cell>
          <cell r="AJ17">
            <v>170</v>
          </cell>
          <cell r="AK17" t="str">
            <v>021206</v>
          </cell>
          <cell r="AL17">
            <v>156</v>
          </cell>
          <cell r="AM17" t="str">
            <v>021206</v>
          </cell>
          <cell r="AN17">
            <v>154</v>
          </cell>
          <cell r="AO17" t="str">
            <v>021206</v>
          </cell>
          <cell r="AP17">
            <v>156</v>
          </cell>
          <cell r="AQ17" t="str">
            <v>021206</v>
          </cell>
          <cell r="AR17">
            <v>183</v>
          </cell>
          <cell r="AS17" t="str">
            <v>021206</v>
          </cell>
          <cell r="AT17">
            <v>134</v>
          </cell>
          <cell r="AU17" t="str">
            <v>021206</v>
          </cell>
          <cell r="AV17">
            <v>185</v>
          </cell>
          <cell r="AW17" t="str">
            <v>021206</v>
          </cell>
          <cell r="AX17">
            <v>164</v>
          </cell>
          <cell r="AY17" t="str">
            <v>021206</v>
          </cell>
          <cell r="AZ17">
            <v>183</v>
          </cell>
          <cell r="BA17" t="str">
            <v>021206</v>
          </cell>
          <cell r="BB17">
            <v>178</v>
          </cell>
          <cell r="BC17" t="str">
            <v>021206</v>
          </cell>
          <cell r="BD17">
            <v>201</v>
          </cell>
          <cell r="BE17" t="str">
            <v>021206</v>
          </cell>
          <cell r="BF17">
            <v>163</v>
          </cell>
          <cell r="BG17" t="str">
            <v>021206</v>
          </cell>
          <cell r="BH17">
            <v>159</v>
          </cell>
          <cell r="BI17" t="str">
            <v>021206</v>
          </cell>
          <cell r="BJ17">
            <v>126</v>
          </cell>
          <cell r="BK17" t="str">
            <v>021206</v>
          </cell>
          <cell r="BL17">
            <v>140</v>
          </cell>
          <cell r="BM17" t="str">
            <v>021206</v>
          </cell>
          <cell r="BN17">
            <v>124</v>
          </cell>
          <cell r="BO17" t="str">
            <v>021205</v>
          </cell>
          <cell r="BP17">
            <v>122</v>
          </cell>
          <cell r="BQ17" t="str">
            <v>021205</v>
          </cell>
          <cell r="BR17">
            <v>119</v>
          </cell>
          <cell r="BS17" t="str">
            <v>021303</v>
          </cell>
          <cell r="BT17">
            <v>322</v>
          </cell>
          <cell r="BU17" t="str">
            <v>021405</v>
          </cell>
          <cell r="BV17">
            <v>55</v>
          </cell>
          <cell r="BW17" t="str">
            <v>021303</v>
          </cell>
          <cell r="BX17">
            <v>391</v>
          </cell>
          <cell r="BY17" t="str">
            <v>021401</v>
          </cell>
          <cell r="BZ17">
            <v>5</v>
          </cell>
          <cell r="CA17" t="str">
            <v>021424</v>
          </cell>
          <cell r="CB17">
            <v>752</v>
          </cell>
          <cell r="CC17" t="str">
            <v>021405</v>
          </cell>
          <cell r="CD17">
            <v>48</v>
          </cell>
          <cell r="CE17" t="str">
            <v>021401</v>
          </cell>
          <cell r="CF17">
            <v>59</v>
          </cell>
          <cell r="CG17" t="str">
            <v>021401</v>
          </cell>
          <cell r="CH17">
            <v>23</v>
          </cell>
          <cell r="CI17" t="str">
            <v>021303</v>
          </cell>
          <cell r="CJ17">
            <v>421</v>
          </cell>
          <cell r="CK17" t="str">
            <v>021424</v>
          </cell>
          <cell r="CL17">
            <v>458</v>
          </cell>
          <cell r="CM17" t="str">
            <v>021424</v>
          </cell>
          <cell r="CN17">
            <v>481</v>
          </cell>
          <cell r="CO17" t="str">
            <v>021401</v>
          </cell>
          <cell r="CP17">
            <v>38</v>
          </cell>
          <cell r="CQ17" t="str">
            <v>021424</v>
          </cell>
          <cell r="CR17">
            <v>472</v>
          </cell>
          <cell r="CS17" t="str">
            <v>021405</v>
          </cell>
          <cell r="CT17">
            <v>46</v>
          </cell>
          <cell r="CU17" t="str">
            <v>021424</v>
          </cell>
          <cell r="CV17">
            <v>472</v>
          </cell>
          <cell r="CW17" t="str">
            <v>021424</v>
          </cell>
          <cell r="CX17">
            <v>495</v>
          </cell>
          <cell r="CY17" t="str">
            <v>021424</v>
          </cell>
          <cell r="CZ17">
            <v>469</v>
          </cell>
          <cell r="DA17" t="str">
            <v>021405</v>
          </cell>
          <cell r="DB17">
            <v>42</v>
          </cell>
          <cell r="DC17" t="str">
            <v>021424</v>
          </cell>
          <cell r="DD17">
            <v>504</v>
          </cell>
          <cell r="DE17" t="str">
            <v>021405</v>
          </cell>
          <cell r="DF17">
            <v>43</v>
          </cell>
          <cell r="DG17" t="str">
            <v>021424</v>
          </cell>
          <cell r="DH17">
            <v>525</v>
          </cell>
          <cell r="DI17" t="str">
            <v>021424</v>
          </cell>
          <cell r="DJ17">
            <v>521</v>
          </cell>
          <cell r="DK17" t="str">
            <v>021424</v>
          </cell>
          <cell r="DL17">
            <v>620</v>
          </cell>
          <cell r="DM17" t="str">
            <v>021424</v>
          </cell>
          <cell r="DN17">
            <v>723</v>
          </cell>
          <cell r="DO17" t="str">
            <v>021424</v>
          </cell>
          <cell r="DP17">
            <v>695</v>
          </cell>
          <cell r="DQ17" t="str">
            <v>021424</v>
          </cell>
          <cell r="DR17">
            <v>759</v>
          </cell>
          <cell r="DS17" t="str">
            <v>021405</v>
          </cell>
          <cell r="DT17">
            <v>86</v>
          </cell>
          <cell r="DU17" t="str">
            <v>021405</v>
          </cell>
          <cell r="DV17">
            <v>60</v>
          </cell>
          <cell r="DW17" t="str">
            <v>021424</v>
          </cell>
          <cell r="DX17">
            <v>933</v>
          </cell>
          <cell r="DY17" t="str">
            <v>021424</v>
          </cell>
          <cell r="DZ17">
            <v>937</v>
          </cell>
          <cell r="EA17" t="str">
            <v>021424</v>
          </cell>
          <cell r="EB17">
            <v>985</v>
          </cell>
          <cell r="EC17" t="str">
            <v>021424</v>
          </cell>
          <cell r="ED17">
            <v>1070</v>
          </cell>
          <cell r="EE17" t="str">
            <v>021424</v>
          </cell>
          <cell r="EF17">
            <v>988</v>
          </cell>
          <cell r="EG17" t="str">
            <v>021405</v>
          </cell>
          <cell r="EH17">
            <v>72</v>
          </cell>
          <cell r="EI17" t="str">
            <v>021424</v>
          </cell>
          <cell r="EJ17">
            <v>978</v>
          </cell>
          <cell r="EK17" t="str">
            <v>021424</v>
          </cell>
          <cell r="EL17">
            <v>1088</v>
          </cell>
          <cell r="EM17" t="str">
            <v>021424</v>
          </cell>
          <cell r="EN17">
            <v>869</v>
          </cell>
          <cell r="EO17" t="str">
            <v>021424</v>
          </cell>
          <cell r="EP17">
            <v>1010</v>
          </cell>
          <cell r="EQ17" t="str">
            <v>021424</v>
          </cell>
          <cell r="ER17">
            <v>895</v>
          </cell>
          <cell r="ES17" t="str">
            <v>021405</v>
          </cell>
          <cell r="ET17">
            <v>63</v>
          </cell>
          <cell r="EU17" t="str">
            <v>021424</v>
          </cell>
          <cell r="EV17">
            <v>924</v>
          </cell>
          <cell r="EW17" t="str">
            <v>021424</v>
          </cell>
          <cell r="EX17">
            <v>1004</v>
          </cell>
          <cell r="EY17" t="str">
            <v>021424</v>
          </cell>
          <cell r="EZ17">
            <v>872</v>
          </cell>
          <cell r="FA17" t="str">
            <v>021424</v>
          </cell>
          <cell r="FB17">
            <v>926</v>
          </cell>
          <cell r="FC17" t="str">
            <v>021424</v>
          </cell>
          <cell r="FD17">
            <v>790</v>
          </cell>
          <cell r="FE17" t="str">
            <v>021424</v>
          </cell>
          <cell r="FF17">
            <v>915</v>
          </cell>
          <cell r="FG17" t="str">
            <v>021424</v>
          </cell>
          <cell r="FH17">
            <v>794</v>
          </cell>
          <cell r="FI17" t="str">
            <v>021424</v>
          </cell>
          <cell r="FJ17">
            <v>922</v>
          </cell>
          <cell r="FK17" t="str">
            <v>021424</v>
          </cell>
          <cell r="FL17">
            <v>764</v>
          </cell>
          <cell r="FM17" t="str">
            <v>021424</v>
          </cell>
          <cell r="FN17">
            <v>860</v>
          </cell>
          <cell r="FO17" t="str">
            <v>021424</v>
          </cell>
          <cell r="FP17">
            <v>762</v>
          </cell>
          <cell r="FQ17" t="str">
            <v>021424</v>
          </cell>
          <cell r="FR17">
            <v>829</v>
          </cell>
          <cell r="FS17" t="str">
            <v>021424</v>
          </cell>
          <cell r="FT17">
            <v>706</v>
          </cell>
          <cell r="FU17" t="str">
            <v>021424</v>
          </cell>
          <cell r="FV17">
            <v>860</v>
          </cell>
          <cell r="FW17" t="str">
            <v>021424</v>
          </cell>
          <cell r="FX17">
            <v>717</v>
          </cell>
          <cell r="FY17" t="str">
            <v>021424</v>
          </cell>
          <cell r="FZ17">
            <v>781</v>
          </cell>
          <cell r="GA17" t="str">
            <v>021424</v>
          </cell>
          <cell r="GB17">
            <v>649</v>
          </cell>
          <cell r="GC17" t="str">
            <v>021424</v>
          </cell>
          <cell r="GD17">
            <v>789</v>
          </cell>
          <cell r="GE17" t="str">
            <v>021424</v>
          </cell>
          <cell r="GF17">
            <v>640</v>
          </cell>
          <cell r="GG17" t="str">
            <v>021424</v>
          </cell>
          <cell r="GH17">
            <v>797</v>
          </cell>
          <cell r="GI17" t="str">
            <v>021424</v>
          </cell>
          <cell r="GJ17">
            <v>630</v>
          </cell>
          <cell r="GK17" t="str">
            <v>021424</v>
          </cell>
          <cell r="GL17">
            <v>760</v>
          </cell>
          <cell r="GM17" t="str">
            <v>021424</v>
          </cell>
          <cell r="GN17">
            <v>614</v>
          </cell>
          <cell r="GO17" t="str">
            <v>021424</v>
          </cell>
          <cell r="GP17">
            <v>750</v>
          </cell>
          <cell r="GQ17" t="str">
            <v>021424</v>
          </cell>
          <cell r="GR17">
            <v>691</v>
          </cell>
          <cell r="GS17" t="str">
            <v>021424</v>
          </cell>
          <cell r="GT17">
            <v>760</v>
          </cell>
          <cell r="GU17" t="str">
            <v>021424</v>
          </cell>
          <cell r="GV17">
            <v>626</v>
          </cell>
          <cell r="GW17" t="str">
            <v>021424</v>
          </cell>
          <cell r="GX17">
            <v>786</v>
          </cell>
          <cell r="GY17" t="str">
            <v>021424</v>
          </cell>
          <cell r="GZ17">
            <v>631</v>
          </cell>
          <cell r="HA17" t="str">
            <v>021424</v>
          </cell>
          <cell r="HB17">
            <v>744</v>
          </cell>
          <cell r="HC17" t="str">
            <v>021424</v>
          </cell>
          <cell r="HD17">
            <v>646</v>
          </cell>
          <cell r="HE17" t="str">
            <v>021405</v>
          </cell>
          <cell r="HF17">
            <v>115</v>
          </cell>
          <cell r="HG17" t="str">
            <v>021424</v>
          </cell>
          <cell r="HH17">
            <v>647</v>
          </cell>
          <cell r="HI17" t="str">
            <v>021424</v>
          </cell>
          <cell r="HJ17">
            <v>771</v>
          </cell>
          <cell r="HK17" t="str">
            <v>021424</v>
          </cell>
          <cell r="HL17">
            <v>689</v>
          </cell>
          <cell r="HM17" t="str">
            <v>021424</v>
          </cell>
          <cell r="HN17">
            <v>863</v>
          </cell>
          <cell r="HO17" t="str">
            <v>021424</v>
          </cell>
          <cell r="HP17">
            <v>675</v>
          </cell>
          <cell r="HQ17" t="str">
            <v>021424</v>
          </cell>
          <cell r="HR17">
            <v>888</v>
          </cell>
          <cell r="HS17" t="str">
            <v>021424</v>
          </cell>
          <cell r="HT17">
            <v>670</v>
          </cell>
          <cell r="HU17" t="str">
            <v>021424</v>
          </cell>
          <cell r="HV17">
            <v>911</v>
          </cell>
          <cell r="HW17" t="str">
            <v>021424</v>
          </cell>
          <cell r="HX17">
            <v>763</v>
          </cell>
          <cell r="HY17" t="str">
            <v>021424</v>
          </cell>
          <cell r="HZ17">
            <v>986</v>
          </cell>
          <cell r="IA17" t="str">
            <v>021424</v>
          </cell>
          <cell r="IB17">
            <v>701</v>
          </cell>
          <cell r="IC17" t="str">
            <v>021424</v>
          </cell>
          <cell r="ID17">
            <v>1011</v>
          </cell>
          <cell r="IE17" t="str">
            <v>021424</v>
          </cell>
          <cell r="IF17">
            <v>773</v>
          </cell>
          <cell r="IG17" t="str">
            <v>021424</v>
          </cell>
          <cell r="IH17">
            <v>1033</v>
          </cell>
          <cell r="II17" t="str">
            <v>021424</v>
          </cell>
          <cell r="IJ17">
            <v>759</v>
          </cell>
          <cell r="IK17" t="str">
            <v>021405</v>
          </cell>
          <cell r="IL17">
            <v>155</v>
          </cell>
          <cell r="IM17" t="str">
            <v>021424</v>
          </cell>
          <cell r="IN17">
            <v>705</v>
          </cell>
          <cell r="IO17" t="str">
            <v>021424</v>
          </cell>
          <cell r="IP17">
            <v>1074</v>
          </cell>
          <cell r="IQ17" t="str">
            <v>021424</v>
          </cell>
          <cell r="IR17">
            <v>718</v>
          </cell>
          <cell r="IS17" t="str">
            <v>021424</v>
          </cell>
          <cell r="IT17">
            <v>1014</v>
          </cell>
          <cell r="IU17" t="str">
            <v>021424</v>
          </cell>
          <cell r="IV17">
            <v>655</v>
          </cell>
          <cell r="IW17" t="str">
            <v>021424</v>
          </cell>
          <cell r="IX17">
            <v>967</v>
          </cell>
          <cell r="IY17" t="str">
            <v>021424</v>
          </cell>
          <cell r="IZ17">
            <v>548</v>
          </cell>
          <cell r="JA17" t="str">
            <v>021424</v>
          </cell>
          <cell r="JB17">
            <v>942</v>
          </cell>
          <cell r="JC17" t="str">
            <v>021424</v>
          </cell>
          <cell r="JD17">
            <v>553</v>
          </cell>
          <cell r="JE17" t="str">
            <v>021424</v>
          </cell>
          <cell r="JF17">
            <v>798</v>
          </cell>
          <cell r="JG17" t="str">
            <v>021424</v>
          </cell>
          <cell r="JH17">
            <v>462</v>
          </cell>
          <cell r="JI17" t="str">
            <v>021424</v>
          </cell>
          <cell r="JJ17">
            <v>889</v>
          </cell>
          <cell r="JK17" t="str">
            <v>021424</v>
          </cell>
          <cell r="JL17">
            <v>443</v>
          </cell>
          <cell r="JM17" t="str">
            <v>021424</v>
          </cell>
          <cell r="JN17">
            <v>726</v>
          </cell>
          <cell r="JO17" t="str">
            <v>021424</v>
          </cell>
          <cell r="JP17">
            <v>386</v>
          </cell>
          <cell r="JQ17" t="str">
            <v>021424</v>
          </cell>
          <cell r="JR17">
            <v>667</v>
          </cell>
          <cell r="JS17" t="str">
            <v>021424</v>
          </cell>
          <cell r="JT17">
            <v>342</v>
          </cell>
          <cell r="JU17" t="str">
            <v>021424</v>
          </cell>
          <cell r="JV17">
            <v>779</v>
          </cell>
          <cell r="JW17" t="str">
            <v>021424</v>
          </cell>
          <cell r="JX17">
            <v>271</v>
          </cell>
          <cell r="JY17" t="str">
            <v>021424</v>
          </cell>
          <cell r="JZ17">
            <v>599</v>
          </cell>
          <cell r="KA17" t="str">
            <v>021424</v>
          </cell>
          <cell r="KB17">
            <v>303</v>
          </cell>
          <cell r="KC17" t="str">
            <v>021424</v>
          </cell>
          <cell r="KD17">
            <v>641</v>
          </cell>
          <cell r="KE17" t="str">
            <v>021424</v>
          </cell>
          <cell r="KF17">
            <v>206</v>
          </cell>
          <cell r="KG17" t="str">
            <v>021424</v>
          </cell>
          <cell r="KH17">
            <v>510</v>
          </cell>
          <cell r="KI17" t="str">
            <v>021424</v>
          </cell>
          <cell r="KJ17">
            <v>213</v>
          </cell>
          <cell r="KK17" t="str">
            <v>021424</v>
          </cell>
          <cell r="KL17">
            <v>553</v>
          </cell>
          <cell r="KM17" t="str">
            <v>021424</v>
          </cell>
          <cell r="KN17">
            <v>191</v>
          </cell>
          <cell r="KO17" t="str">
            <v>021424</v>
          </cell>
          <cell r="KP17">
            <v>508</v>
          </cell>
          <cell r="KQ17" t="str">
            <v>021424</v>
          </cell>
          <cell r="KR17">
            <v>88</v>
          </cell>
          <cell r="KS17" t="str">
            <v>021424</v>
          </cell>
          <cell r="KT17">
            <v>246</v>
          </cell>
          <cell r="KU17" t="str">
            <v>021424</v>
          </cell>
          <cell r="KV17">
            <v>52</v>
          </cell>
          <cell r="KW17" t="str">
            <v>021424</v>
          </cell>
          <cell r="KX17">
            <v>156</v>
          </cell>
          <cell r="KY17" t="str">
            <v>021424</v>
          </cell>
          <cell r="KZ17">
            <v>59</v>
          </cell>
          <cell r="LA17" t="str">
            <v>021424</v>
          </cell>
          <cell r="LB17">
            <v>157</v>
          </cell>
          <cell r="LC17" t="str">
            <v>021424</v>
          </cell>
          <cell r="LD17">
            <v>107</v>
          </cell>
          <cell r="LE17" t="str">
            <v>021424</v>
          </cell>
          <cell r="LF17">
            <v>272</v>
          </cell>
          <cell r="LG17" t="str">
            <v>021424</v>
          </cell>
          <cell r="LH17">
            <v>124</v>
          </cell>
          <cell r="LI17" t="str">
            <v>021424</v>
          </cell>
          <cell r="LJ17">
            <v>379</v>
          </cell>
          <cell r="LK17" t="str">
            <v>021424</v>
          </cell>
          <cell r="LL17">
            <v>121</v>
          </cell>
          <cell r="LM17" t="str">
            <v>021424</v>
          </cell>
          <cell r="LN17">
            <v>386</v>
          </cell>
          <cell r="LO17" t="str">
            <v>021424</v>
          </cell>
          <cell r="LP17">
            <v>117</v>
          </cell>
          <cell r="LQ17" t="str">
            <v>021424</v>
          </cell>
          <cell r="LR17">
            <v>419</v>
          </cell>
          <cell r="LS17" t="str">
            <v>021424</v>
          </cell>
          <cell r="LT17">
            <v>105</v>
          </cell>
          <cell r="LU17" t="str">
            <v>021424</v>
          </cell>
          <cell r="LV17">
            <v>342</v>
          </cell>
          <cell r="LW17" t="str">
            <v>021424</v>
          </cell>
          <cell r="LX17">
            <v>84</v>
          </cell>
          <cell r="LY17" t="str">
            <v>021424</v>
          </cell>
          <cell r="LZ17">
            <v>291</v>
          </cell>
          <cell r="MA17" t="str">
            <v>021424</v>
          </cell>
          <cell r="MB17">
            <v>47</v>
          </cell>
          <cell r="MC17" t="str">
            <v>021424</v>
          </cell>
          <cell r="MD17">
            <v>224</v>
          </cell>
          <cell r="ME17" t="str">
            <v>021424</v>
          </cell>
          <cell r="MF17">
            <v>37</v>
          </cell>
          <cell r="MG17" t="str">
            <v>021424</v>
          </cell>
          <cell r="MH17">
            <v>169</v>
          </cell>
          <cell r="MI17" t="str">
            <v>021424</v>
          </cell>
          <cell r="MJ17">
            <v>16</v>
          </cell>
          <cell r="MK17" t="str">
            <v>021424</v>
          </cell>
          <cell r="ML17">
            <v>127</v>
          </cell>
          <cell r="MM17" t="str">
            <v>021424</v>
          </cell>
          <cell r="MN17">
            <v>17</v>
          </cell>
          <cell r="MO17" t="str">
            <v>021424</v>
          </cell>
          <cell r="MP17">
            <v>85</v>
          </cell>
          <cell r="MQ17" t="str">
            <v>021424</v>
          </cell>
          <cell r="MR17">
            <v>15</v>
          </cell>
          <cell r="MS17" t="str">
            <v>021424</v>
          </cell>
          <cell r="MT17">
            <v>92</v>
          </cell>
          <cell r="MU17" t="str">
            <v>021424</v>
          </cell>
          <cell r="MV17">
            <v>16</v>
          </cell>
          <cell r="MW17" t="str">
            <v>021424</v>
          </cell>
          <cell r="MX17">
            <v>80</v>
          </cell>
          <cell r="MY17" t="str">
            <v>021424</v>
          </cell>
          <cell r="MZ17">
            <v>14</v>
          </cell>
          <cell r="NA17" t="str">
            <v>021424</v>
          </cell>
          <cell r="NB17">
            <v>54</v>
          </cell>
          <cell r="NC17" t="str">
            <v>021424</v>
          </cell>
          <cell r="ND17">
            <v>7</v>
          </cell>
          <cell r="NE17" t="str">
            <v>021424</v>
          </cell>
          <cell r="NF17">
            <v>42</v>
          </cell>
          <cell r="NG17" t="str">
            <v>021424</v>
          </cell>
          <cell r="NH17">
            <v>6</v>
          </cell>
          <cell r="NI17" t="str">
            <v>021501</v>
          </cell>
          <cell r="NJ17">
            <v>8</v>
          </cell>
          <cell r="NK17" t="str">
            <v>021424</v>
          </cell>
          <cell r="NL17">
            <v>2</v>
          </cell>
          <cell r="NM17" t="str">
            <v>021424</v>
          </cell>
          <cell r="NN17">
            <v>24</v>
          </cell>
          <cell r="NO17" t="str">
            <v>021424</v>
          </cell>
          <cell r="NP17">
            <v>2</v>
          </cell>
          <cell r="NQ17" t="str">
            <v>021501</v>
          </cell>
          <cell r="NR17">
            <v>4</v>
          </cell>
          <cell r="NS17" t="str">
            <v>021424</v>
          </cell>
          <cell r="NT17">
            <v>2</v>
          </cell>
          <cell r="NU17" t="str">
            <v>021502</v>
          </cell>
          <cell r="NV17">
            <v>6</v>
          </cell>
          <cell r="NW17" t="str">
            <v>021424</v>
          </cell>
          <cell r="NX17">
            <v>1</v>
          </cell>
          <cell r="NY17" t="str">
            <v>021502</v>
          </cell>
          <cell r="NZ17">
            <v>4</v>
          </cell>
          <cell r="OA17" t="str">
            <v>021424</v>
          </cell>
          <cell r="OB17">
            <v>1</v>
          </cell>
          <cell r="OC17" t="str">
            <v>021602</v>
          </cell>
          <cell r="OD17">
            <v>6</v>
          </cell>
          <cell r="OG17" t="str">
            <v>022102</v>
          </cell>
          <cell r="OH17">
            <v>1</v>
          </cell>
          <cell r="OK17" t="str">
            <v>024200</v>
          </cell>
          <cell r="OL17">
            <v>1</v>
          </cell>
          <cell r="OO17" t="str">
            <v>028002</v>
          </cell>
          <cell r="OP17">
            <v>2</v>
          </cell>
        </row>
        <row r="18">
          <cell r="C18" t="str">
            <v>021303</v>
          </cell>
          <cell r="D18">
            <v>623</v>
          </cell>
          <cell r="E18" t="str">
            <v>021303</v>
          </cell>
          <cell r="F18">
            <v>574</v>
          </cell>
          <cell r="G18" t="str">
            <v>021303</v>
          </cell>
          <cell r="H18">
            <v>588</v>
          </cell>
          <cell r="I18" t="str">
            <v>021303</v>
          </cell>
          <cell r="J18">
            <v>561</v>
          </cell>
          <cell r="K18" t="str">
            <v>021303</v>
          </cell>
          <cell r="L18">
            <v>785</v>
          </cell>
          <cell r="M18" t="str">
            <v>021303</v>
          </cell>
          <cell r="N18">
            <v>659</v>
          </cell>
          <cell r="O18" t="str">
            <v>021303</v>
          </cell>
          <cell r="P18">
            <v>752</v>
          </cell>
          <cell r="Q18" t="str">
            <v>021303</v>
          </cell>
          <cell r="R18">
            <v>651</v>
          </cell>
          <cell r="S18" t="str">
            <v>021303</v>
          </cell>
          <cell r="T18">
            <v>815</v>
          </cell>
          <cell r="U18" t="str">
            <v>021303</v>
          </cell>
          <cell r="V18">
            <v>777</v>
          </cell>
          <cell r="W18" t="str">
            <v>021303</v>
          </cell>
          <cell r="X18">
            <v>877</v>
          </cell>
          <cell r="Y18" t="str">
            <v>021303</v>
          </cell>
          <cell r="Z18">
            <v>820</v>
          </cell>
          <cell r="AA18" t="str">
            <v>021303</v>
          </cell>
          <cell r="AB18">
            <v>942</v>
          </cell>
          <cell r="AC18" t="str">
            <v>021303</v>
          </cell>
          <cell r="AD18">
            <v>810</v>
          </cell>
          <cell r="AE18" t="str">
            <v>021303</v>
          </cell>
          <cell r="AF18">
            <v>799</v>
          </cell>
          <cell r="AG18" t="str">
            <v>021303</v>
          </cell>
          <cell r="AH18">
            <v>834</v>
          </cell>
          <cell r="AI18" t="str">
            <v>021303</v>
          </cell>
          <cell r="AJ18">
            <v>867</v>
          </cell>
          <cell r="AK18" t="str">
            <v>021303</v>
          </cell>
          <cell r="AL18">
            <v>754</v>
          </cell>
          <cell r="AM18" t="str">
            <v>021303</v>
          </cell>
          <cell r="AN18">
            <v>778</v>
          </cell>
          <cell r="AO18" t="str">
            <v>021303</v>
          </cell>
          <cell r="AP18">
            <v>729</v>
          </cell>
          <cell r="AQ18" t="str">
            <v>021303</v>
          </cell>
          <cell r="AR18">
            <v>766</v>
          </cell>
          <cell r="AS18" t="str">
            <v>021303</v>
          </cell>
          <cell r="AT18">
            <v>704</v>
          </cell>
          <cell r="AU18" t="str">
            <v>021303</v>
          </cell>
          <cell r="AV18">
            <v>750</v>
          </cell>
          <cell r="AW18" t="str">
            <v>021303</v>
          </cell>
          <cell r="AX18">
            <v>638</v>
          </cell>
          <cell r="AY18" t="str">
            <v>021303</v>
          </cell>
          <cell r="AZ18">
            <v>710</v>
          </cell>
          <cell r="BA18" t="str">
            <v>021303</v>
          </cell>
          <cell r="BB18">
            <v>647</v>
          </cell>
          <cell r="BC18" t="str">
            <v>021303</v>
          </cell>
          <cell r="BD18">
            <v>644</v>
          </cell>
          <cell r="BE18" t="str">
            <v>021303</v>
          </cell>
          <cell r="BF18">
            <v>628</v>
          </cell>
          <cell r="BG18" t="str">
            <v>021303</v>
          </cell>
          <cell r="BH18">
            <v>601</v>
          </cell>
          <cell r="BI18" t="str">
            <v>021303</v>
          </cell>
          <cell r="BJ18">
            <v>527</v>
          </cell>
          <cell r="BK18" t="str">
            <v>021303</v>
          </cell>
          <cell r="BL18">
            <v>544</v>
          </cell>
          <cell r="BM18" t="str">
            <v>021303</v>
          </cell>
          <cell r="BN18">
            <v>499</v>
          </cell>
          <cell r="BO18" t="str">
            <v>021206</v>
          </cell>
          <cell r="BP18">
            <v>112</v>
          </cell>
          <cell r="BQ18" t="str">
            <v>021206</v>
          </cell>
          <cell r="BR18">
            <v>102</v>
          </cell>
          <cell r="BS18" t="str">
            <v>021401</v>
          </cell>
          <cell r="BT18">
            <v>13</v>
          </cell>
          <cell r="BU18" t="str">
            <v>021424</v>
          </cell>
          <cell r="BV18">
            <v>812</v>
          </cell>
          <cell r="BW18" t="str">
            <v>021401</v>
          </cell>
          <cell r="BX18">
            <v>14</v>
          </cell>
          <cell r="BY18" t="str">
            <v>021405</v>
          </cell>
          <cell r="BZ18">
            <v>47</v>
          </cell>
          <cell r="CA18" t="str">
            <v>021501</v>
          </cell>
          <cell r="CB18">
            <v>166</v>
          </cell>
          <cell r="CC18" t="str">
            <v>021424</v>
          </cell>
          <cell r="CD18">
            <v>746</v>
          </cell>
          <cell r="CE18" t="str">
            <v>021405</v>
          </cell>
          <cell r="CF18">
            <v>66</v>
          </cell>
          <cell r="CG18" t="str">
            <v>021405</v>
          </cell>
          <cell r="CH18">
            <v>54</v>
          </cell>
          <cell r="CI18" t="str">
            <v>021401</v>
          </cell>
          <cell r="CJ18">
            <v>75</v>
          </cell>
          <cell r="CK18" t="str">
            <v>021501</v>
          </cell>
          <cell r="CL18">
            <v>116</v>
          </cell>
          <cell r="CM18" t="str">
            <v>021501</v>
          </cell>
          <cell r="CN18">
            <v>194</v>
          </cell>
          <cell r="CO18" t="str">
            <v>021405</v>
          </cell>
          <cell r="CP18">
            <v>41</v>
          </cell>
          <cell r="CQ18" t="str">
            <v>021501</v>
          </cell>
          <cell r="CR18">
            <v>165</v>
          </cell>
          <cell r="CS18" t="str">
            <v>021424</v>
          </cell>
          <cell r="CT18">
            <v>491</v>
          </cell>
          <cell r="CU18" t="str">
            <v>021501</v>
          </cell>
          <cell r="CV18">
            <v>152</v>
          </cell>
          <cell r="CW18" t="str">
            <v>021501</v>
          </cell>
          <cell r="CX18">
            <v>103</v>
          </cell>
          <cell r="CY18" t="str">
            <v>021501</v>
          </cell>
          <cell r="CZ18">
            <v>150</v>
          </cell>
          <cell r="DA18" t="str">
            <v>021424</v>
          </cell>
          <cell r="DB18">
            <v>551</v>
          </cell>
          <cell r="DC18" t="str">
            <v>021501</v>
          </cell>
          <cell r="DD18">
            <v>168</v>
          </cell>
          <cell r="DE18" t="str">
            <v>021424</v>
          </cell>
          <cell r="DF18">
            <v>559</v>
          </cell>
          <cell r="DG18" t="str">
            <v>021501</v>
          </cell>
          <cell r="DH18">
            <v>189</v>
          </cell>
          <cell r="DI18" t="str">
            <v>021501</v>
          </cell>
          <cell r="DJ18">
            <v>116</v>
          </cell>
          <cell r="DK18" t="str">
            <v>021501</v>
          </cell>
          <cell r="DL18">
            <v>190</v>
          </cell>
          <cell r="DM18" t="str">
            <v>021501</v>
          </cell>
          <cell r="DN18">
            <v>145</v>
          </cell>
          <cell r="DO18" t="str">
            <v>021501</v>
          </cell>
          <cell r="DP18">
            <v>207</v>
          </cell>
          <cell r="DQ18" t="str">
            <v>021501</v>
          </cell>
          <cell r="DR18">
            <v>129</v>
          </cell>
          <cell r="DS18" t="str">
            <v>021424</v>
          </cell>
          <cell r="DT18">
            <v>857</v>
          </cell>
          <cell r="DU18" t="str">
            <v>021424</v>
          </cell>
          <cell r="DV18">
            <v>861</v>
          </cell>
          <cell r="DW18" t="str">
            <v>021501</v>
          </cell>
          <cell r="DX18">
            <v>198</v>
          </cell>
          <cell r="DY18" t="str">
            <v>021501</v>
          </cell>
          <cell r="DZ18">
            <v>159</v>
          </cell>
          <cell r="EA18" t="str">
            <v>021501</v>
          </cell>
          <cell r="EB18">
            <v>204</v>
          </cell>
          <cell r="EC18" t="str">
            <v>021501</v>
          </cell>
          <cell r="ED18">
            <v>180</v>
          </cell>
          <cell r="EE18" t="str">
            <v>021501</v>
          </cell>
          <cell r="EF18">
            <v>219</v>
          </cell>
          <cell r="EG18" t="str">
            <v>021424</v>
          </cell>
          <cell r="EH18">
            <v>1084</v>
          </cell>
          <cell r="EI18" t="str">
            <v>021501</v>
          </cell>
          <cell r="EJ18">
            <v>216</v>
          </cell>
          <cell r="EK18" t="str">
            <v>021501</v>
          </cell>
          <cell r="EL18">
            <v>169</v>
          </cell>
          <cell r="EM18" t="str">
            <v>021501</v>
          </cell>
          <cell r="EN18">
            <v>210</v>
          </cell>
          <cell r="EO18" t="str">
            <v>021501</v>
          </cell>
          <cell r="EP18">
            <v>177</v>
          </cell>
          <cell r="EQ18" t="str">
            <v>021501</v>
          </cell>
          <cell r="ER18">
            <v>206</v>
          </cell>
          <cell r="ES18" t="str">
            <v>021424</v>
          </cell>
          <cell r="ET18">
            <v>993</v>
          </cell>
          <cell r="EU18" t="str">
            <v>021501</v>
          </cell>
          <cell r="EV18">
            <v>223</v>
          </cell>
          <cell r="EW18" t="str">
            <v>021501</v>
          </cell>
          <cell r="EX18">
            <v>183</v>
          </cell>
          <cell r="EY18" t="str">
            <v>021501</v>
          </cell>
          <cell r="EZ18">
            <v>203</v>
          </cell>
          <cell r="FA18" t="str">
            <v>021501</v>
          </cell>
          <cell r="FB18">
            <v>164</v>
          </cell>
          <cell r="FC18" t="str">
            <v>021501</v>
          </cell>
          <cell r="FD18">
            <v>185</v>
          </cell>
          <cell r="FE18" t="str">
            <v>021501</v>
          </cell>
          <cell r="FF18">
            <v>177</v>
          </cell>
          <cell r="FG18" t="str">
            <v>021501</v>
          </cell>
          <cell r="FH18">
            <v>186</v>
          </cell>
          <cell r="FI18" t="str">
            <v>021501</v>
          </cell>
          <cell r="FJ18">
            <v>167</v>
          </cell>
          <cell r="FK18" t="str">
            <v>021501</v>
          </cell>
          <cell r="FL18">
            <v>185</v>
          </cell>
          <cell r="FM18" t="str">
            <v>021501</v>
          </cell>
          <cell r="FN18">
            <v>171</v>
          </cell>
          <cell r="FO18" t="str">
            <v>021501</v>
          </cell>
          <cell r="FP18">
            <v>183</v>
          </cell>
          <cell r="FQ18" t="str">
            <v>021501</v>
          </cell>
          <cell r="FR18">
            <v>194</v>
          </cell>
          <cell r="FS18" t="str">
            <v>021501</v>
          </cell>
          <cell r="FT18">
            <v>161</v>
          </cell>
          <cell r="FU18" t="str">
            <v>021501</v>
          </cell>
          <cell r="FV18">
            <v>164</v>
          </cell>
          <cell r="FW18" t="str">
            <v>021501</v>
          </cell>
          <cell r="FX18">
            <v>170</v>
          </cell>
          <cell r="FY18" t="str">
            <v>021501</v>
          </cell>
          <cell r="FZ18">
            <v>194</v>
          </cell>
          <cell r="GA18" t="str">
            <v>021501</v>
          </cell>
          <cell r="GB18">
            <v>152</v>
          </cell>
          <cell r="GC18" t="str">
            <v>021501</v>
          </cell>
          <cell r="GD18">
            <v>189</v>
          </cell>
          <cell r="GE18" t="str">
            <v>021501</v>
          </cell>
          <cell r="GF18">
            <v>143</v>
          </cell>
          <cell r="GG18" t="str">
            <v>021501</v>
          </cell>
          <cell r="GH18">
            <v>169</v>
          </cell>
          <cell r="GI18" t="str">
            <v>021501</v>
          </cell>
          <cell r="GJ18">
            <v>140</v>
          </cell>
          <cell r="GK18" t="str">
            <v>021501</v>
          </cell>
          <cell r="GL18">
            <v>142</v>
          </cell>
          <cell r="GM18" t="str">
            <v>021501</v>
          </cell>
          <cell r="GN18">
            <v>152</v>
          </cell>
          <cell r="GO18" t="str">
            <v>021501</v>
          </cell>
          <cell r="GP18">
            <v>175</v>
          </cell>
          <cell r="GQ18" t="str">
            <v>021501</v>
          </cell>
          <cell r="GR18">
            <v>158</v>
          </cell>
          <cell r="GS18" t="str">
            <v>021501</v>
          </cell>
          <cell r="GT18">
            <v>159</v>
          </cell>
          <cell r="GU18" t="str">
            <v>021501</v>
          </cell>
          <cell r="GV18">
            <v>170</v>
          </cell>
          <cell r="GW18" t="str">
            <v>021501</v>
          </cell>
          <cell r="GX18">
            <v>162</v>
          </cell>
          <cell r="GY18" t="str">
            <v>021501</v>
          </cell>
          <cell r="GZ18">
            <v>165</v>
          </cell>
          <cell r="HA18" t="str">
            <v>021501</v>
          </cell>
          <cell r="HB18">
            <v>158</v>
          </cell>
          <cell r="HC18" t="str">
            <v>021501</v>
          </cell>
          <cell r="HD18">
            <v>159</v>
          </cell>
          <cell r="HE18" t="str">
            <v>021424</v>
          </cell>
          <cell r="HF18">
            <v>709</v>
          </cell>
          <cell r="HG18" t="str">
            <v>021501</v>
          </cell>
          <cell r="HH18">
            <v>172</v>
          </cell>
          <cell r="HI18" t="str">
            <v>021501</v>
          </cell>
          <cell r="HJ18">
            <v>189</v>
          </cell>
          <cell r="HK18" t="str">
            <v>021501</v>
          </cell>
          <cell r="HL18">
            <v>168</v>
          </cell>
          <cell r="HM18" t="str">
            <v>021501</v>
          </cell>
          <cell r="HN18">
            <v>204</v>
          </cell>
          <cell r="HO18" t="str">
            <v>021501</v>
          </cell>
          <cell r="HP18">
            <v>185</v>
          </cell>
          <cell r="HQ18" t="str">
            <v>021501</v>
          </cell>
          <cell r="HR18">
            <v>187</v>
          </cell>
          <cell r="HS18" t="str">
            <v>021501</v>
          </cell>
          <cell r="HT18">
            <v>206</v>
          </cell>
          <cell r="HU18" t="str">
            <v>021501</v>
          </cell>
          <cell r="HV18">
            <v>233</v>
          </cell>
          <cell r="HW18" t="str">
            <v>021501</v>
          </cell>
          <cell r="HX18">
            <v>197</v>
          </cell>
          <cell r="HY18" t="str">
            <v>021501</v>
          </cell>
          <cell r="HZ18">
            <v>227</v>
          </cell>
          <cell r="IA18" t="str">
            <v>021501</v>
          </cell>
          <cell r="IB18">
            <v>219</v>
          </cell>
          <cell r="IC18" t="str">
            <v>021501</v>
          </cell>
          <cell r="ID18">
            <v>259</v>
          </cell>
          <cell r="IE18" t="str">
            <v>021501</v>
          </cell>
          <cell r="IF18">
            <v>212</v>
          </cell>
          <cell r="IG18" t="str">
            <v>021501</v>
          </cell>
          <cell r="IH18">
            <v>243</v>
          </cell>
          <cell r="II18" t="str">
            <v>021501</v>
          </cell>
          <cell r="IJ18">
            <v>206</v>
          </cell>
          <cell r="IK18" t="str">
            <v>021424</v>
          </cell>
          <cell r="IL18">
            <v>1113</v>
          </cell>
          <cell r="IM18" t="str">
            <v>021501</v>
          </cell>
          <cell r="IN18">
            <v>200</v>
          </cell>
          <cell r="IO18" t="str">
            <v>021501</v>
          </cell>
          <cell r="IP18">
            <v>237</v>
          </cell>
          <cell r="IQ18" t="str">
            <v>021501</v>
          </cell>
          <cell r="IR18">
            <v>179</v>
          </cell>
          <cell r="IS18" t="str">
            <v>021501</v>
          </cell>
          <cell r="IT18">
            <v>220</v>
          </cell>
          <cell r="IU18" t="str">
            <v>021501</v>
          </cell>
          <cell r="IV18">
            <v>198</v>
          </cell>
          <cell r="IW18" t="str">
            <v>021501</v>
          </cell>
          <cell r="IX18">
            <v>192</v>
          </cell>
          <cell r="IY18" t="str">
            <v>021501</v>
          </cell>
          <cell r="IZ18">
            <v>135</v>
          </cell>
          <cell r="JA18" t="str">
            <v>021501</v>
          </cell>
          <cell r="JB18">
            <v>170</v>
          </cell>
          <cell r="JC18" t="str">
            <v>021501</v>
          </cell>
          <cell r="JD18">
            <v>142</v>
          </cell>
          <cell r="JE18" t="str">
            <v>021501</v>
          </cell>
          <cell r="JF18">
            <v>214</v>
          </cell>
          <cell r="JG18" t="str">
            <v>021501</v>
          </cell>
          <cell r="JH18">
            <v>143</v>
          </cell>
          <cell r="JI18" t="str">
            <v>021501</v>
          </cell>
          <cell r="JJ18">
            <v>191</v>
          </cell>
          <cell r="JK18" t="str">
            <v>021501</v>
          </cell>
          <cell r="JL18">
            <v>99</v>
          </cell>
          <cell r="JM18" t="str">
            <v>021501</v>
          </cell>
          <cell r="JN18">
            <v>158</v>
          </cell>
          <cell r="JO18" t="str">
            <v>021501</v>
          </cell>
          <cell r="JP18">
            <v>87</v>
          </cell>
          <cell r="JQ18" t="str">
            <v>021501</v>
          </cell>
          <cell r="JR18">
            <v>127</v>
          </cell>
          <cell r="JS18" t="str">
            <v>021501</v>
          </cell>
          <cell r="JT18">
            <v>96</v>
          </cell>
          <cell r="JU18" t="str">
            <v>021501</v>
          </cell>
          <cell r="JV18">
            <v>145</v>
          </cell>
          <cell r="JW18" t="str">
            <v>021501</v>
          </cell>
          <cell r="JX18">
            <v>49</v>
          </cell>
          <cell r="JY18" t="str">
            <v>021501</v>
          </cell>
          <cell r="JZ18">
            <v>111</v>
          </cell>
          <cell r="KA18" t="str">
            <v>021501</v>
          </cell>
          <cell r="KB18">
            <v>45</v>
          </cell>
          <cell r="KC18" t="str">
            <v>021501</v>
          </cell>
          <cell r="KD18">
            <v>98</v>
          </cell>
          <cell r="KE18" t="str">
            <v>021501</v>
          </cell>
          <cell r="KF18">
            <v>41</v>
          </cell>
          <cell r="KG18" t="str">
            <v>021501</v>
          </cell>
          <cell r="KH18">
            <v>101</v>
          </cell>
          <cell r="KI18" t="str">
            <v>021501</v>
          </cell>
          <cell r="KJ18">
            <v>44</v>
          </cell>
          <cell r="KK18" t="str">
            <v>021501</v>
          </cell>
          <cell r="KL18">
            <v>91</v>
          </cell>
          <cell r="KM18" t="str">
            <v>021501</v>
          </cell>
          <cell r="KN18">
            <v>38</v>
          </cell>
          <cell r="KO18" t="str">
            <v>021501</v>
          </cell>
          <cell r="KP18">
            <v>56</v>
          </cell>
          <cell r="KQ18" t="str">
            <v>021501</v>
          </cell>
          <cell r="KR18">
            <v>19</v>
          </cell>
          <cell r="KS18" t="str">
            <v>021501</v>
          </cell>
          <cell r="KT18">
            <v>24</v>
          </cell>
          <cell r="KU18" t="str">
            <v>021501</v>
          </cell>
          <cell r="KV18">
            <v>3</v>
          </cell>
          <cell r="KW18" t="str">
            <v>021501</v>
          </cell>
          <cell r="KX18">
            <v>15</v>
          </cell>
          <cell r="KY18" t="str">
            <v>021501</v>
          </cell>
          <cell r="KZ18">
            <v>11</v>
          </cell>
          <cell r="LA18" t="str">
            <v>021501</v>
          </cell>
          <cell r="LB18">
            <v>23</v>
          </cell>
          <cell r="LC18" t="str">
            <v>021501</v>
          </cell>
          <cell r="LD18">
            <v>11</v>
          </cell>
          <cell r="LE18" t="str">
            <v>021501</v>
          </cell>
          <cell r="LF18">
            <v>48</v>
          </cell>
          <cell r="LG18" t="str">
            <v>021501</v>
          </cell>
          <cell r="LH18">
            <v>21</v>
          </cell>
          <cell r="LI18" t="str">
            <v>021501</v>
          </cell>
          <cell r="LJ18">
            <v>59</v>
          </cell>
          <cell r="LK18" t="str">
            <v>021501</v>
          </cell>
          <cell r="LL18">
            <v>27</v>
          </cell>
          <cell r="LM18" t="str">
            <v>021501</v>
          </cell>
          <cell r="LN18">
            <v>98</v>
          </cell>
          <cell r="LO18" t="str">
            <v>021501</v>
          </cell>
          <cell r="LP18">
            <v>29</v>
          </cell>
          <cell r="LQ18" t="str">
            <v>021501</v>
          </cell>
          <cell r="LR18">
            <v>71</v>
          </cell>
          <cell r="LS18" t="str">
            <v>021501</v>
          </cell>
          <cell r="LT18">
            <v>19</v>
          </cell>
          <cell r="LU18" t="str">
            <v>021501</v>
          </cell>
          <cell r="LV18">
            <v>56</v>
          </cell>
          <cell r="LW18" t="str">
            <v>021501</v>
          </cell>
          <cell r="LX18">
            <v>16</v>
          </cell>
          <cell r="LY18" t="str">
            <v>021501</v>
          </cell>
          <cell r="LZ18">
            <v>50</v>
          </cell>
          <cell r="MA18" t="str">
            <v>021501</v>
          </cell>
          <cell r="MB18">
            <v>18</v>
          </cell>
          <cell r="MC18" t="str">
            <v>021501</v>
          </cell>
          <cell r="MD18">
            <v>52</v>
          </cell>
          <cell r="ME18" t="str">
            <v>021501</v>
          </cell>
          <cell r="MF18">
            <v>6</v>
          </cell>
          <cell r="MG18" t="str">
            <v>021501</v>
          </cell>
          <cell r="MH18">
            <v>31</v>
          </cell>
          <cell r="MI18" t="str">
            <v>021501</v>
          </cell>
          <cell r="MJ18">
            <v>3</v>
          </cell>
          <cell r="MK18" t="str">
            <v>021501</v>
          </cell>
          <cell r="ML18">
            <v>18</v>
          </cell>
          <cell r="MM18" t="str">
            <v>021501</v>
          </cell>
          <cell r="MN18">
            <v>11</v>
          </cell>
          <cell r="MO18" t="str">
            <v>021501</v>
          </cell>
          <cell r="MP18">
            <v>20</v>
          </cell>
          <cell r="MQ18" t="str">
            <v>021501</v>
          </cell>
          <cell r="MR18">
            <v>5</v>
          </cell>
          <cell r="MS18" t="str">
            <v>021501</v>
          </cell>
          <cell r="MT18">
            <v>16</v>
          </cell>
          <cell r="MU18" t="str">
            <v>021501</v>
          </cell>
          <cell r="MV18">
            <v>6</v>
          </cell>
          <cell r="MW18" t="str">
            <v>021501</v>
          </cell>
          <cell r="MX18">
            <v>10</v>
          </cell>
          <cell r="MY18" t="str">
            <v>021501</v>
          </cell>
          <cell r="MZ18">
            <v>4</v>
          </cell>
          <cell r="NA18" t="str">
            <v>021501</v>
          </cell>
          <cell r="NB18">
            <v>8</v>
          </cell>
          <cell r="NC18" t="str">
            <v>021501</v>
          </cell>
          <cell r="ND18">
            <v>7</v>
          </cell>
          <cell r="NE18" t="str">
            <v>021501</v>
          </cell>
          <cell r="NF18">
            <v>8</v>
          </cell>
          <cell r="NG18" t="str">
            <v>021501</v>
          </cell>
          <cell r="NH18">
            <v>1</v>
          </cell>
          <cell r="NI18" t="str">
            <v>021502</v>
          </cell>
          <cell r="NJ18">
            <v>19</v>
          </cell>
          <cell r="NK18" t="str">
            <v>021501</v>
          </cell>
          <cell r="NL18">
            <v>1</v>
          </cell>
          <cell r="NM18" t="str">
            <v>021501</v>
          </cell>
          <cell r="NN18">
            <v>4</v>
          </cell>
          <cell r="NQ18" t="str">
            <v>021502</v>
          </cell>
          <cell r="NR18">
            <v>7</v>
          </cell>
          <cell r="NS18" t="str">
            <v>021501</v>
          </cell>
          <cell r="NT18">
            <v>1</v>
          </cell>
          <cell r="NU18" t="str">
            <v>021601</v>
          </cell>
          <cell r="NV18">
            <v>7</v>
          </cell>
          <cell r="NY18" t="str">
            <v>021601</v>
          </cell>
          <cell r="NZ18">
            <v>4</v>
          </cell>
          <cell r="OA18" t="str">
            <v>021501</v>
          </cell>
          <cell r="OB18">
            <v>1</v>
          </cell>
          <cell r="OC18" t="str">
            <v>021606</v>
          </cell>
          <cell r="OD18">
            <v>1</v>
          </cell>
          <cell r="OG18" t="str">
            <v>022201</v>
          </cell>
          <cell r="OH18">
            <v>1</v>
          </cell>
          <cell r="OK18" t="str">
            <v>025001</v>
          </cell>
          <cell r="OL18">
            <v>1</v>
          </cell>
          <cell r="OO18" t="str">
            <v>029700</v>
          </cell>
          <cell r="OP18">
            <v>2</v>
          </cell>
        </row>
        <row r="19">
          <cell r="C19" t="str">
            <v>021405</v>
          </cell>
          <cell r="D19">
            <v>34</v>
          </cell>
          <cell r="E19" t="str">
            <v>021405</v>
          </cell>
          <cell r="F19">
            <v>32</v>
          </cell>
          <cell r="G19" t="str">
            <v>021405</v>
          </cell>
          <cell r="H19">
            <v>43</v>
          </cell>
          <cell r="I19" t="str">
            <v>021405</v>
          </cell>
          <cell r="J19">
            <v>38</v>
          </cell>
          <cell r="K19" t="str">
            <v>021405</v>
          </cell>
          <cell r="L19">
            <v>40</v>
          </cell>
          <cell r="M19" t="str">
            <v>021405</v>
          </cell>
          <cell r="N19">
            <v>53</v>
          </cell>
          <cell r="O19" t="str">
            <v>021405</v>
          </cell>
          <cell r="P19">
            <v>46</v>
          </cell>
          <cell r="Q19" t="str">
            <v>021405</v>
          </cell>
          <cell r="R19">
            <v>33</v>
          </cell>
          <cell r="S19" t="str">
            <v>021405</v>
          </cell>
          <cell r="T19">
            <v>58</v>
          </cell>
          <cell r="U19" t="str">
            <v>021405</v>
          </cell>
          <cell r="V19">
            <v>51</v>
          </cell>
          <cell r="W19" t="str">
            <v>021405</v>
          </cell>
          <cell r="X19">
            <v>62</v>
          </cell>
          <cell r="Y19" t="str">
            <v>021405</v>
          </cell>
          <cell r="Z19">
            <v>61</v>
          </cell>
          <cell r="AA19" t="str">
            <v>021405</v>
          </cell>
          <cell r="AB19">
            <v>70</v>
          </cell>
          <cell r="AC19" t="str">
            <v>021405</v>
          </cell>
          <cell r="AD19">
            <v>56</v>
          </cell>
          <cell r="AE19" t="str">
            <v>021405</v>
          </cell>
          <cell r="AF19">
            <v>68</v>
          </cell>
          <cell r="AG19" t="str">
            <v>021405</v>
          </cell>
          <cell r="AH19">
            <v>52</v>
          </cell>
          <cell r="AI19" t="str">
            <v>021405</v>
          </cell>
          <cell r="AJ19">
            <v>86</v>
          </cell>
          <cell r="AK19" t="str">
            <v>021405</v>
          </cell>
          <cell r="AL19">
            <v>64</v>
          </cell>
          <cell r="AM19" t="str">
            <v>021405</v>
          </cell>
          <cell r="AN19">
            <v>72</v>
          </cell>
          <cell r="AO19" t="str">
            <v>021405</v>
          </cell>
          <cell r="AP19">
            <v>75</v>
          </cell>
          <cell r="AQ19" t="str">
            <v>021405</v>
          </cell>
          <cell r="AR19">
            <v>87</v>
          </cell>
          <cell r="AS19" t="str">
            <v>021405</v>
          </cell>
          <cell r="AT19">
            <v>53</v>
          </cell>
          <cell r="AU19" t="str">
            <v>021405</v>
          </cell>
          <cell r="AV19">
            <v>95</v>
          </cell>
          <cell r="AW19" t="str">
            <v>021405</v>
          </cell>
          <cell r="AX19">
            <v>67</v>
          </cell>
          <cell r="AY19" t="str">
            <v>021405</v>
          </cell>
          <cell r="AZ19">
            <v>80</v>
          </cell>
          <cell r="BA19" t="str">
            <v>021405</v>
          </cell>
          <cell r="BB19">
            <v>65</v>
          </cell>
          <cell r="BC19" t="str">
            <v>021405</v>
          </cell>
          <cell r="BD19">
            <v>83</v>
          </cell>
          <cell r="BE19" t="str">
            <v>021405</v>
          </cell>
          <cell r="BF19">
            <v>78</v>
          </cell>
          <cell r="BG19" t="str">
            <v>021405</v>
          </cell>
          <cell r="BH19">
            <v>69</v>
          </cell>
          <cell r="BI19" t="str">
            <v>021405</v>
          </cell>
          <cell r="BJ19">
            <v>62</v>
          </cell>
          <cell r="BK19" t="str">
            <v>021405</v>
          </cell>
          <cell r="BL19">
            <v>74</v>
          </cell>
          <cell r="BM19" t="str">
            <v>021405</v>
          </cell>
          <cell r="BN19">
            <v>68</v>
          </cell>
          <cell r="BO19" t="str">
            <v>021303</v>
          </cell>
          <cell r="BP19">
            <v>240</v>
          </cell>
          <cell r="BQ19" t="str">
            <v>021303</v>
          </cell>
          <cell r="BR19">
            <v>156</v>
          </cell>
          <cell r="BS19" t="str">
            <v>021405</v>
          </cell>
          <cell r="BT19">
            <v>52</v>
          </cell>
          <cell r="BU19" t="str">
            <v>021501</v>
          </cell>
          <cell r="BV19">
            <v>121</v>
          </cell>
          <cell r="BW19" t="str">
            <v>021405</v>
          </cell>
          <cell r="BX19">
            <v>50</v>
          </cell>
          <cell r="BY19" t="str">
            <v>021424</v>
          </cell>
          <cell r="BZ19">
            <v>1146</v>
          </cell>
          <cell r="CA19" t="str">
            <v>021502</v>
          </cell>
          <cell r="CB19">
            <v>260</v>
          </cell>
          <cell r="CC19" t="str">
            <v>021501</v>
          </cell>
          <cell r="CD19">
            <v>118</v>
          </cell>
          <cell r="CE19" t="str">
            <v>021424</v>
          </cell>
          <cell r="CF19">
            <v>471</v>
          </cell>
          <cell r="CG19" t="str">
            <v>021424</v>
          </cell>
          <cell r="CH19">
            <v>454</v>
          </cell>
          <cell r="CI19" t="str">
            <v>021405</v>
          </cell>
          <cell r="CJ19">
            <v>88</v>
          </cell>
          <cell r="CK19" t="str">
            <v>021502</v>
          </cell>
          <cell r="CL19">
            <v>248</v>
          </cell>
          <cell r="CM19" t="str">
            <v>021502</v>
          </cell>
          <cell r="CN19">
            <v>247</v>
          </cell>
          <cell r="CO19" t="str">
            <v>021424</v>
          </cell>
          <cell r="CP19">
            <v>466</v>
          </cell>
          <cell r="CQ19" t="str">
            <v>021502</v>
          </cell>
          <cell r="CR19">
            <v>234</v>
          </cell>
          <cell r="CS19" t="str">
            <v>021501</v>
          </cell>
          <cell r="CT19">
            <v>96</v>
          </cell>
          <cell r="CU19" t="str">
            <v>021502</v>
          </cell>
          <cell r="CV19">
            <v>241</v>
          </cell>
          <cell r="CW19" t="str">
            <v>021502</v>
          </cell>
          <cell r="CX19">
            <v>282</v>
          </cell>
          <cell r="CY19" t="str">
            <v>021502</v>
          </cell>
          <cell r="CZ19">
            <v>233</v>
          </cell>
          <cell r="DA19" t="str">
            <v>021501</v>
          </cell>
          <cell r="DB19">
            <v>117</v>
          </cell>
          <cell r="DC19" t="str">
            <v>021502</v>
          </cell>
          <cell r="DD19">
            <v>297</v>
          </cell>
          <cell r="DE19" t="str">
            <v>021501</v>
          </cell>
          <cell r="DF19">
            <v>88</v>
          </cell>
          <cell r="DG19" t="str">
            <v>021502</v>
          </cell>
          <cell r="DH19">
            <v>294</v>
          </cell>
          <cell r="DI19" t="str">
            <v>021502</v>
          </cell>
          <cell r="DJ19">
            <v>272</v>
          </cell>
          <cell r="DK19" t="str">
            <v>021502</v>
          </cell>
          <cell r="DL19">
            <v>328</v>
          </cell>
          <cell r="DM19" t="str">
            <v>021502</v>
          </cell>
          <cell r="DN19">
            <v>331</v>
          </cell>
          <cell r="DO19" t="str">
            <v>021502</v>
          </cell>
          <cell r="DP19">
            <v>385</v>
          </cell>
          <cell r="DQ19" t="str">
            <v>021502</v>
          </cell>
          <cell r="DR19">
            <v>392</v>
          </cell>
          <cell r="DS19" t="str">
            <v>021501</v>
          </cell>
          <cell r="DT19">
            <v>173</v>
          </cell>
          <cell r="DU19" t="str">
            <v>021501</v>
          </cell>
          <cell r="DV19">
            <v>126</v>
          </cell>
          <cell r="DW19" t="str">
            <v>021502</v>
          </cell>
          <cell r="DX19">
            <v>442</v>
          </cell>
          <cell r="DY19" t="str">
            <v>021502</v>
          </cell>
          <cell r="DZ19">
            <v>487</v>
          </cell>
          <cell r="EA19" t="str">
            <v>021502</v>
          </cell>
          <cell r="EB19">
            <v>499</v>
          </cell>
          <cell r="EC19" t="str">
            <v>021502</v>
          </cell>
          <cell r="ED19">
            <v>485</v>
          </cell>
          <cell r="EE19" t="str">
            <v>021502</v>
          </cell>
          <cell r="EF19">
            <v>520</v>
          </cell>
          <cell r="EG19" t="str">
            <v>021501</v>
          </cell>
          <cell r="EH19">
            <v>196</v>
          </cell>
          <cell r="EI19" t="str">
            <v>021502</v>
          </cell>
          <cell r="EJ19">
            <v>506</v>
          </cell>
          <cell r="EK19" t="str">
            <v>021502</v>
          </cell>
          <cell r="EL19">
            <v>535</v>
          </cell>
          <cell r="EM19" t="str">
            <v>021502</v>
          </cell>
          <cell r="EN19">
            <v>490</v>
          </cell>
          <cell r="EO19" t="str">
            <v>021502</v>
          </cell>
          <cell r="EP19">
            <v>530</v>
          </cell>
          <cell r="EQ19" t="str">
            <v>021502</v>
          </cell>
          <cell r="ER19">
            <v>488</v>
          </cell>
          <cell r="ES19" t="str">
            <v>021501</v>
          </cell>
          <cell r="ET19">
            <v>188</v>
          </cell>
          <cell r="EU19" t="str">
            <v>021502</v>
          </cell>
          <cell r="EV19">
            <v>473</v>
          </cell>
          <cell r="EW19" t="str">
            <v>021502</v>
          </cell>
          <cell r="EX19">
            <v>480</v>
          </cell>
          <cell r="EY19" t="str">
            <v>021502</v>
          </cell>
          <cell r="EZ19">
            <v>388</v>
          </cell>
          <cell r="FA19" t="str">
            <v>021502</v>
          </cell>
          <cell r="FB19">
            <v>482</v>
          </cell>
          <cell r="FC19" t="str">
            <v>021502</v>
          </cell>
          <cell r="FD19">
            <v>396</v>
          </cell>
          <cell r="FE19" t="str">
            <v>021502</v>
          </cell>
          <cell r="FF19">
            <v>429</v>
          </cell>
          <cell r="FG19" t="str">
            <v>021502</v>
          </cell>
          <cell r="FH19">
            <v>342</v>
          </cell>
          <cell r="FI19" t="str">
            <v>021502</v>
          </cell>
          <cell r="FJ19">
            <v>364</v>
          </cell>
          <cell r="FK19" t="str">
            <v>021502</v>
          </cell>
          <cell r="FL19">
            <v>313</v>
          </cell>
          <cell r="FM19" t="str">
            <v>021502</v>
          </cell>
          <cell r="FN19">
            <v>401</v>
          </cell>
          <cell r="FO19" t="str">
            <v>021502</v>
          </cell>
          <cell r="FP19">
            <v>347</v>
          </cell>
          <cell r="FQ19" t="str">
            <v>021502</v>
          </cell>
          <cell r="FR19">
            <v>403</v>
          </cell>
          <cell r="FS19" t="str">
            <v>021502</v>
          </cell>
          <cell r="FT19">
            <v>332</v>
          </cell>
          <cell r="FU19" t="str">
            <v>021502</v>
          </cell>
          <cell r="FV19">
            <v>407</v>
          </cell>
          <cell r="FW19" t="str">
            <v>021502</v>
          </cell>
          <cell r="FX19">
            <v>341</v>
          </cell>
          <cell r="FY19" t="str">
            <v>021502</v>
          </cell>
          <cell r="FZ19">
            <v>395</v>
          </cell>
          <cell r="GA19" t="str">
            <v>021502</v>
          </cell>
          <cell r="GB19">
            <v>295</v>
          </cell>
          <cell r="GC19" t="str">
            <v>021502</v>
          </cell>
          <cell r="GD19">
            <v>354</v>
          </cell>
          <cell r="GE19" t="str">
            <v>021502</v>
          </cell>
          <cell r="GF19">
            <v>305</v>
          </cell>
          <cell r="GG19" t="str">
            <v>021502</v>
          </cell>
          <cell r="GH19">
            <v>356</v>
          </cell>
          <cell r="GI19" t="str">
            <v>021502</v>
          </cell>
          <cell r="GJ19">
            <v>284</v>
          </cell>
          <cell r="GK19" t="str">
            <v>021502</v>
          </cell>
          <cell r="GL19">
            <v>345</v>
          </cell>
          <cell r="GM19" t="str">
            <v>021502</v>
          </cell>
          <cell r="GN19">
            <v>286</v>
          </cell>
          <cell r="GO19" t="str">
            <v>021502</v>
          </cell>
          <cell r="GP19">
            <v>309</v>
          </cell>
          <cell r="GQ19" t="str">
            <v>021502</v>
          </cell>
          <cell r="GR19">
            <v>270</v>
          </cell>
          <cell r="GS19" t="str">
            <v>021502</v>
          </cell>
          <cell r="GT19">
            <v>376</v>
          </cell>
          <cell r="GU19" t="str">
            <v>021502</v>
          </cell>
          <cell r="GV19">
            <v>266</v>
          </cell>
          <cell r="GW19" t="str">
            <v>021502</v>
          </cell>
          <cell r="GX19">
            <v>338</v>
          </cell>
          <cell r="GY19" t="str">
            <v>021502</v>
          </cell>
          <cell r="GZ19">
            <v>267</v>
          </cell>
          <cell r="HA19" t="str">
            <v>021502</v>
          </cell>
          <cell r="HB19">
            <v>318</v>
          </cell>
          <cell r="HC19" t="str">
            <v>021502</v>
          </cell>
          <cell r="HD19">
            <v>273</v>
          </cell>
          <cell r="HE19" t="str">
            <v>021501</v>
          </cell>
          <cell r="HF19">
            <v>181</v>
          </cell>
          <cell r="HG19" t="str">
            <v>021502</v>
          </cell>
          <cell r="HH19">
            <v>276</v>
          </cell>
          <cell r="HI19" t="str">
            <v>021502</v>
          </cell>
          <cell r="HJ19">
            <v>342</v>
          </cell>
          <cell r="HK19" t="str">
            <v>021502</v>
          </cell>
          <cell r="HL19">
            <v>293</v>
          </cell>
          <cell r="HM19" t="str">
            <v>021502</v>
          </cell>
          <cell r="HN19">
            <v>370</v>
          </cell>
          <cell r="HO19" t="str">
            <v>021502</v>
          </cell>
          <cell r="HP19">
            <v>289</v>
          </cell>
          <cell r="HQ19" t="str">
            <v>021502</v>
          </cell>
          <cell r="HR19">
            <v>312</v>
          </cell>
          <cell r="HS19" t="str">
            <v>021502</v>
          </cell>
          <cell r="HT19">
            <v>324</v>
          </cell>
          <cell r="HU19" t="str">
            <v>021502</v>
          </cell>
          <cell r="HV19">
            <v>405</v>
          </cell>
          <cell r="HW19" t="str">
            <v>021502</v>
          </cell>
          <cell r="HX19">
            <v>343</v>
          </cell>
          <cell r="HY19" t="str">
            <v>021502</v>
          </cell>
          <cell r="HZ19">
            <v>465</v>
          </cell>
          <cell r="IA19" t="str">
            <v>021502</v>
          </cell>
          <cell r="IB19">
            <v>338</v>
          </cell>
          <cell r="IC19" t="str">
            <v>021502</v>
          </cell>
          <cell r="ID19">
            <v>455</v>
          </cell>
          <cell r="IE19" t="str">
            <v>021502</v>
          </cell>
          <cell r="IF19">
            <v>377</v>
          </cell>
          <cell r="IG19" t="str">
            <v>021502</v>
          </cell>
          <cell r="IH19">
            <v>555</v>
          </cell>
          <cell r="II19" t="str">
            <v>021502</v>
          </cell>
          <cell r="IJ19">
            <v>373</v>
          </cell>
          <cell r="IK19" t="str">
            <v>021501</v>
          </cell>
          <cell r="IL19">
            <v>272</v>
          </cell>
          <cell r="IM19" t="str">
            <v>021502</v>
          </cell>
          <cell r="IN19">
            <v>364</v>
          </cell>
          <cell r="IO19" t="str">
            <v>021502</v>
          </cell>
          <cell r="IP19">
            <v>501</v>
          </cell>
          <cell r="IQ19" t="str">
            <v>021502</v>
          </cell>
          <cell r="IR19">
            <v>341</v>
          </cell>
          <cell r="IS19" t="str">
            <v>021502</v>
          </cell>
          <cell r="IT19">
            <v>518</v>
          </cell>
          <cell r="IU19" t="str">
            <v>021502</v>
          </cell>
          <cell r="IV19">
            <v>326</v>
          </cell>
          <cell r="IW19" t="str">
            <v>021502</v>
          </cell>
          <cell r="IX19">
            <v>477</v>
          </cell>
          <cell r="IY19" t="str">
            <v>021502</v>
          </cell>
          <cell r="IZ19">
            <v>277</v>
          </cell>
          <cell r="JA19" t="str">
            <v>021502</v>
          </cell>
          <cell r="JB19">
            <v>376</v>
          </cell>
          <cell r="JC19" t="str">
            <v>021502</v>
          </cell>
          <cell r="JD19">
            <v>267</v>
          </cell>
          <cell r="JE19" t="str">
            <v>021502</v>
          </cell>
          <cell r="JF19">
            <v>420</v>
          </cell>
          <cell r="JG19" t="str">
            <v>021502</v>
          </cell>
          <cell r="JH19">
            <v>239</v>
          </cell>
          <cell r="JI19" t="str">
            <v>021502</v>
          </cell>
          <cell r="JJ19">
            <v>384</v>
          </cell>
          <cell r="JK19" t="str">
            <v>021502</v>
          </cell>
          <cell r="JL19">
            <v>189</v>
          </cell>
          <cell r="JM19" t="str">
            <v>021502</v>
          </cell>
          <cell r="JN19">
            <v>343</v>
          </cell>
          <cell r="JO19" t="str">
            <v>021502</v>
          </cell>
          <cell r="JP19">
            <v>195</v>
          </cell>
          <cell r="JQ19" t="str">
            <v>021502</v>
          </cell>
          <cell r="JR19">
            <v>362</v>
          </cell>
          <cell r="JS19" t="str">
            <v>021502</v>
          </cell>
          <cell r="JT19">
            <v>171</v>
          </cell>
          <cell r="JU19" t="str">
            <v>021502</v>
          </cell>
          <cell r="JV19">
            <v>322</v>
          </cell>
          <cell r="JW19" t="str">
            <v>021502</v>
          </cell>
          <cell r="JX19">
            <v>155</v>
          </cell>
          <cell r="JY19" t="str">
            <v>021502</v>
          </cell>
          <cell r="JZ19">
            <v>236</v>
          </cell>
          <cell r="KA19" t="str">
            <v>021502</v>
          </cell>
          <cell r="KB19">
            <v>137</v>
          </cell>
          <cell r="KC19" t="str">
            <v>021502</v>
          </cell>
          <cell r="KD19">
            <v>248</v>
          </cell>
          <cell r="KE19" t="str">
            <v>021502</v>
          </cell>
          <cell r="KF19">
            <v>116</v>
          </cell>
          <cell r="KG19" t="str">
            <v>021502</v>
          </cell>
          <cell r="KH19">
            <v>222</v>
          </cell>
          <cell r="KI19" t="str">
            <v>021502</v>
          </cell>
          <cell r="KJ19">
            <v>87</v>
          </cell>
          <cell r="KK19" t="str">
            <v>021502</v>
          </cell>
          <cell r="KL19">
            <v>187</v>
          </cell>
          <cell r="KM19" t="str">
            <v>021502</v>
          </cell>
          <cell r="KN19">
            <v>65</v>
          </cell>
          <cell r="KO19" t="str">
            <v>021502</v>
          </cell>
          <cell r="KP19">
            <v>158</v>
          </cell>
          <cell r="KQ19" t="str">
            <v>021502</v>
          </cell>
          <cell r="KR19">
            <v>40</v>
          </cell>
          <cell r="KS19" t="str">
            <v>021502</v>
          </cell>
          <cell r="KT19">
            <v>68</v>
          </cell>
          <cell r="KU19" t="str">
            <v>021502</v>
          </cell>
          <cell r="KV19">
            <v>17</v>
          </cell>
          <cell r="KW19" t="str">
            <v>021502</v>
          </cell>
          <cell r="KX19">
            <v>48</v>
          </cell>
          <cell r="KY19" t="str">
            <v>021502</v>
          </cell>
          <cell r="KZ19">
            <v>21</v>
          </cell>
          <cell r="LA19" t="str">
            <v>021502</v>
          </cell>
          <cell r="LB19">
            <v>59</v>
          </cell>
          <cell r="LC19" t="str">
            <v>021502</v>
          </cell>
          <cell r="LD19">
            <v>40</v>
          </cell>
          <cell r="LE19" t="str">
            <v>021502</v>
          </cell>
          <cell r="LF19">
            <v>100</v>
          </cell>
          <cell r="LG19" t="str">
            <v>021502</v>
          </cell>
          <cell r="LH19">
            <v>52</v>
          </cell>
          <cell r="LI19" t="str">
            <v>021502</v>
          </cell>
          <cell r="LJ19">
            <v>156</v>
          </cell>
          <cell r="LK19" t="str">
            <v>021502</v>
          </cell>
          <cell r="LL19">
            <v>44</v>
          </cell>
          <cell r="LM19" t="str">
            <v>021502</v>
          </cell>
          <cell r="LN19">
            <v>152</v>
          </cell>
          <cell r="LO19" t="str">
            <v>021502</v>
          </cell>
          <cell r="LP19">
            <v>55</v>
          </cell>
          <cell r="LQ19" t="str">
            <v>021502</v>
          </cell>
          <cell r="LR19">
            <v>167</v>
          </cell>
          <cell r="LS19" t="str">
            <v>021502</v>
          </cell>
          <cell r="LT19">
            <v>38</v>
          </cell>
          <cell r="LU19" t="str">
            <v>021502</v>
          </cell>
          <cell r="LV19">
            <v>149</v>
          </cell>
          <cell r="LW19" t="str">
            <v>021502</v>
          </cell>
          <cell r="LX19">
            <v>39</v>
          </cell>
          <cell r="LY19" t="str">
            <v>021502</v>
          </cell>
          <cell r="LZ19">
            <v>143</v>
          </cell>
          <cell r="MA19" t="str">
            <v>021502</v>
          </cell>
          <cell r="MB19">
            <v>33</v>
          </cell>
          <cell r="MC19" t="str">
            <v>021502</v>
          </cell>
          <cell r="MD19">
            <v>121</v>
          </cell>
          <cell r="ME19" t="str">
            <v>021502</v>
          </cell>
          <cell r="MF19">
            <v>18</v>
          </cell>
          <cell r="MG19" t="str">
            <v>021502</v>
          </cell>
          <cell r="MH19">
            <v>80</v>
          </cell>
          <cell r="MI19" t="str">
            <v>021502</v>
          </cell>
          <cell r="MJ19">
            <v>9</v>
          </cell>
          <cell r="MK19" t="str">
            <v>021502</v>
          </cell>
          <cell r="ML19">
            <v>39</v>
          </cell>
          <cell r="MM19" t="str">
            <v>021502</v>
          </cell>
          <cell r="MN19">
            <v>10</v>
          </cell>
          <cell r="MO19" t="str">
            <v>021502</v>
          </cell>
          <cell r="MP19">
            <v>39</v>
          </cell>
          <cell r="MQ19" t="str">
            <v>021502</v>
          </cell>
          <cell r="MR19">
            <v>16</v>
          </cell>
          <cell r="MS19" t="str">
            <v>021502</v>
          </cell>
          <cell r="MT19">
            <v>34</v>
          </cell>
          <cell r="MU19" t="str">
            <v>021502</v>
          </cell>
          <cell r="MV19">
            <v>9</v>
          </cell>
          <cell r="MW19" t="str">
            <v>021502</v>
          </cell>
          <cell r="MX19">
            <v>21</v>
          </cell>
          <cell r="MY19" t="str">
            <v>021502</v>
          </cell>
          <cell r="MZ19">
            <v>7</v>
          </cell>
          <cell r="NA19" t="str">
            <v>021502</v>
          </cell>
          <cell r="NB19">
            <v>23</v>
          </cell>
          <cell r="NC19" t="str">
            <v>021502</v>
          </cell>
          <cell r="ND19">
            <v>2</v>
          </cell>
          <cell r="NE19" t="str">
            <v>021502</v>
          </cell>
          <cell r="NF19">
            <v>22</v>
          </cell>
          <cell r="NG19" t="str">
            <v>021502</v>
          </cell>
          <cell r="NH19">
            <v>5</v>
          </cell>
          <cell r="NI19" t="str">
            <v>021601</v>
          </cell>
          <cell r="NJ19">
            <v>43</v>
          </cell>
          <cell r="NK19" t="str">
            <v>021502</v>
          </cell>
          <cell r="NL19">
            <v>1</v>
          </cell>
          <cell r="NM19" t="str">
            <v>021502</v>
          </cell>
          <cell r="NN19">
            <v>12</v>
          </cell>
          <cell r="NO19" t="str">
            <v>021502</v>
          </cell>
          <cell r="NP19">
            <v>1</v>
          </cell>
          <cell r="NQ19" t="str">
            <v>021601</v>
          </cell>
          <cell r="NR19">
            <v>20</v>
          </cell>
          <cell r="NU19" t="str">
            <v>021602</v>
          </cell>
          <cell r="NV19">
            <v>14</v>
          </cell>
          <cell r="NY19" t="str">
            <v>021602</v>
          </cell>
          <cell r="NZ19">
            <v>4</v>
          </cell>
          <cell r="OC19" t="str">
            <v>021607</v>
          </cell>
          <cell r="OD19">
            <v>4</v>
          </cell>
          <cell r="OG19" t="str">
            <v>022202</v>
          </cell>
          <cell r="OH19">
            <v>1</v>
          </cell>
          <cell r="OK19" t="str">
            <v>025002</v>
          </cell>
          <cell r="OL19">
            <v>1</v>
          </cell>
        </row>
        <row r="20">
          <cell r="C20" t="str">
            <v>021424</v>
          </cell>
          <cell r="D20">
            <v>629</v>
          </cell>
          <cell r="E20" t="str">
            <v>021424</v>
          </cell>
          <cell r="F20">
            <v>575</v>
          </cell>
          <cell r="G20" t="str">
            <v>021424</v>
          </cell>
          <cell r="H20">
            <v>646</v>
          </cell>
          <cell r="I20" t="str">
            <v>021424</v>
          </cell>
          <cell r="J20">
            <v>625</v>
          </cell>
          <cell r="K20" t="str">
            <v>021424</v>
          </cell>
          <cell r="L20">
            <v>722</v>
          </cell>
          <cell r="M20" t="str">
            <v>021424</v>
          </cell>
          <cell r="N20">
            <v>705</v>
          </cell>
          <cell r="O20" t="str">
            <v>021424</v>
          </cell>
          <cell r="P20">
            <v>756</v>
          </cell>
          <cell r="Q20" t="str">
            <v>021424</v>
          </cell>
          <cell r="R20">
            <v>718</v>
          </cell>
          <cell r="S20" t="str">
            <v>021424</v>
          </cell>
          <cell r="T20">
            <v>806</v>
          </cell>
          <cell r="U20" t="str">
            <v>021424</v>
          </cell>
          <cell r="V20">
            <v>764</v>
          </cell>
          <cell r="W20" t="str">
            <v>021424</v>
          </cell>
          <cell r="X20">
            <v>908</v>
          </cell>
          <cell r="Y20" t="str">
            <v>021424</v>
          </cell>
          <cell r="Z20">
            <v>860</v>
          </cell>
          <cell r="AA20" t="str">
            <v>021424</v>
          </cell>
          <cell r="AB20">
            <v>879</v>
          </cell>
          <cell r="AC20" t="str">
            <v>021424</v>
          </cell>
          <cell r="AD20">
            <v>878</v>
          </cell>
          <cell r="AE20" t="str">
            <v>021424</v>
          </cell>
          <cell r="AF20">
            <v>903</v>
          </cell>
          <cell r="AG20" t="str">
            <v>021424</v>
          </cell>
          <cell r="AH20">
            <v>841</v>
          </cell>
          <cell r="AI20" t="str">
            <v>021424</v>
          </cell>
          <cell r="AJ20">
            <v>824</v>
          </cell>
          <cell r="AK20" t="str">
            <v>021424</v>
          </cell>
          <cell r="AL20">
            <v>875</v>
          </cell>
          <cell r="AM20" t="str">
            <v>021424</v>
          </cell>
          <cell r="AN20">
            <v>890</v>
          </cell>
          <cell r="AO20" t="str">
            <v>021424</v>
          </cell>
          <cell r="AP20">
            <v>842</v>
          </cell>
          <cell r="AQ20" t="str">
            <v>021424</v>
          </cell>
          <cell r="AR20">
            <v>861</v>
          </cell>
          <cell r="AS20" t="str">
            <v>021424</v>
          </cell>
          <cell r="AT20">
            <v>804</v>
          </cell>
          <cell r="AU20" t="str">
            <v>021424</v>
          </cell>
          <cell r="AV20">
            <v>832</v>
          </cell>
          <cell r="AW20" t="str">
            <v>021424</v>
          </cell>
          <cell r="AX20">
            <v>756</v>
          </cell>
          <cell r="AY20" t="str">
            <v>021424</v>
          </cell>
          <cell r="AZ20">
            <v>786</v>
          </cell>
          <cell r="BA20" t="str">
            <v>021424</v>
          </cell>
          <cell r="BB20">
            <v>719</v>
          </cell>
          <cell r="BC20" t="str">
            <v>021424</v>
          </cell>
          <cell r="BD20">
            <v>725</v>
          </cell>
          <cell r="BE20" t="str">
            <v>021424</v>
          </cell>
          <cell r="BF20">
            <v>704</v>
          </cell>
          <cell r="BG20" t="str">
            <v>021424</v>
          </cell>
          <cell r="BH20">
            <v>692</v>
          </cell>
          <cell r="BI20" t="str">
            <v>021424</v>
          </cell>
          <cell r="BJ20">
            <v>679</v>
          </cell>
          <cell r="BK20" t="str">
            <v>021424</v>
          </cell>
          <cell r="BL20">
            <v>703</v>
          </cell>
          <cell r="BM20" t="str">
            <v>021424</v>
          </cell>
          <cell r="BN20">
            <v>689</v>
          </cell>
          <cell r="BO20" t="str">
            <v>021405</v>
          </cell>
          <cell r="BP20">
            <v>73</v>
          </cell>
          <cell r="BQ20" t="str">
            <v>021405</v>
          </cell>
          <cell r="BR20">
            <v>51</v>
          </cell>
          <cell r="BS20" t="str">
            <v>021424</v>
          </cell>
          <cell r="BT20">
            <v>868</v>
          </cell>
          <cell r="BU20" t="str">
            <v>021502</v>
          </cell>
          <cell r="BV20">
            <v>394</v>
          </cell>
          <cell r="BW20" t="str">
            <v>021424</v>
          </cell>
          <cell r="BX20">
            <v>1079</v>
          </cell>
          <cell r="BY20" t="str">
            <v>021501</v>
          </cell>
          <cell r="BZ20">
            <v>120</v>
          </cell>
          <cell r="CA20" t="str">
            <v>021601</v>
          </cell>
          <cell r="CB20">
            <v>523</v>
          </cell>
          <cell r="CC20" t="str">
            <v>021502</v>
          </cell>
          <cell r="CD20">
            <v>304</v>
          </cell>
          <cell r="CE20" t="str">
            <v>021501</v>
          </cell>
          <cell r="CF20">
            <v>158</v>
          </cell>
          <cell r="CG20" t="str">
            <v>021501</v>
          </cell>
          <cell r="CH20">
            <v>128</v>
          </cell>
          <cell r="CI20" t="str">
            <v>021424</v>
          </cell>
          <cell r="CJ20">
            <v>456</v>
          </cell>
          <cell r="CK20" t="str">
            <v>021601</v>
          </cell>
          <cell r="CL20">
            <v>667</v>
          </cell>
          <cell r="CM20" t="str">
            <v>021601</v>
          </cell>
          <cell r="CN20">
            <v>682</v>
          </cell>
          <cell r="CO20" t="str">
            <v>021501</v>
          </cell>
          <cell r="CP20">
            <v>109</v>
          </cell>
          <cell r="CQ20" t="str">
            <v>021601</v>
          </cell>
          <cell r="CR20">
            <v>720</v>
          </cell>
          <cell r="CS20" t="str">
            <v>021502</v>
          </cell>
          <cell r="CT20">
            <v>227</v>
          </cell>
          <cell r="CU20" t="str">
            <v>021601</v>
          </cell>
          <cell r="CV20">
            <v>703</v>
          </cell>
          <cell r="CW20" t="str">
            <v>021601</v>
          </cell>
          <cell r="CX20">
            <v>829</v>
          </cell>
          <cell r="CY20" t="str">
            <v>021601</v>
          </cell>
          <cell r="CZ20">
            <v>821</v>
          </cell>
          <cell r="DA20" t="str">
            <v>021502</v>
          </cell>
          <cell r="DB20">
            <v>265</v>
          </cell>
          <cell r="DC20" t="str">
            <v>021601</v>
          </cell>
          <cell r="DD20">
            <v>773</v>
          </cell>
          <cell r="DE20" t="str">
            <v>021502</v>
          </cell>
          <cell r="DF20">
            <v>287</v>
          </cell>
          <cell r="DG20" t="str">
            <v>021601</v>
          </cell>
          <cell r="DH20">
            <v>791</v>
          </cell>
          <cell r="DI20" t="str">
            <v>021601</v>
          </cell>
          <cell r="DJ20">
            <v>821</v>
          </cell>
          <cell r="DK20" t="str">
            <v>021601</v>
          </cell>
          <cell r="DL20">
            <v>919</v>
          </cell>
          <cell r="DM20" t="str">
            <v>021601</v>
          </cell>
          <cell r="DN20">
            <v>975</v>
          </cell>
          <cell r="DO20" t="str">
            <v>021601</v>
          </cell>
          <cell r="DP20">
            <v>1052</v>
          </cell>
          <cell r="DQ20" t="str">
            <v>021601</v>
          </cell>
          <cell r="DR20">
            <v>1138</v>
          </cell>
          <cell r="DS20" t="str">
            <v>021502</v>
          </cell>
          <cell r="DT20">
            <v>434</v>
          </cell>
          <cell r="DU20" t="str">
            <v>021502</v>
          </cell>
          <cell r="DV20">
            <v>442</v>
          </cell>
          <cell r="DW20" t="str">
            <v>021601</v>
          </cell>
          <cell r="DX20">
            <v>1285</v>
          </cell>
          <cell r="DY20" t="str">
            <v>021601</v>
          </cell>
          <cell r="DZ20">
            <v>1309</v>
          </cell>
          <cell r="EA20" t="str">
            <v>021601</v>
          </cell>
          <cell r="EB20">
            <v>1355</v>
          </cell>
          <cell r="EC20" t="str">
            <v>021601</v>
          </cell>
          <cell r="ED20">
            <v>1376</v>
          </cell>
          <cell r="EE20" t="str">
            <v>021601</v>
          </cell>
          <cell r="EF20">
            <v>1454</v>
          </cell>
          <cell r="EG20" t="str">
            <v>021502</v>
          </cell>
          <cell r="EH20">
            <v>516</v>
          </cell>
          <cell r="EI20" t="str">
            <v>021601</v>
          </cell>
          <cell r="EJ20">
            <v>1384</v>
          </cell>
          <cell r="EK20" t="str">
            <v>021601</v>
          </cell>
          <cell r="EL20">
            <v>1535</v>
          </cell>
          <cell r="EM20" t="str">
            <v>021601</v>
          </cell>
          <cell r="EN20">
            <v>1250</v>
          </cell>
          <cell r="EO20" t="str">
            <v>021601</v>
          </cell>
          <cell r="EP20">
            <v>1400</v>
          </cell>
          <cell r="EQ20" t="str">
            <v>021601</v>
          </cell>
          <cell r="ER20">
            <v>1142</v>
          </cell>
          <cell r="ES20" t="str">
            <v>021502</v>
          </cell>
          <cell r="ET20">
            <v>474</v>
          </cell>
          <cell r="EU20" t="str">
            <v>021601</v>
          </cell>
          <cell r="EV20">
            <v>1262</v>
          </cell>
          <cell r="EW20" t="str">
            <v>021601</v>
          </cell>
          <cell r="EX20">
            <v>1308</v>
          </cell>
          <cell r="EY20" t="str">
            <v>021601</v>
          </cell>
          <cell r="EZ20">
            <v>1056</v>
          </cell>
          <cell r="FA20" t="str">
            <v>021601</v>
          </cell>
          <cell r="FB20">
            <v>1210</v>
          </cell>
          <cell r="FC20" t="str">
            <v>021601</v>
          </cell>
          <cell r="FD20">
            <v>984</v>
          </cell>
          <cell r="FE20" t="str">
            <v>021601</v>
          </cell>
          <cell r="FF20">
            <v>1185</v>
          </cell>
          <cell r="FG20" t="str">
            <v>021601</v>
          </cell>
          <cell r="FH20">
            <v>981</v>
          </cell>
          <cell r="FI20" t="str">
            <v>021601</v>
          </cell>
          <cell r="FJ20">
            <v>1109</v>
          </cell>
          <cell r="FK20" t="str">
            <v>021601</v>
          </cell>
          <cell r="FL20">
            <v>962</v>
          </cell>
          <cell r="FM20" t="str">
            <v>021601</v>
          </cell>
          <cell r="FN20">
            <v>1135</v>
          </cell>
          <cell r="FO20" t="str">
            <v>021601</v>
          </cell>
          <cell r="FP20">
            <v>940</v>
          </cell>
          <cell r="FQ20" t="str">
            <v>021601</v>
          </cell>
          <cell r="FR20">
            <v>1074</v>
          </cell>
          <cell r="FS20" t="str">
            <v>021601</v>
          </cell>
          <cell r="FT20">
            <v>891</v>
          </cell>
          <cell r="FU20" t="str">
            <v>021601</v>
          </cell>
          <cell r="FV20">
            <v>1029</v>
          </cell>
          <cell r="FW20" t="str">
            <v>021601</v>
          </cell>
          <cell r="FX20">
            <v>823</v>
          </cell>
          <cell r="FY20" t="str">
            <v>021601</v>
          </cell>
          <cell r="FZ20">
            <v>1026</v>
          </cell>
          <cell r="GA20" t="str">
            <v>021601</v>
          </cell>
          <cell r="GB20">
            <v>809</v>
          </cell>
          <cell r="GC20" t="str">
            <v>021601</v>
          </cell>
          <cell r="GD20">
            <v>1048</v>
          </cell>
          <cell r="GE20" t="str">
            <v>021601</v>
          </cell>
          <cell r="GF20">
            <v>773</v>
          </cell>
          <cell r="GG20" t="str">
            <v>021601</v>
          </cell>
          <cell r="GH20">
            <v>1002</v>
          </cell>
          <cell r="GI20" t="str">
            <v>021601</v>
          </cell>
          <cell r="GJ20">
            <v>816</v>
          </cell>
          <cell r="GK20" t="str">
            <v>021601</v>
          </cell>
          <cell r="GL20">
            <v>985</v>
          </cell>
          <cell r="GM20" t="str">
            <v>021601</v>
          </cell>
          <cell r="GN20">
            <v>791</v>
          </cell>
          <cell r="GO20" t="str">
            <v>021601</v>
          </cell>
          <cell r="GP20">
            <v>977</v>
          </cell>
          <cell r="GQ20" t="str">
            <v>021601</v>
          </cell>
          <cell r="GR20">
            <v>804</v>
          </cell>
          <cell r="GS20" t="str">
            <v>021601</v>
          </cell>
          <cell r="GT20">
            <v>998</v>
          </cell>
          <cell r="GU20" t="str">
            <v>021601</v>
          </cell>
          <cell r="GV20">
            <v>732</v>
          </cell>
          <cell r="GW20" t="str">
            <v>021601</v>
          </cell>
          <cell r="GX20">
            <v>923</v>
          </cell>
          <cell r="GY20" t="str">
            <v>021601</v>
          </cell>
          <cell r="GZ20">
            <v>732</v>
          </cell>
          <cell r="HA20" t="str">
            <v>021601</v>
          </cell>
          <cell r="HB20">
            <v>948</v>
          </cell>
          <cell r="HC20" t="str">
            <v>021601</v>
          </cell>
          <cell r="HD20">
            <v>765</v>
          </cell>
          <cell r="HE20" t="str">
            <v>021502</v>
          </cell>
          <cell r="HF20">
            <v>346</v>
          </cell>
          <cell r="HG20" t="str">
            <v>021601</v>
          </cell>
          <cell r="HH20">
            <v>788</v>
          </cell>
          <cell r="HI20" t="str">
            <v>021601</v>
          </cell>
          <cell r="HJ20">
            <v>966</v>
          </cell>
          <cell r="HK20" t="str">
            <v>021601</v>
          </cell>
          <cell r="HL20">
            <v>796</v>
          </cell>
          <cell r="HM20" t="str">
            <v>021601</v>
          </cell>
          <cell r="HN20">
            <v>1021</v>
          </cell>
          <cell r="HO20" t="str">
            <v>021601</v>
          </cell>
          <cell r="HP20">
            <v>815</v>
          </cell>
          <cell r="HQ20" t="str">
            <v>021601</v>
          </cell>
          <cell r="HR20">
            <v>1065</v>
          </cell>
          <cell r="HS20" t="str">
            <v>021601</v>
          </cell>
          <cell r="HT20">
            <v>766</v>
          </cell>
          <cell r="HU20" t="str">
            <v>021601</v>
          </cell>
          <cell r="HV20">
            <v>1003</v>
          </cell>
          <cell r="HW20" t="str">
            <v>021601</v>
          </cell>
          <cell r="HX20">
            <v>825</v>
          </cell>
          <cell r="HY20" t="str">
            <v>021601</v>
          </cell>
          <cell r="HZ20">
            <v>1145</v>
          </cell>
          <cell r="IA20" t="str">
            <v>021601</v>
          </cell>
          <cell r="IB20">
            <v>812</v>
          </cell>
          <cell r="IC20" t="str">
            <v>021601</v>
          </cell>
          <cell r="ID20">
            <v>1221</v>
          </cell>
          <cell r="IE20" t="str">
            <v>021601</v>
          </cell>
          <cell r="IF20">
            <v>842</v>
          </cell>
          <cell r="IG20" t="str">
            <v>021601</v>
          </cell>
          <cell r="IH20">
            <v>1284</v>
          </cell>
          <cell r="II20" t="str">
            <v>021601</v>
          </cell>
          <cell r="IJ20">
            <v>835</v>
          </cell>
          <cell r="IK20" t="str">
            <v>021502</v>
          </cell>
          <cell r="IL20">
            <v>474</v>
          </cell>
          <cell r="IM20" t="str">
            <v>021601</v>
          </cell>
          <cell r="IN20">
            <v>780</v>
          </cell>
          <cell r="IO20" t="str">
            <v>021601</v>
          </cell>
          <cell r="IP20">
            <v>1112</v>
          </cell>
          <cell r="IQ20" t="str">
            <v>021601</v>
          </cell>
          <cell r="IR20">
            <v>742</v>
          </cell>
          <cell r="IS20" t="str">
            <v>021601</v>
          </cell>
          <cell r="IT20">
            <v>1192</v>
          </cell>
          <cell r="IU20" t="str">
            <v>021601</v>
          </cell>
          <cell r="IV20">
            <v>691</v>
          </cell>
          <cell r="IW20" t="str">
            <v>021601</v>
          </cell>
          <cell r="IX20">
            <v>1130</v>
          </cell>
          <cell r="IY20" t="str">
            <v>021601</v>
          </cell>
          <cell r="IZ20">
            <v>612</v>
          </cell>
          <cell r="JA20" t="str">
            <v>021601</v>
          </cell>
          <cell r="JB20">
            <v>960</v>
          </cell>
          <cell r="JC20" t="str">
            <v>021601</v>
          </cell>
          <cell r="JD20">
            <v>568</v>
          </cell>
          <cell r="JE20" t="str">
            <v>021601</v>
          </cell>
          <cell r="JF20">
            <v>902</v>
          </cell>
          <cell r="JG20" t="str">
            <v>021601</v>
          </cell>
          <cell r="JH20">
            <v>503</v>
          </cell>
          <cell r="JI20" t="str">
            <v>021601</v>
          </cell>
          <cell r="JJ20">
            <v>963</v>
          </cell>
          <cell r="JK20" t="str">
            <v>021601</v>
          </cell>
          <cell r="JL20">
            <v>431</v>
          </cell>
          <cell r="JM20" t="str">
            <v>021601</v>
          </cell>
          <cell r="JN20">
            <v>902</v>
          </cell>
          <cell r="JO20" t="str">
            <v>021601</v>
          </cell>
          <cell r="JP20">
            <v>448</v>
          </cell>
          <cell r="JQ20" t="str">
            <v>021601</v>
          </cell>
          <cell r="JR20">
            <v>886</v>
          </cell>
          <cell r="JS20" t="str">
            <v>021601</v>
          </cell>
          <cell r="JT20">
            <v>424</v>
          </cell>
          <cell r="JU20" t="str">
            <v>021601</v>
          </cell>
          <cell r="JV20">
            <v>898</v>
          </cell>
          <cell r="JW20" t="str">
            <v>021601</v>
          </cell>
          <cell r="JX20">
            <v>368</v>
          </cell>
          <cell r="JY20" t="str">
            <v>021601</v>
          </cell>
          <cell r="JZ20">
            <v>730</v>
          </cell>
          <cell r="KA20" t="str">
            <v>021601</v>
          </cell>
          <cell r="KB20">
            <v>367</v>
          </cell>
          <cell r="KC20" t="str">
            <v>021601</v>
          </cell>
          <cell r="KD20">
            <v>802</v>
          </cell>
          <cell r="KE20" t="str">
            <v>021601</v>
          </cell>
          <cell r="KF20">
            <v>259</v>
          </cell>
          <cell r="KG20" t="str">
            <v>021601</v>
          </cell>
          <cell r="KH20">
            <v>567</v>
          </cell>
          <cell r="KI20" t="str">
            <v>021601</v>
          </cell>
          <cell r="KJ20">
            <v>238</v>
          </cell>
          <cell r="KK20" t="str">
            <v>021601</v>
          </cell>
          <cell r="KL20">
            <v>581</v>
          </cell>
          <cell r="KM20" t="str">
            <v>021601</v>
          </cell>
          <cell r="KN20">
            <v>215</v>
          </cell>
          <cell r="KO20" t="str">
            <v>021601</v>
          </cell>
          <cell r="KP20">
            <v>543</v>
          </cell>
          <cell r="KQ20" t="str">
            <v>021601</v>
          </cell>
          <cell r="KR20">
            <v>99</v>
          </cell>
          <cell r="KS20" t="str">
            <v>021601</v>
          </cell>
          <cell r="KT20">
            <v>307</v>
          </cell>
          <cell r="KU20" t="str">
            <v>021601</v>
          </cell>
          <cell r="KV20">
            <v>61</v>
          </cell>
          <cell r="KW20" t="str">
            <v>021601</v>
          </cell>
          <cell r="KX20">
            <v>164</v>
          </cell>
          <cell r="KY20" t="str">
            <v>021601</v>
          </cell>
          <cell r="KZ20">
            <v>56</v>
          </cell>
          <cell r="LA20" t="str">
            <v>021601</v>
          </cell>
          <cell r="LB20">
            <v>173</v>
          </cell>
          <cell r="LC20" t="str">
            <v>021601</v>
          </cell>
          <cell r="LD20">
            <v>117</v>
          </cell>
          <cell r="LE20" t="str">
            <v>021601</v>
          </cell>
          <cell r="LF20">
            <v>365</v>
          </cell>
          <cell r="LG20" t="str">
            <v>021601</v>
          </cell>
          <cell r="LH20">
            <v>127</v>
          </cell>
          <cell r="LI20" t="str">
            <v>021601</v>
          </cell>
          <cell r="LJ20">
            <v>457</v>
          </cell>
          <cell r="LK20" t="str">
            <v>021601</v>
          </cell>
          <cell r="LL20">
            <v>118</v>
          </cell>
          <cell r="LM20" t="str">
            <v>021601</v>
          </cell>
          <cell r="LN20">
            <v>393</v>
          </cell>
          <cell r="LO20" t="str">
            <v>021601</v>
          </cell>
          <cell r="LP20">
            <v>134</v>
          </cell>
          <cell r="LQ20" t="str">
            <v>021601</v>
          </cell>
          <cell r="LR20">
            <v>476</v>
          </cell>
          <cell r="LS20" t="str">
            <v>021601</v>
          </cell>
          <cell r="LT20">
            <v>110</v>
          </cell>
          <cell r="LU20" t="str">
            <v>021601</v>
          </cell>
          <cell r="LV20">
            <v>402</v>
          </cell>
          <cell r="LW20" t="str">
            <v>021601</v>
          </cell>
          <cell r="LX20">
            <v>68</v>
          </cell>
          <cell r="LY20" t="str">
            <v>021601</v>
          </cell>
          <cell r="LZ20">
            <v>353</v>
          </cell>
          <cell r="MA20" t="str">
            <v>021601</v>
          </cell>
          <cell r="MB20">
            <v>84</v>
          </cell>
          <cell r="MC20" t="str">
            <v>021601</v>
          </cell>
          <cell r="MD20">
            <v>279</v>
          </cell>
          <cell r="ME20" t="str">
            <v>021601</v>
          </cell>
          <cell r="MF20">
            <v>54</v>
          </cell>
          <cell r="MG20" t="str">
            <v>021601</v>
          </cell>
          <cell r="MH20">
            <v>220</v>
          </cell>
          <cell r="MI20" t="str">
            <v>021601</v>
          </cell>
          <cell r="MJ20">
            <v>27</v>
          </cell>
          <cell r="MK20" t="str">
            <v>021601</v>
          </cell>
          <cell r="ML20">
            <v>126</v>
          </cell>
          <cell r="MM20" t="str">
            <v>021601</v>
          </cell>
          <cell r="MN20">
            <v>21</v>
          </cell>
          <cell r="MO20" t="str">
            <v>021601</v>
          </cell>
          <cell r="MP20">
            <v>88</v>
          </cell>
          <cell r="MQ20" t="str">
            <v>021601</v>
          </cell>
          <cell r="MR20">
            <v>18</v>
          </cell>
          <cell r="MS20" t="str">
            <v>021601</v>
          </cell>
          <cell r="MT20">
            <v>110</v>
          </cell>
          <cell r="MU20" t="str">
            <v>021601</v>
          </cell>
          <cell r="MV20">
            <v>12</v>
          </cell>
          <cell r="MW20" t="str">
            <v>021601</v>
          </cell>
          <cell r="MX20">
            <v>71</v>
          </cell>
          <cell r="MY20" t="str">
            <v>021601</v>
          </cell>
          <cell r="MZ20">
            <v>14</v>
          </cell>
          <cell r="NA20" t="str">
            <v>021601</v>
          </cell>
          <cell r="NB20">
            <v>49</v>
          </cell>
          <cell r="NC20" t="str">
            <v>021601</v>
          </cell>
          <cell r="ND20">
            <v>9</v>
          </cell>
          <cell r="NE20" t="str">
            <v>021601</v>
          </cell>
          <cell r="NF20">
            <v>41</v>
          </cell>
          <cell r="NG20" t="str">
            <v>021601</v>
          </cell>
          <cell r="NH20">
            <v>10</v>
          </cell>
          <cell r="NI20" t="str">
            <v>021602</v>
          </cell>
          <cell r="NJ20">
            <v>48</v>
          </cell>
          <cell r="NK20" t="str">
            <v>021601</v>
          </cell>
          <cell r="NL20">
            <v>1</v>
          </cell>
          <cell r="NM20" t="str">
            <v>021601</v>
          </cell>
          <cell r="NN20">
            <v>23</v>
          </cell>
          <cell r="NO20" t="str">
            <v>021601</v>
          </cell>
          <cell r="NP20">
            <v>1</v>
          </cell>
          <cell r="NQ20" t="str">
            <v>021602</v>
          </cell>
          <cell r="NR20">
            <v>17</v>
          </cell>
          <cell r="NU20" t="str">
            <v>021605</v>
          </cell>
          <cell r="NV20">
            <v>5</v>
          </cell>
          <cell r="NW20" t="str">
            <v>021601</v>
          </cell>
          <cell r="NX20">
            <v>2</v>
          </cell>
          <cell r="NY20" t="str">
            <v>021605</v>
          </cell>
          <cell r="NZ20">
            <v>1</v>
          </cell>
          <cell r="OC20" t="str">
            <v>021701</v>
          </cell>
          <cell r="OD20">
            <v>5</v>
          </cell>
          <cell r="OG20" t="str">
            <v>022205</v>
          </cell>
          <cell r="OH20">
            <v>3</v>
          </cell>
          <cell r="OK20" t="str">
            <v>027002</v>
          </cell>
          <cell r="OL20">
            <v>2</v>
          </cell>
        </row>
        <row r="21">
          <cell r="C21" t="str">
            <v>021501</v>
          </cell>
          <cell r="D21">
            <v>144</v>
          </cell>
          <cell r="E21" t="str">
            <v>021501</v>
          </cell>
          <cell r="F21">
            <v>143</v>
          </cell>
          <cell r="G21" t="str">
            <v>021501</v>
          </cell>
          <cell r="H21">
            <v>147</v>
          </cell>
          <cell r="I21" t="str">
            <v>021501</v>
          </cell>
          <cell r="J21">
            <v>118</v>
          </cell>
          <cell r="K21" t="str">
            <v>021501</v>
          </cell>
          <cell r="L21">
            <v>165</v>
          </cell>
          <cell r="M21" t="str">
            <v>021501</v>
          </cell>
          <cell r="N21">
            <v>141</v>
          </cell>
          <cell r="O21" t="str">
            <v>021501</v>
          </cell>
          <cell r="P21">
            <v>176</v>
          </cell>
          <cell r="Q21" t="str">
            <v>021501</v>
          </cell>
          <cell r="R21">
            <v>154</v>
          </cell>
          <cell r="S21" t="str">
            <v>021501</v>
          </cell>
          <cell r="T21">
            <v>155</v>
          </cell>
          <cell r="U21" t="str">
            <v>021501</v>
          </cell>
          <cell r="V21">
            <v>141</v>
          </cell>
          <cell r="W21" t="str">
            <v>021501</v>
          </cell>
          <cell r="X21">
            <v>190</v>
          </cell>
          <cell r="Y21" t="str">
            <v>021501</v>
          </cell>
          <cell r="Z21">
            <v>165</v>
          </cell>
          <cell r="AA21" t="str">
            <v>021501</v>
          </cell>
          <cell r="AB21">
            <v>185</v>
          </cell>
          <cell r="AC21" t="str">
            <v>021501</v>
          </cell>
          <cell r="AD21">
            <v>211</v>
          </cell>
          <cell r="AE21" t="str">
            <v>021501</v>
          </cell>
          <cell r="AF21">
            <v>199</v>
          </cell>
          <cell r="AG21" t="str">
            <v>021501</v>
          </cell>
          <cell r="AH21">
            <v>245</v>
          </cell>
          <cell r="AI21" t="str">
            <v>021501</v>
          </cell>
          <cell r="AJ21">
            <v>202</v>
          </cell>
          <cell r="AK21" t="str">
            <v>021501</v>
          </cell>
          <cell r="AL21">
            <v>224</v>
          </cell>
          <cell r="AM21" t="str">
            <v>021501</v>
          </cell>
          <cell r="AN21">
            <v>205</v>
          </cell>
          <cell r="AO21" t="str">
            <v>021501</v>
          </cell>
          <cell r="AP21">
            <v>205</v>
          </cell>
          <cell r="AQ21" t="str">
            <v>021501</v>
          </cell>
          <cell r="AR21">
            <v>222</v>
          </cell>
          <cell r="AS21" t="str">
            <v>021501</v>
          </cell>
          <cell r="AT21">
            <v>256</v>
          </cell>
          <cell r="AU21" t="str">
            <v>021501</v>
          </cell>
          <cell r="AV21">
            <v>241</v>
          </cell>
          <cell r="AW21" t="str">
            <v>021501</v>
          </cell>
          <cell r="AX21">
            <v>219</v>
          </cell>
          <cell r="AY21" t="str">
            <v>021501</v>
          </cell>
          <cell r="AZ21">
            <v>258</v>
          </cell>
          <cell r="BA21" t="str">
            <v>021501</v>
          </cell>
          <cell r="BB21">
            <v>202</v>
          </cell>
          <cell r="BC21" t="str">
            <v>021501</v>
          </cell>
          <cell r="BD21">
            <v>225</v>
          </cell>
          <cell r="BE21" t="str">
            <v>021501</v>
          </cell>
          <cell r="BF21">
            <v>202</v>
          </cell>
          <cell r="BG21" t="str">
            <v>021501</v>
          </cell>
          <cell r="BH21">
            <v>166</v>
          </cell>
          <cell r="BI21" t="str">
            <v>021501</v>
          </cell>
          <cell r="BJ21">
            <v>167</v>
          </cell>
          <cell r="BK21" t="str">
            <v>021501</v>
          </cell>
          <cell r="BL21">
            <v>194</v>
          </cell>
          <cell r="BM21" t="str">
            <v>021501</v>
          </cell>
          <cell r="BN21">
            <v>164</v>
          </cell>
          <cell r="BO21" t="str">
            <v>021424</v>
          </cell>
          <cell r="BP21">
            <v>644</v>
          </cell>
          <cell r="BQ21" t="str">
            <v>021424</v>
          </cell>
          <cell r="BR21">
            <v>621</v>
          </cell>
          <cell r="BS21" t="str">
            <v>021501</v>
          </cell>
          <cell r="BT21">
            <v>125</v>
          </cell>
          <cell r="BU21" t="str">
            <v>021601</v>
          </cell>
          <cell r="BV21">
            <v>645</v>
          </cell>
          <cell r="BW21" t="str">
            <v>021501</v>
          </cell>
          <cell r="BX21">
            <v>155</v>
          </cell>
          <cell r="BY21" t="str">
            <v>021502</v>
          </cell>
          <cell r="BZ21">
            <v>386</v>
          </cell>
          <cell r="CA21" t="str">
            <v>021602</v>
          </cell>
          <cell r="CB21">
            <v>588</v>
          </cell>
          <cell r="CC21" t="str">
            <v>021601</v>
          </cell>
          <cell r="CD21">
            <v>702</v>
          </cell>
          <cell r="CE21" t="str">
            <v>021502</v>
          </cell>
          <cell r="CF21">
            <v>258</v>
          </cell>
          <cell r="CG21" t="str">
            <v>021502</v>
          </cell>
          <cell r="CH21">
            <v>255</v>
          </cell>
          <cell r="CI21" t="str">
            <v>021501</v>
          </cell>
          <cell r="CJ21">
            <v>162</v>
          </cell>
          <cell r="CK21" t="str">
            <v>021602</v>
          </cell>
          <cell r="CL21">
            <v>550</v>
          </cell>
          <cell r="CM21" t="str">
            <v>021602</v>
          </cell>
          <cell r="CN21">
            <v>632</v>
          </cell>
          <cell r="CO21" t="str">
            <v>021502</v>
          </cell>
          <cell r="CP21">
            <v>238</v>
          </cell>
          <cell r="CQ21" t="str">
            <v>021602</v>
          </cell>
          <cell r="CR21">
            <v>649</v>
          </cell>
          <cell r="CS21" t="str">
            <v>021601</v>
          </cell>
          <cell r="CT21">
            <v>744</v>
          </cell>
          <cell r="CU21" t="str">
            <v>021602</v>
          </cell>
          <cell r="CV21">
            <v>619</v>
          </cell>
          <cell r="CW21" t="str">
            <v>021602</v>
          </cell>
          <cell r="CX21">
            <v>571</v>
          </cell>
          <cell r="CY21" t="str">
            <v>021602</v>
          </cell>
          <cell r="CZ21">
            <v>651</v>
          </cell>
          <cell r="DA21" t="str">
            <v>021601</v>
          </cell>
          <cell r="DB21">
            <v>773</v>
          </cell>
          <cell r="DC21" t="str">
            <v>021602</v>
          </cell>
          <cell r="DD21">
            <v>719</v>
          </cell>
          <cell r="DE21" t="str">
            <v>021601</v>
          </cell>
          <cell r="DF21">
            <v>858</v>
          </cell>
          <cell r="DG21" t="str">
            <v>021602</v>
          </cell>
          <cell r="DH21">
            <v>672</v>
          </cell>
          <cell r="DI21" t="str">
            <v>021602</v>
          </cell>
          <cell r="DJ21">
            <v>672</v>
          </cell>
          <cell r="DK21" t="str">
            <v>021602</v>
          </cell>
          <cell r="DL21">
            <v>815</v>
          </cell>
          <cell r="DM21" t="str">
            <v>021602</v>
          </cell>
          <cell r="DN21">
            <v>764</v>
          </cell>
          <cell r="DO21" t="str">
            <v>021602</v>
          </cell>
          <cell r="DP21">
            <v>964</v>
          </cell>
          <cell r="DQ21" t="str">
            <v>021602</v>
          </cell>
          <cell r="DR21">
            <v>889</v>
          </cell>
          <cell r="DS21" t="str">
            <v>021601</v>
          </cell>
          <cell r="DT21">
            <v>1093</v>
          </cell>
          <cell r="DU21" t="str">
            <v>021601</v>
          </cell>
          <cell r="DV21">
            <v>1223</v>
          </cell>
          <cell r="DW21" t="str">
            <v>021602</v>
          </cell>
          <cell r="DX21">
            <v>1158</v>
          </cell>
          <cell r="DY21" t="str">
            <v>021602</v>
          </cell>
          <cell r="DZ21">
            <v>1175</v>
          </cell>
          <cell r="EA21" t="str">
            <v>021602</v>
          </cell>
          <cell r="EB21">
            <v>1288</v>
          </cell>
          <cell r="EC21" t="str">
            <v>021602</v>
          </cell>
          <cell r="ED21">
            <v>1261</v>
          </cell>
          <cell r="EE21" t="str">
            <v>021602</v>
          </cell>
          <cell r="EF21">
            <v>1373</v>
          </cell>
          <cell r="EG21" t="str">
            <v>021601</v>
          </cell>
          <cell r="EH21">
            <v>1575</v>
          </cell>
          <cell r="EI21" t="str">
            <v>021602</v>
          </cell>
          <cell r="EJ21">
            <v>1320</v>
          </cell>
          <cell r="EK21" t="str">
            <v>021602</v>
          </cell>
          <cell r="EL21">
            <v>1304</v>
          </cell>
          <cell r="EM21" t="str">
            <v>021602</v>
          </cell>
          <cell r="EN21">
            <v>1283</v>
          </cell>
          <cell r="EO21" t="str">
            <v>021602</v>
          </cell>
          <cell r="EP21">
            <v>1279</v>
          </cell>
          <cell r="EQ21" t="str">
            <v>021602</v>
          </cell>
          <cell r="ER21">
            <v>1173</v>
          </cell>
          <cell r="ES21" t="str">
            <v>021601</v>
          </cell>
          <cell r="ET21">
            <v>1335</v>
          </cell>
          <cell r="EU21" t="str">
            <v>021602</v>
          </cell>
          <cell r="EV21">
            <v>1234</v>
          </cell>
          <cell r="EW21" t="str">
            <v>021602</v>
          </cell>
          <cell r="EX21">
            <v>1212</v>
          </cell>
          <cell r="EY21" t="str">
            <v>021602</v>
          </cell>
          <cell r="EZ21">
            <v>1094</v>
          </cell>
          <cell r="FA21" t="str">
            <v>021602</v>
          </cell>
          <cell r="FB21">
            <v>1126</v>
          </cell>
          <cell r="FC21" t="str">
            <v>021602</v>
          </cell>
          <cell r="FD21">
            <v>1008</v>
          </cell>
          <cell r="FE21" t="str">
            <v>021602</v>
          </cell>
          <cell r="FF21">
            <v>1087</v>
          </cell>
          <cell r="FG21" t="str">
            <v>021602</v>
          </cell>
          <cell r="FH21">
            <v>1005</v>
          </cell>
          <cell r="FI21" t="str">
            <v>021602</v>
          </cell>
          <cell r="FJ21">
            <v>1038</v>
          </cell>
          <cell r="FK21" t="str">
            <v>021602</v>
          </cell>
          <cell r="FL21">
            <v>894</v>
          </cell>
          <cell r="FM21" t="str">
            <v>021602</v>
          </cell>
          <cell r="FN21">
            <v>946</v>
          </cell>
          <cell r="FO21" t="str">
            <v>021602</v>
          </cell>
          <cell r="FP21">
            <v>912</v>
          </cell>
          <cell r="FQ21" t="str">
            <v>021602</v>
          </cell>
          <cell r="FR21">
            <v>988</v>
          </cell>
          <cell r="FS21" t="str">
            <v>021602</v>
          </cell>
          <cell r="FT21">
            <v>798</v>
          </cell>
          <cell r="FU21" t="str">
            <v>021602</v>
          </cell>
          <cell r="FV21">
            <v>949</v>
          </cell>
          <cell r="FW21" t="str">
            <v>021602</v>
          </cell>
          <cell r="FX21">
            <v>821</v>
          </cell>
          <cell r="FY21" t="str">
            <v>021602</v>
          </cell>
          <cell r="FZ21">
            <v>893</v>
          </cell>
          <cell r="GA21" t="str">
            <v>021602</v>
          </cell>
          <cell r="GB21">
            <v>822</v>
          </cell>
          <cell r="GC21" t="str">
            <v>021602</v>
          </cell>
          <cell r="GD21">
            <v>881</v>
          </cell>
          <cell r="GE21" t="str">
            <v>021602</v>
          </cell>
          <cell r="GF21">
            <v>787</v>
          </cell>
          <cell r="GG21" t="str">
            <v>021602</v>
          </cell>
          <cell r="GH21">
            <v>834</v>
          </cell>
          <cell r="GI21" t="str">
            <v>021602</v>
          </cell>
          <cell r="GJ21">
            <v>725</v>
          </cell>
          <cell r="GK21" t="str">
            <v>021602</v>
          </cell>
          <cell r="GL21">
            <v>887</v>
          </cell>
          <cell r="GM21" t="str">
            <v>021602</v>
          </cell>
          <cell r="GN21">
            <v>760</v>
          </cell>
          <cell r="GO21" t="str">
            <v>021602</v>
          </cell>
          <cell r="GP21">
            <v>881</v>
          </cell>
          <cell r="GQ21" t="str">
            <v>021602</v>
          </cell>
          <cell r="GR21">
            <v>759</v>
          </cell>
          <cell r="GS21" t="str">
            <v>021602</v>
          </cell>
          <cell r="GT21">
            <v>845</v>
          </cell>
          <cell r="GU21" t="str">
            <v>021602</v>
          </cell>
          <cell r="GV21">
            <v>770</v>
          </cell>
          <cell r="GW21" t="str">
            <v>021602</v>
          </cell>
          <cell r="GX21">
            <v>873</v>
          </cell>
          <cell r="GY21" t="str">
            <v>021602</v>
          </cell>
          <cell r="GZ21">
            <v>743</v>
          </cell>
          <cell r="HA21" t="str">
            <v>021602</v>
          </cell>
          <cell r="HB21">
            <v>875</v>
          </cell>
          <cell r="HC21" t="str">
            <v>021602</v>
          </cell>
          <cell r="HD21">
            <v>763</v>
          </cell>
          <cell r="HE21" t="str">
            <v>021601</v>
          </cell>
          <cell r="HF21">
            <v>979</v>
          </cell>
          <cell r="HG21" t="str">
            <v>021602</v>
          </cell>
          <cell r="HH21">
            <v>764</v>
          </cell>
          <cell r="HI21" t="str">
            <v>021602</v>
          </cell>
          <cell r="HJ21">
            <v>931</v>
          </cell>
          <cell r="HK21" t="str">
            <v>021602</v>
          </cell>
          <cell r="HL21">
            <v>829</v>
          </cell>
          <cell r="HM21" t="str">
            <v>021602</v>
          </cell>
          <cell r="HN21">
            <v>1067</v>
          </cell>
          <cell r="HO21" t="str">
            <v>021602</v>
          </cell>
          <cell r="HP21">
            <v>862</v>
          </cell>
          <cell r="HQ21" t="str">
            <v>021602</v>
          </cell>
          <cell r="HR21">
            <v>1061</v>
          </cell>
          <cell r="HS21" t="str">
            <v>021602</v>
          </cell>
          <cell r="HT21">
            <v>877</v>
          </cell>
          <cell r="HU21" t="str">
            <v>021602</v>
          </cell>
          <cell r="HV21">
            <v>1051</v>
          </cell>
          <cell r="HW21" t="str">
            <v>021602</v>
          </cell>
          <cell r="HX21">
            <v>986</v>
          </cell>
          <cell r="HY21" t="str">
            <v>021602</v>
          </cell>
          <cell r="HZ21">
            <v>1263</v>
          </cell>
          <cell r="IA21" t="str">
            <v>021602</v>
          </cell>
          <cell r="IB21">
            <v>1029</v>
          </cell>
          <cell r="IC21" t="str">
            <v>021602</v>
          </cell>
          <cell r="ID21">
            <v>1329</v>
          </cell>
          <cell r="IE21" t="str">
            <v>021602</v>
          </cell>
          <cell r="IF21">
            <v>1038</v>
          </cell>
          <cell r="IG21" t="str">
            <v>021602</v>
          </cell>
          <cell r="IH21">
            <v>1349</v>
          </cell>
          <cell r="II21" t="str">
            <v>021602</v>
          </cell>
          <cell r="IJ21">
            <v>1021</v>
          </cell>
          <cell r="IK21" t="str">
            <v>021601</v>
          </cell>
          <cell r="IL21">
            <v>1223</v>
          </cell>
          <cell r="IM21" t="str">
            <v>021602</v>
          </cell>
          <cell r="IN21">
            <v>1023</v>
          </cell>
          <cell r="IO21" t="str">
            <v>021602</v>
          </cell>
          <cell r="IP21">
            <v>1285</v>
          </cell>
          <cell r="IQ21" t="str">
            <v>021602</v>
          </cell>
          <cell r="IR21">
            <v>894</v>
          </cell>
          <cell r="IS21" t="str">
            <v>021602</v>
          </cell>
          <cell r="IT21">
            <v>1218</v>
          </cell>
          <cell r="IU21" t="str">
            <v>021602</v>
          </cell>
          <cell r="IV21">
            <v>847</v>
          </cell>
          <cell r="IW21" t="str">
            <v>021602</v>
          </cell>
          <cell r="IX21">
            <v>1175</v>
          </cell>
          <cell r="IY21" t="str">
            <v>021602</v>
          </cell>
          <cell r="IZ21">
            <v>735</v>
          </cell>
          <cell r="JA21" t="str">
            <v>021602</v>
          </cell>
          <cell r="JB21">
            <v>1052</v>
          </cell>
          <cell r="JC21" t="str">
            <v>021602</v>
          </cell>
          <cell r="JD21">
            <v>675</v>
          </cell>
          <cell r="JE21" t="str">
            <v>021602</v>
          </cell>
          <cell r="JF21">
            <v>978</v>
          </cell>
          <cell r="JG21" t="str">
            <v>021602</v>
          </cell>
          <cell r="JH21">
            <v>702</v>
          </cell>
          <cell r="JI21" t="str">
            <v>021602</v>
          </cell>
          <cell r="JJ21">
            <v>981</v>
          </cell>
          <cell r="JK21" t="str">
            <v>021602</v>
          </cell>
          <cell r="JL21">
            <v>570</v>
          </cell>
          <cell r="JM21" t="str">
            <v>021602</v>
          </cell>
          <cell r="JN21">
            <v>873</v>
          </cell>
          <cell r="JO21" t="str">
            <v>021602</v>
          </cell>
          <cell r="JP21">
            <v>530</v>
          </cell>
          <cell r="JQ21" t="str">
            <v>021602</v>
          </cell>
          <cell r="JR21">
            <v>880</v>
          </cell>
          <cell r="JS21" t="str">
            <v>021602</v>
          </cell>
          <cell r="JT21">
            <v>520</v>
          </cell>
          <cell r="JU21" t="str">
            <v>021602</v>
          </cell>
          <cell r="JV21">
            <v>866</v>
          </cell>
          <cell r="JW21" t="str">
            <v>021602</v>
          </cell>
          <cell r="JX21">
            <v>392</v>
          </cell>
          <cell r="JY21" t="str">
            <v>021602</v>
          </cell>
          <cell r="JZ21">
            <v>682</v>
          </cell>
          <cell r="KA21" t="str">
            <v>021602</v>
          </cell>
          <cell r="KB21">
            <v>411</v>
          </cell>
          <cell r="KC21" t="str">
            <v>021602</v>
          </cell>
          <cell r="KD21">
            <v>775</v>
          </cell>
          <cell r="KE21" t="str">
            <v>021602</v>
          </cell>
          <cell r="KF21">
            <v>277</v>
          </cell>
          <cell r="KG21" t="str">
            <v>021602</v>
          </cell>
          <cell r="KH21">
            <v>504</v>
          </cell>
          <cell r="KI21" t="str">
            <v>021602</v>
          </cell>
          <cell r="KJ21">
            <v>272</v>
          </cell>
          <cell r="KK21" t="str">
            <v>021602</v>
          </cell>
          <cell r="KL21">
            <v>525</v>
          </cell>
          <cell r="KM21" t="str">
            <v>021602</v>
          </cell>
          <cell r="KN21">
            <v>226</v>
          </cell>
          <cell r="KO21" t="str">
            <v>021602</v>
          </cell>
          <cell r="KP21">
            <v>455</v>
          </cell>
          <cell r="KQ21" t="str">
            <v>021602</v>
          </cell>
          <cell r="KR21">
            <v>88</v>
          </cell>
          <cell r="KS21" t="str">
            <v>021602</v>
          </cell>
          <cell r="KT21">
            <v>211</v>
          </cell>
          <cell r="KU21" t="str">
            <v>021602</v>
          </cell>
          <cell r="KV21">
            <v>68</v>
          </cell>
          <cell r="KW21" t="str">
            <v>021602</v>
          </cell>
          <cell r="KX21">
            <v>130</v>
          </cell>
          <cell r="KY21" t="str">
            <v>021602</v>
          </cell>
          <cell r="KZ21">
            <v>73</v>
          </cell>
          <cell r="LA21" t="str">
            <v>021602</v>
          </cell>
          <cell r="LB21">
            <v>138</v>
          </cell>
          <cell r="LC21" t="str">
            <v>021602</v>
          </cell>
          <cell r="LD21">
            <v>78</v>
          </cell>
          <cell r="LE21" t="str">
            <v>021602</v>
          </cell>
          <cell r="LF21">
            <v>278</v>
          </cell>
          <cell r="LG21" t="str">
            <v>021602</v>
          </cell>
          <cell r="LH21">
            <v>146</v>
          </cell>
          <cell r="LI21" t="str">
            <v>021602</v>
          </cell>
          <cell r="LJ21">
            <v>369</v>
          </cell>
          <cell r="LK21" t="str">
            <v>021602</v>
          </cell>
          <cell r="LL21">
            <v>133</v>
          </cell>
          <cell r="LM21" t="str">
            <v>021602</v>
          </cell>
          <cell r="LN21">
            <v>362</v>
          </cell>
          <cell r="LO21" t="str">
            <v>021602</v>
          </cell>
          <cell r="LP21">
            <v>145</v>
          </cell>
          <cell r="LQ21" t="str">
            <v>021602</v>
          </cell>
          <cell r="LR21">
            <v>373</v>
          </cell>
          <cell r="LS21" t="str">
            <v>021602</v>
          </cell>
          <cell r="LT21">
            <v>99</v>
          </cell>
          <cell r="LU21" t="str">
            <v>021602</v>
          </cell>
          <cell r="LV21">
            <v>332</v>
          </cell>
          <cell r="LW21" t="str">
            <v>021602</v>
          </cell>
          <cell r="LX21">
            <v>68</v>
          </cell>
          <cell r="LY21" t="str">
            <v>021602</v>
          </cell>
          <cell r="LZ21">
            <v>308</v>
          </cell>
          <cell r="MA21" t="str">
            <v>021602</v>
          </cell>
          <cell r="MB21">
            <v>68</v>
          </cell>
          <cell r="MC21" t="str">
            <v>021602</v>
          </cell>
          <cell r="MD21">
            <v>248</v>
          </cell>
          <cell r="ME21" t="str">
            <v>021602</v>
          </cell>
          <cell r="MF21">
            <v>42</v>
          </cell>
          <cell r="MG21" t="str">
            <v>021602</v>
          </cell>
          <cell r="MH21">
            <v>167</v>
          </cell>
          <cell r="MI21" t="str">
            <v>021602</v>
          </cell>
          <cell r="MJ21">
            <v>36</v>
          </cell>
          <cell r="MK21" t="str">
            <v>021602</v>
          </cell>
          <cell r="ML21">
            <v>127</v>
          </cell>
          <cell r="MM21" t="str">
            <v>021602</v>
          </cell>
          <cell r="MN21">
            <v>26</v>
          </cell>
          <cell r="MO21" t="str">
            <v>021602</v>
          </cell>
          <cell r="MP21">
            <v>102</v>
          </cell>
          <cell r="MQ21" t="str">
            <v>021602</v>
          </cell>
          <cell r="MR21">
            <v>23</v>
          </cell>
          <cell r="MS21" t="str">
            <v>021602</v>
          </cell>
          <cell r="MT21">
            <v>110</v>
          </cell>
          <cell r="MU21" t="str">
            <v>021602</v>
          </cell>
          <cell r="MV21">
            <v>14</v>
          </cell>
          <cell r="MW21" t="str">
            <v>021602</v>
          </cell>
          <cell r="MX21">
            <v>81</v>
          </cell>
          <cell r="MY21" t="str">
            <v>021602</v>
          </cell>
          <cell r="MZ21">
            <v>19</v>
          </cell>
          <cell r="NA21" t="str">
            <v>021602</v>
          </cell>
          <cell r="NB21">
            <v>63</v>
          </cell>
          <cell r="NC21" t="str">
            <v>021602</v>
          </cell>
          <cell r="ND21">
            <v>12</v>
          </cell>
          <cell r="NE21" t="str">
            <v>021602</v>
          </cell>
          <cell r="NF21">
            <v>54</v>
          </cell>
          <cell r="NG21" t="str">
            <v>021602</v>
          </cell>
          <cell r="NH21">
            <v>8</v>
          </cell>
          <cell r="NI21" t="str">
            <v>021604</v>
          </cell>
          <cell r="NJ21">
            <v>2</v>
          </cell>
          <cell r="NK21" t="str">
            <v>021602</v>
          </cell>
          <cell r="NL21">
            <v>7</v>
          </cell>
          <cell r="NM21" t="str">
            <v>021602</v>
          </cell>
          <cell r="NN21">
            <v>30</v>
          </cell>
          <cell r="NO21" t="str">
            <v>021602</v>
          </cell>
          <cell r="NP21">
            <v>3</v>
          </cell>
          <cell r="NQ21" t="str">
            <v>021604</v>
          </cell>
          <cell r="NR21">
            <v>1</v>
          </cell>
          <cell r="NS21" t="str">
            <v>021602</v>
          </cell>
          <cell r="NT21">
            <v>1</v>
          </cell>
          <cell r="NU21" t="str">
            <v>021606</v>
          </cell>
          <cell r="NV21">
            <v>3</v>
          </cell>
          <cell r="NW21" t="str">
            <v>021602</v>
          </cell>
          <cell r="NX21">
            <v>1</v>
          </cell>
          <cell r="NY21" t="str">
            <v>021606</v>
          </cell>
          <cell r="NZ21">
            <v>1</v>
          </cell>
          <cell r="OC21" t="str">
            <v>021800</v>
          </cell>
          <cell r="OD21">
            <v>3</v>
          </cell>
          <cell r="OG21" t="str">
            <v>022208</v>
          </cell>
          <cell r="OH21">
            <v>2</v>
          </cell>
          <cell r="OI21" t="str">
            <v>021602</v>
          </cell>
          <cell r="OJ21">
            <v>1</v>
          </cell>
          <cell r="OK21" t="str">
            <v>028000</v>
          </cell>
          <cell r="OL21">
            <v>3</v>
          </cell>
        </row>
        <row r="22">
          <cell r="C22" t="str">
            <v>021502</v>
          </cell>
          <cell r="D22">
            <v>367</v>
          </cell>
          <cell r="E22" t="str">
            <v>021502</v>
          </cell>
          <cell r="F22">
            <v>322</v>
          </cell>
          <cell r="G22" t="str">
            <v>021502</v>
          </cell>
          <cell r="H22">
            <v>328</v>
          </cell>
          <cell r="I22" t="str">
            <v>021502</v>
          </cell>
          <cell r="J22">
            <v>319</v>
          </cell>
          <cell r="K22" t="str">
            <v>021502</v>
          </cell>
          <cell r="L22">
            <v>357</v>
          </cell>
          <cell r="M22" t="str">
            <v>021502</v>
          </cell>
          <cell r="N22">
            <v>381</v>
          </cell>
          <cell r="O22" t="str">
            <v>021502</v>
          </cell>
          <cell r="P22">
            <v>393</v>
          </cell>
          <cell r="Q22" t="str">
            <v>021502</v>
          </cell>
          <cell r="R22">
            <v>354</v>
          </cell>
          <cell r="S22" t="str">
            <v>021502</v>
          </cell>
          <cell r="T22">
            <v>484</v>
          </cell>
          <cell r="U22" t="str">
            <v>021502</v>
          </cell>
          <cell r="V22">
            <v>418</v>
          </cell>
          <cell r="W22" t="str">
            <v>021502</v>
          </cell>
          <cell r="X22">
            <v>463</v>
          </cell>
          <cell r="Y22" t="str">
            <v>021502</v>
          </cell>
          <cell r="Z22">
            <v>470</v>
          </cell>
          <cell r="AA22" t="str">
            <v>021502</v>
          </cell>
          <cell r="AB22">
            <v>491</v>
          </cell>
          <cell r="AC22" t="str">
            <v>021502</v>
          </cell>
          <cell r="AD22">
            <v>477</v>
          </cell>
          <cell r="AE22" t="str">
            <v>021502</v>
          </cell>
          <cell r="AF22">
            <v>473</v>
          </cell>
          <cell r="AG22" t="str">
            <v>021502</v>
          </cell>
          <cell r="AH22">
            <v>528</v>
          </cell>
          <cell r="AI22" t="str">
            <v>021502</v>
          </cell>
          <cell r="AJ22">
            <v>473</v>
          </cell>
          <cell r="AK22" t="str">
            <v>021502</v>
          </cell>
          <cell r="AL22">
            <v>489</v>
          </cell>
          <cell r="AM22" t="str">
            <v>021502</v>
          </cell>
          <cell r="AN22">
            <v>521</v>
          </cell>
          <cell r="AO22" t="str">
            <v>021502</v>
          </cell>
          <cell r="AP22">
            <v>469</v>
          </cell>
          <cell r="AQ22" t="str">
            <v>021502</v>
          </cell>
          <cell r="AR22">
            <v>492</v>
          </cell>
          <cell r="AS22" t="str">
            <v>021502</v>
          </cell>
          <cell r="AT22">
            <v>466</v>
          </cell>
          <cell r="AU22" t="str">
            <v>021502</v>
          </cell>
          <cell r="AV22">
            <v>428</v>
          </cell>
          <cell r="AW22" t="str">
            <v>021502</v>
          </cell>
          <cell r="AX22">
            <v>437</v>
          </cell>
          <cell r="AY22" t="str">
            <v>021502</v>
          </cell>
          <cell r="AZ22">
            <v>469</v>
          </cell>
          <cell r="BA22" t="str">
            <v>021502</v>
          </cell>
          <cell r="BB22">
            <v>447</v>
          </cell>
          <cell r="BC22" t="str">
            <v>021502</v>
          </cell>
          <cell r="BD22">
            <v>428</v>
          </cell>
          <cell r="BE22" t="str">
            <v>021502</v>
          </cell>
          <cell r="BF22">
            <v>393</v>
          </cell>
          <cell r="BG22" t="str">
            <v>021502</v>
          </cell>
          <cell r="BH22">
            <v>367</v>
          </cell>
          <cell r="BI22" t="str">
            <v>021502</v>
          </cell>
          <cell r="BJ22">
            <v>404</v>
          </cell>
          <cell r="BK22" t="str">
            <v>021502</v>
          </cell>
          <cell r="BL22">
            <v>337</v>
          </cell>
          <cell r="BM22" t="str">
            <v>021502</v>
          </cell>
          <cell r="BN22">
            <v>368</v>
          </cell>
          <cell r="BO22" t="str">
            <v>021501</v>
          </cell>
          <cell r="BP22">
            <v>131</v>
          </cell>
          <cell r="BQ22" t="str">
            <v>021501</v>
          </cell>
          <cell r="BR22">
            <v>111</v>
          </cell>
          <cell r="BS22" t="str">
            <v>021502</v>
          </cell>
          <cell r="BT22">
            <v>297</v>
          </cell>
          <cell r="BU22" t="str">
            <v>021602</v>
          </cell>
          <cell r="BV22">
            <v>571</v>
          </cell>
          <cell r="BW22" t="str">
            <v>021502</v>
          </cell>
          <cell r="BX22">
            <v>235</v>
          </cell>
          <cell r="BY22" t="str">
            <v>021601</v>
          </cell>
          <cell r="BZ22">
            <v>738</v>
          </cell>
          <cell r="CA22" t="str">
            <v>021604</v>
          </cell>
          <cell r="CB22">
            <v>48</v>
          </cell>
          <cell r="CC22" t="str">
            <v>021602</v>
          </cell>
          <cell r="CD22">
            <v>521</v>
          </cell>
          <cell r="CE22" t="str">
            <v>021601</v>
          </cell>
          <cell r="CF22">
            <v>624</v>
          </cell>
          <cell r="CG22" t="str">
            <v>021601</v>
          </cell>
          <cell r="CH22">
            <v>698</v>
          </cell>
          <cell r="CI22" t="str">
            <v>021502</v>
          </cell>
          <cell r="CJ22">
            <v>261</v>
          </cell>
          <cell r="CK22" t="str">
            <v>021604</v>
          </cell>
          <cell r="CL22">
            <v>39</v>
          </cell>
          <cell r="CM22" t="str">
            <v>021604</v>
          </cell>
          <cell r="CN22">
            <v>51</v>
          </cell>
          <cell r="CO22" t="str">
            <v>021601</v>
          </cell>
          <cell r="CP22">
            <v>724</v>
          </cell>
          <cell r="CQ22" t="str">
            <v>021604</v>
          </cell>
          <cell r="CR22">
            <v>52</v>
          </cell>
          <cell r="CS22" t="str">
            <v>021602</v>
          </cell>
          <cell r="CT22">
            <v>562</v>
          </cell>
          <cell r="CU22" t="str">
            <v>021604</v>
          </cell>
          <cell r="CV22">
            <v>62</v>
          </cell>
          <cell r="CW22" t="str">
            <v>021604</v>
          </cell>
          <cell r="CX22">
            <v>31</v>
          </cell>
          <cell r="CY22" t="str">
            <v>021604</v>
          </cell>
          <cell r="CZ22">
            <v>73</v>
          </cell>
          <cell r="DA22" t="str">
            <v>021602</v>
          </cell>
          <cell r="DB22">
            <v>597</v>
          </cell>
          <cell r="DC22" t="str">
            <v>021604</v>
          </cell>
          <cell r="DD22">
            <v>65</v>
          </cell>
          <cell r="DE22" t="str">
            <v>021602</v>
          </cell>
          <cell r="DF22">
            <v>662</v>
          </cell>
          <cell r="DG22" t="str">
            <v>021604</v>
          </cell>
          <cell r="DH22">
            <v>50</v>
          </cell>
          <cell r="DI22" t="str">
            <v>021604</v>
          </cell>
          <cell r="DJ22">
            <v>37</v>
          </cell>
          <cell r="DK22" t="str">
            <v>021604</v>
          </cell>
          <cell r="DL22">
            <v>69</v>
          </cell>
          <cell r="DM22" t="str">
            <v>021604</v>
          </cell>
          <cell r="DN22">
            <v>51</v>
          </cell>
          <cell r="DO22" t="str">
            <v>021604</v>
          </cell>
          <cell r="DP22">
            <v>73</v>
          </cell>
          <cell r="DQ22" t="str">
            <v>021604</v>
          </cell>
          <cell r="DR22">
            <v>61</v>
          </cell>
          <cell r="DS22" t="str">
            <v>021602</v>
          </cell>
          <cell r="DT22">
            <v>1047</v>
          </cell>
          <cell r="DU22" t="str">
            <v>021602</v>
          </cell>
          <cell r="DV22">
            <v>1009</v>
          </cell>
          <cell r="DW22" t="str">
            <v>021604</v>
          </cell>
          <cell r="DX22">
            <v>74</v>
          </cell>
          <cell r="DY22" t="str">
            <v>021604</v>
          </cell>
          <cell r="DZ22">
            <v>68</v>
          </cell>
          <cell r="EA22" t="str">
            <v>021604</v>
          </cell>
          <cell r="EB22">
            <v>89</v>
          </cell>
          <cell r="EC22" t="str">
            <v>021604</v>
          </cell>
          <cell r="ED22">
            <v>68</v>
          </cell>
          <cell r="EE22" t="str">
            <v>021604</v>
          </cell>
          <cell r="EF22">
            <v>93</v>
          </cell>
          <cell r="EG22" t="str">
            <v>021602</v>
          </cell>
          <cell r="EH22">
            <v>1384</v>
          </cell>
          <cell r="EI22" t="str">
            <v>021604</v>
          </cell>
          <cell r="EJ22">
            <v>100</v>
          </cell>
          <cell r="EK22" t="str">
            <v>021604</v>
          </cell>
          <cell r="EL22">
            <v>72</v>
          </cell>
          <cell r="EM22" t="str">
            <v>021604</v>
          </cell>
          <cell r="EN22">
            <v>90</v>
          </cell>
          <cell r="EO22" t="str">
            <v>021604</v>
          </cell>
          <cell r="EP22">
            <v>76</v>
          </cell>
          <cell r="EQ22" t="str">
            <v>021604</v>
          </cell>
          <cell r="ER22">
            <v>78</v>
          </cell>
          <cell r="ES22" t="str">
            <v>021602</v>
          </cell>
          <cell r="ET22">
            <v>1210</v>
          </cell>
          <cell r="EU22" t="str">
            <v>021604</v>
          </cell>
          <cell r="EV22">
            <v>79</v>
          </cell>
          <cell r="EW22" t="str">
            <v>021604</v>
          </cell>
          <cell r="EX22">
            <v>71</v>
          </cell>
          <cell r="EY22" t="str">
            <v>021604</v>
          </cell>
          <cell r="EZ22">
            <v>84</v>
          </cell>
          <cell r="FA22" t="str">
            <v>021604</v>
          </cell>
          <cell r="FB22">
            <v>71</v>
          </cell>
          <cell r="FC22" t="str">
            <v>021604</v>
          </cell>
          <cell r="FD22">
            <v>58</v>
          </cell>
          <cell r="FE22" t="str">
            <v>021604</v>
          </cell>
          <cell r="FF22">
            <v>82</v>
          </cell>
          <cell r="FG22" t="str">
            <v>021604</v>
          </cell>
          <cell r="FH22">
            <v>74</v>
          </cell>
          <cell r="FI22" t="str">
            <v>021604</v>
          </cell>
          <cell r="FJ22">
            <v>82</v>
          </cell>
          <cell r="FK22" t="str">
            <v>021604</v>
          </cell>
          <cell r="FL22">
            <v>84</v>
          </cell>
          <cell r="FM22" t="str">
            <v>021604</v>
          </cell>
          <cell r="FN22">
            <v>71</v>
          </cell>
          <cell r="FO22" t="str">
            <v>021604</v>
          </cell>
          <cell r="FP22">
            <v>75</v>
          </cell>
          <cell r="FQ22" t="str">
            <v>021604</v>
          </cell>
          <cell r="FR22">
            <v>66</v>
          </cell>
          <cell r="FS22" t="str">
            <v>021604</v>
          </cell>
          <cell r="FT22">
            <v>56</v>
          </cell>
          <cell r="FU22" t="str">
            <v>021604</v>
          </cell>
          <cell r="FV22">
            <v>80</v>
          </cell>
          <cell r="FW22" t="str">
            <v>021604</v>
          </cell>
          <cell r="FX22">
            <v>74</v>
          </cell>
          <cell r="FY22" t="str">
            <v>021604</v>
          </cell>
          <cell r="FZ22">
            <v>79</v>
          </cell>
          <cell r="GA22" t="str">
            <v>021604</v>
          </cell>
          <cell r="GB22">
            <v>76</v>
          </cell>
          <cell r="GC22" t="str">
            <v>021604</v>
          </cell>
          <cell r="GD22">
            <v>96</v>
          </cell>
          <cell r="GE22" t="str">
            <v>021604</v>
          </cell>
          <cell r="GF22">
            <v>74</v>
          </cell>
          <cell r="GG22" t="str">
            <v>021604</v>
          </cell>
          <cell r="GH22">
            <v>99</v>
          </cell>
          <cell r="GI22" t="str">
            <v>021604</v>
          </cell>
          <cell r="GJ22">
            <v>78</v>
          </cell>
          <cell r="GK22" t="str">
            <v>021604</v>
          </cell>
          <cell r="GL22">
            <v>73</v>
          </cell>
          <cell r="GM22" t="str">
            <v>021604</v>
          </cell>
          <cell r="GN22">
            <v>61</v>
          </cell>
          <cell r="GO22" t="str">
            <v>021604</v>
          </cell>
          <cell r="GP22">
            <v>80</v>
          </cell>
          <cell r="GQ22" t="str">
            <v>021604</v>
          </cell>
          <cell r="GR22">
            <v>69</v>
          </cell>
          <cell r="GS22" t="str">
            <v>021604</v>
          </cell>
          <cell r="GT22">
            <v>88</v>
          </cell>
          <cell r="GU22" t="str">
            <v>021604</v>
          </cell>
          <cell r="GV22">
            <v>68</v>
          </cell>
          <cell r="GW22" t="str">
            <v>021604</v>
          </cell>
          <cell r="GX22">
            <v>78</v>
          </cell>
          <cell r="GY22" t="str">
            <v>021604</v>
          </cell>
          <cell r="GZ22">
            <v>69</v>
          </cell>
          <cell r="HA22" t="str">
            <v>021604</v>
          </cell>
          <cell r="HB22">
            <v>69</v>
          </cell>
          <cell r="HC22" t="str">
            <v>021604</v>
          </cell>
          <cell r="HD22">
            <v>64</v>
          </cell>
          <cell r="HE22" t="str">
            <v>021602</v>
          </cell>
          <cell r="HF22">
            <v>853</v>
          </cell>
          <cell r="HG22" t="str">
            <v>021604</v>
          </cell>
          <cell r="HH22">
            <v>82</v>
          </cell>
          <cell r="HI22" t="str">
            <v>021604</v>
          </cell>
          <cell r="HJ22">
            <v>93</v>
          </cell>
          <cell r="HK22" t="str">
            <v>021604</v>
          </cell>
          <cell r="HL22">
            <v>65</v>
          </cell>
          <cell r="HM22" t="str">
            <v>021604</v>
          </cell>
          <cell r="HN22">
            <v>89</v>
          </cell>
          <cell r="HO22" t="str">
            <v>021604</v>
          </cell>
          <cell r="HP22">
            <v>62</v>
          </cell>
          <cell r="HQ22" t="str">
            <v>021604</v>
          </cell>
          <cell r="HR22">
            <v>87</v>
          </cell>
          <cell r="HS22" t="str">
            <v>021604</v>
          </cell>
          <cell r="HT22">
            <v>75</v>
          </cell>
          <cell r="HU22" t="str">
            <v>021604</v>
          </cell>
          <cell r="HV22">
            <v>77</v>
          </cell>
          <cell r="HW22" t="str">
            <v>021604</v>
          </cell>
          <cell r="HX22">
            <v>88</v>
          </cell>
          <cell r="HY22" t="str">
            <v>021604</v>
          </cell>
          <cell r="HZ22">
            <v>69</v>
          </cell>
          <cell r="IA22" t="str">
            <v>021604</v>
          </cell>
          <cell r="IB22">
            <v>53</v>
          </cell>
          <cell r="IC22" t="str">
            <v>021604</v>
          </cell>
          <cell r="ID22">
            <v>82</v>
          </cell>
          <cell r="IE22" t="str">
            <v>021604</v>
          </cell>
          <cell r="IF22">
            <v>68</v>
          </cell>
          <cell r="IG22" t="str">
            <v>021604</v>
          </cell>
          <cell r="IH22">
            <v>97</v>
          </cell>
          <cell r="II22" t="str">
            <v>021604</v>
          </cell>
          <cell r="IJ22">
            <v>72</v>
          </cell>
          <cell r="IK22" t="str">
            <v>021602</v>
          </cell>
          <cell r="IL22">
            <v>1320</v>
          </cell>
          <cell r="IM22" t="str">
            <v>021604</v>
          </cell>
          <cell r="IN22">
            <v>61</v>
          </cell>
          <cell r="IO22" t="str">
            <v>021604</v>
          </cell>
          <cell r="IP22">
            <v>69</v>
          </cell>
          <cell r="IQ22" t="str">
            <v>021604</v>
          </cell>
          <cell r="IR22">
            <v>59</v>
          </cell>
          <cell r="IS22" t="str">
            <v>021604</v>
          </cell>
          <cell r="IT22">
            <v>80</v>
          </cell>
          <cell r="IU22" t="str">
            <v>021604</v>
          </cell>
          <cell r="IV22">
            <v>60</v>
          </cell>
          <cell r="IW22" t="str">
            <v>021604</v>
          </cell>
          <cell r="IX22">
            <v>82</v>
          </cell>
          <cell r="IY22" t="str">
            <v>021604</v>
          </cell>
          <cell r="IZ22">
            <v>43</v>
          </cell>
          <cell r="JA22" t="str">
            <v>021604</v>
          </cell>
          <cell r="JB22">
            <v>78</v>
          </cell>
          <cell r="JC22" t="str">
            <v>021604</v>
          </cell>
          <cell r="JD22">
            <v>42</v>
          </cell>
          <cell r="JE22" t="str">
            <v>021604</v>
          </cell>
          <cell r="JF22">
            <v>71</v>
          </cell>
          <cell r="JG22" t="str">
            <v>021604</v>
          </cell>
          <cell r="JH22">
            <v>59</v>
          </cell>
          <cell r="JI22" t="str">
            <v>021604</v>
          </cell>
          <cell r="JJ22">
            <v>92</v>
          </cell>
          <cell r="JK22" t="str">
            <v>021604</v>
          </cell>
          <cell r="JL22">
            <v>33</v>
          </cell>
          <cell r="JM22" t="str">
            <v>021604</v>
          </cell>
          <cell r="JN22">
            <v>67</v>
          </cell>
          <cell r="JO22" t="str">
            <v>021604</v>
          </cell>
          <cell r="JP22">
            <v>45</v>
          </cell>
          <cell r="JQ22" t="str">
            <v>021604</v>
          </cell>
          <cell r="JR22">
            <v>67</v>
          </cell>
          <cell r="JS22" t="str">
            <v>021604</v>
          </cell>
          <cell r="JT22">
            <v>39</v>
          </cell>
          <cell r="JU22" t="str">
            <v>021604</v>
          </cell>
          <cell r="JV22">
            <v>79</v>
          </cell>
          <cell r="JW22" t="str">
            <v>021604</v>
          </cell>
          <cell r="JX22">
            <v>22</v>
          </cell>
          <cell r="JY22" t="str">
            <v>021604</v>
          </cell>
          <cell r="JZ22">
            <v>69</v>
          </cell>
          <cell r="KA22" t="str">
            <v>021604</v>
          </cell>
          <cell r="KB22">
            <v>25</v>
          </cell>
          <cell r="KC22" t="str">
            <v>021604</v>
          </cell>
          <cell r="KD22">
            <v>49</v>
          </cell>
          <cell r="KE22" t="str">
            <v>021604</v>
          </cell>
          <cell r="KF22">
            <v>26</v>
          </cell>
          <cell r="KG22" t="str">
            <v>021604</v>
          </cell>
          <cell r="KH22">
            <v>53</v>
          </cell>
          <cell r="KI22" t="str">
            <v>021604</v>
          </cell>
          <cell r="KJ22">
            <v>17</v>
          </cell>
          <cell r="KK22" t="str">
            <v>021604</v>
          </cell>
          <cell r="KL22">
            <v>47</v>
          </cell>
          <cell r="KM22" t="str">
            <v>021604</v>
          </cell>
          <cell r="KN22">
            <v>16</v>
          </cell>
          <cell r="KO22" t="str">
            <v>021604</v>
          </cell>
          <cell r="KP22">
            <v>40</v>
          </cell>
          <cell r="KQ22" t="str">
            <v>021604</v>
          </cell>
          <cell r="KR22">
            <v>7</v>
          </cell>
          <cell r="KS22" t="str">
            <v>021604</v>
          </cell>
          <cell r="KT22">
            <v>10</v>
          </cell>
          <cell r="KU22" t="str">
            <v>021604</v>
          </cell>
          <cell r="KV22">
            <v>8</v>
          </cell>
          <cell r="KW22" t="str">
            <v>021604</v>
          </cell>
          <cell r="KX22">
            <v>15</v>
          </cell>
          <cell r="KY22" t="str">
            <v>021604</v>
          </cell>
          <cell r="KZ22">
            <v>3</v>
          </cell>
          <cell r="LA22" t="str">
            <v>021604</v>
          </cell>
          <cell r="LB22">
            <v>13</v>
          </cell>
          <cell r="LC22" t="str">
            <v>021604</v>
          </cell>
          <cell r="LD22">
            <v>11</v>
          </cell>
          <cell r="LE22" t="str">
            <v>021604</v>
          </cell>
          <cell r="LF22">
            <v>19</v>
          </cell>
          <cell r="LG22" t="str">
            <v>021604</v>
          </cell>
          <cell r="LH22">
            <v>11</v>
          </cell>
          <cell r="LI22" t="str">
            <v>021604</v>
          </cell>
          <cell r="LJ22">
            <v>38</v>
          </cell>
          <cell r="LK22" t="str">
            <v>021604</v>
          </cell>
          <cell r="LL22">
            <v>8</v>
          </cell>
          <cell r="LM22" t="str">
            <v>021604</v>
          </cell>
          <cell r="LN22">
            <v>35</v>
          </cell>
          <cell r="LO22" t="str">
            <v>021604</v>
          </cell>
          <cell r="LP22">
            <v>10</v>
          </cell>
          <cell r="LQ22" t="str">
            <v>021604</v>
          </cell>
          <cell r="LR22">
            <v>34</v>
          </cell>
          <cell r="LS22" t="str">
            <v>021604</v>
          </cell>
          <cell r="LT22">
            <v>6</v>
          </cell>
          <cell r="LU22" t="str">
            <v>021604</v>
          </cell>
          <cell r="LV22">
            <v>25</v>
          </cell>
          <cell r="LW22" t="str">
            <v>021604</v>
          </cell>
          <cell r="LX22">
            <v>4</v>
          </cell>
          <cell r="LY22" t="str">
            <v>021604</v>
          </cell>
          <cell r="LZ22">
            <v>19</v>
          </cell>
          <cell r="MA22" t="str">
            <v>021604</v>
          </cell>
          <cell r="MB22">
            <v>5</v>
          </cell>
          <cell r="MC22" t="str">
            <v>021604</v>
          </cell>
          <cell r="MD22">
            <v>19</v>
          </cell>
          <cell r="ME22" t="str">
            <v>021604</v>
          </cell>
          <cell r="MF22">
            <v>3</v>
          </cell>
          <cell r="MG22" t="str">
            <v>021604</v>
          </cell>
          <cell r="MH22">
            <v>15</v>
          </cell>
          <cell r="MI22" t="str">
            <v>021604</v>
          </cell>
          <cell r="MJ22">
            <v>6</v>
          </cell>
          <cell r="MK22" t="str">
            <v>021604</v>
          </cell>
          <cell r="ML22">
            <v>13</v>
          </cell>
          <cell r="MM22" t="str">
            <v>021604</v>
          </cell>
          <cell r="MN22">
            <v>2</v>
          </cell>
          <cell r="MO22" t="str">
            <v>021604</v>
          </cell>
          <cell r="MP22">
            <v>7</v>
          </cell>
          <cell r="MQ22" t="str">
            <v>021604</v>
          </cell>
          <cell r="MR22">
            <v>2</v>
          </cell>
          <cell r="MS22" t="str">
            <v>021604</v>
          </cell>
          <cell r="MT22">
            <v>9</v>
          </cell>
          <cell r="MW22" t="str">
            <v>021604</v>
          </cell>
          <cell r="MX22">
            <v>2</v>
          </cell>
          <cell r="MY22" t="str">
            <v>021604</v>
          </cell>
          <cell r="MZ22">
            <v>1</v>
          </cell>
          <cell r="NA22" t="str">
            <v>021604</v>
          </cell>
          <cell r="NB22">
            <v>4</v>
          </cell>
          <cell r="NC22" t="str">
            <v>021604</v>
          </cell>
          <cell r="ND22">
            <v>1</v>
          </cell>
          <cell r="NE22" t="str">
            <v>021604</v>
          </cell>
          <cell r="NF22">
            <v>5</v>
          </cell>
          <cell r="NG22" t="str">
            <v>021604</v>
          </cell>
          <cell r="NH22">
            <v>3</v>
          </cell>
          <cell r="NI22" t="str">
            <v>021605</v>
          </cell>
          <cell r="NJ22">
            <v>16</v>
          </cell>
          <cell r="NK22" t="str">
            <v>021604</v>
          </cell>
          <cell r="NL22">
            <v>1</v>
          </cell>
          <cell r="NM22" t="str">
            <v>021604</v>
          </cell>
          <cell r="NN22">
            <v>1</v>
          </cell>
          <cell r="NQ22" t="str">
            <v>021605</v>
          </cell>
          <cell r="NR22">
            <v>6</v>
          </cell>
          <cell r="NU22" t="str">
            <v>021607</v>
          </cell>
          <cell r="NV22">
            <v>5</v>
          </cell>
          <cell r="NY22" t="str">
            <v>021607</v>
          </cell>
          <cell r="NZ22">
            <v>2</v>
          </cell>
          <cell r="OC22" t="str">
            <v>021901</v>
          </cell>
          <cell r="OD22">
            <v>1</v>
          </cell>
          <cell r="OG22" t="str">
            <v>023002</v>
          </cell>
          <cell r="OH22">
            <v>1</v>
          </cell>
          <cell r="OK22" t="str">
            <v>029001</v>
          </cell>
          <cell r="OL22">
            <v>2</v>
          </cell>
        </row>
        <row r="23">
          <cell r="C23" t="str">
            <v>021602</v>
          </cell>
          <cell r="D23">
            <v>692</v>
          </cell>
          <cell r="E23" t="str">
            <v>021602</v>
          </cell>
          <cell r="F23">
            <v>549</v>
          </cell>
          <cell r="G23" t="str">
            <v>021602</v>
          </cell>
          <cell r="H23">
            <v>656</v>
          </cell>
          <cell r="I23" t="str">
            <v>021602</v>
          </cell>
          <cell r="J23">
            <v>619</v>
          </cell>
          <cell r="K23" t="str">
            <v>021602</v>
          </cell>
          <cell r="L23">
            <v>723</v>
          </cell>
          <cell r="M23" t="str">
            <v>021602</v>
          </cell>
          <cell r="N23">
            <v>712</v>
          </cell>
          <cell r="O23" t="str">
            <v>021602</v>
          </cell>
          <cell r="P23">
            <v>751</v>
          </cell>
          <cell r="Q23" t="str">
            <v>021602</v>
          </cell>
          <cell r="R23">
            <v>675</v>
          </cell>
          <cell r="S23" t="str">
            <v>021602</v>
          </cell>
          <cell r="T23">
            <v>883</v>
          </cell>
          <cell r="U23" t="str">
            <v>021602</v>
          </cell>
          <cell r="V23">
            <v>783</v>
          </cell>
          <cell r="W23" t="str">
            <v>021602</v>
          </cell>
          <cell r="X23">
            <v>869</v>
          </cell>
          <cell r="Y23" t="str">
            <v>021602</v>
          </cell>
          <cell r="Z23">
            <v>805</v>
          </cell>
          <cell r="AA23" t="str">
            <v>021602</v>
          </cell>
          <cell r="AB23">
            <v>847</v>
          </cell>
          <cell r="AC23" t="str">
            <v>021602</v>
          </cell>
          <cell r="AD23">
            <v>789</v>
          </cell>
          <cell r="AE23" t="str">
            <v>021602</v>
          </cell>
          <cell r="AF23">
            <v>840</v>
          </cell>
          <cell r="AG23" t="str">
            <v>021602</v>
          </cell>
          <cell r="AH23">
            <v>839</v>
          </cell>
          <cell r="AI23" t="str">
            <v>021602</v>
          </cell>
          <cell r="AJ23">
            <v>846</v>
          </cell>
          <cell r="AK23" t="str">
            <v>021602</v>
          </cell>
          <cell r="AL23">
            <v>857</v>
          </cell>
          <cell r="AM23" t="str">
            <v>021602</v>
          </cell>
          <cell r="AN23">
            <v>888</v>
          </cell>
          <cell r="AO23" t="str">
            <v>021602</v>
          </cell>
          <cell r="AP23">
            <v>753</v>
          </cell>
          <cell r="AQ23" t="str">
            <v>021602</v>
          </cell>
          <cell r="AR23">
            <v>824</v>
          </cell>
          <cell r="AS23" t="str">
            <v>021602</v>
          </cell>
          <cell r="AT23">
            <v>801</v>
          </cell>
          <cell r="AU23" t="str">
            <v>021602</v>
          </cell>
          <cell r="AV23">
            <v>874</v>
          </cell>
          <cell r="AW23" t="str">
            <v>021602</v>
          </cell>
          <cell r="AX23">
            <v>731</v>
          </cell>
          <cell r="AY23" t="str">
            <v>021602</v>
          </cell>
          <cell r="AZ23">
            <v>779</v>
          </cell>
          <cell r="BA23" t="str">
            <v>021602</v>
          </cell>
          <cell r="BB23">
            <v>718</v>
          </cell>
          <cell r="BC23" t="str">
            <v>021602</v>
          </cell>
          <cell r="BD23">
            <v>706</v>
          </cell>
          <cell r="BE23" t="str">
            <v>021602</v>
          </cell>
          <cell r="BF23">
            <v>672</v>
          </cell>
          <cell r="BG23" t="str">
            <v>021602</v>
          </cell>
          <cell r="BH23">
            <v>587</v>
          </cell>
          <cell r="BI23" t="str">
            <v>021602</v>
          </cell>
          <cell r="BJ23">
            <v>599</v>
          </cell>
          <cell r="BK23" t="str">
            <v>021602</v>
          </cell>
          <cell r="BL23">
            <v>623</v>
          </cell>
          <cell r="BM23" t="str">
            <v>021602</v>
          </cell>
          <cell r="BN23">
            <v>591</v>
          </cell>
          <cell r="BO23" t="str">
            <v>021502</v>
          </cell>
          <cell r="BP23">
            <v>364</v>
          </cell>
          <cell r="BQ23" t="str">
            <v>021502</v>
          </cell>
          <cell r="BR23">
            <v>389</v>
          </cell>
          <cell r="BS23" t="str">
            <v>021601</v>
          </cell>
          <cell r="BT23">
            <v>558</v>
          </cell>
          <cell r="BU23" t="str">
            <v>021604</v>
          </cell>
          <cell r="BV23">
            <v>35</v>
          </cell>
          <cell r="BW23" t="str">
            <v>021601</v>
          </cell>
          <cell r="BX23">
            <v>556</v>
          </cell>
          <cell r="BY23" t="str">
            <v>021602</v>
          </cell>
          <cell r="BZ23">
            <v>542</v>
          </cell>
          <cell r="CA23" t="str">
            <v>021605</v>
          </cell>
          <cell r="CB23">
            <v>169</v>
          </cell>
          <cell r="CC23" t="str">
            <v>021604</v>
          </cell>
          <cell r="CD23">
            <v>34</v>
          </cell>
          <cell r="CE23" t="str">
            <v>021602</v>
          </cell>
          <cell r="CF23">
            <v>589</v>
          </cell>
          <cell r="CG23" t="str">
            <v>021602</v>
          </cell>
          <cell r="CH23">
            <v>526</v>
          </cell>
          <cell r="CI23" t="str">
            <v>021601</v>
          </cell>
          <cell r="CJ23">
            <v>636</v>
          </cell>
          <cell r="CK23" t="str">
            <v>021605</v>
          </cell>
          <cell r="CL23">
            <v>101</v>
          </cell>
          <cell r="CM23" t="str">
            <v>021605</v>
          </cell>
          <cell r="CN23">
            <v>157</v>
          </cell>
          <cell r="CO23" t="str">
            <v>021602</v>
          </cell>
          <cell r="CP23">
            <v>591</v>
          </cell>
          <cell r="CQ23" t="str">
            <v>021605</v>
          </cell>
          <cell r="CR23">
            <v>183</v>
          </cell>
          <cell r="CS23" t="str">
            <v>021604</v>
          </cell>
          <cell r="CT23">
            <v>35</v>
          </cell>
          <cell r="CU23" t="str">
            <v>021605</v>
          </cell>
          <cell r="CV23">
            <v>162</v>
          </cell>
          <cell r="CW23" t="str">
            <v>021605</v>
          </cell>
          <cell r="CX23">
            <v>93</v>
          </cell>
          <cell r="CY23" t="str">
            <v>021605</v>
          </cell>
          <cell r="CZ23">
            <v>149</v>
          </cell>
          <cell r="DA23" t="str">
            <v>021604</v>
          </cell>
          <cell r="DB23">
            <v>50</v>
          </cell>
          <cell r="DC23" t="str">
            <v>021605</v>
          </cell>
          <cell r="DD23">
            <v>175</v>
          </cell>
          <cell r="DE23" t="str">
            <v>021604</v>
          </cell>
          <cell r="DF23">
            <v>49</v>
          </cell>
          <cell r="DG23" t="str">
            <v>021605</v>
          </cell>
          <cell r="DH23">
            <v>165</v>
          </cell>
          <cell r="DI23" t="str">
            <v>021605</v>
          </cell>
          <cell r="DJ23">
            <v>109</v>
          </cell>
          <cell r="DK23" t="str">
            <v>021605</v>
          </cell>
          <cell r="DL23">
            <v>186</v>
          </cell>
          <cell r="DM23" t="str">
            <v>021605</v>
          </cell>
          <cell r="DN23">
            <v>119</v>
          </cell>
          <cell r="DO23" t="str">
            <v>021605</v>
          </cell>
          <cell r="DP23">
            <v>195</v>
          </cell>
          <cell r="DQ23" t="str">
            <v>021605</v>
          </cell>
          <cell r="DR23">
            <v>123</v>
          </cell>
          <cell r="DS23" t="str">
            <v>021604</v>
          </cell>
          <cell r="DT23">
            <v>80</v>
          </cell>
          <cell r="DU23" t="str">
            <v>021604</v>
          </cell>
          <cell r="DV23">
            <v>53</v>
          </cell>
          <cell r="DW23" t="str">
            <v>021605</v>
          </cell>
          <cell r="DX23">
            <v>226</v>
          </cell>
          <cell r="DY23" t="str">
            <v>021605</v>
          </cell>
          <cell r="DZ23">
            <v>154</v>
          </cell>
          <cell r="EA23" t="str">
            <v>021605</v>
          </cell>
          <cell r="EB23">
            <v>230</v>
          </cell>
          <cell r="EC23" t="str">
            <v>021605</v>
          </cell>
          <cell r="ED23">
            <v>170</v>
          </cell>
          <cell r="EE23" t="str">
            <v>021605</v>
          </cell>
          <cell r="EF23">
            <v>242</v>
          </cell>
          <cell r="EG23" t="str">
            <v>021604</v>
          </cell>
          <cell r="EH23">
            <v>65</v>
          </cell>
          <cell r="EI23" t="str">
            <v>021605</v>
          </cell>
          <cell r="EJ23">
            <v>245</v>
          </cell>
          <cell r="EK23" t="str">
            <v>021605</v>
          </cell>
          <cell r="EL23">
            <v>189</v>
          </cell>
          <cell r="EM23" t="str">
            <v>021605</v>
          </cell>
          <cell r="EN23">
            <v>207</v>
          </cell>
          <cell r="EO23" t="str">
            <v>021605</v>
          </cell>
          <cell r="EP23">
            <v>201</v>
          </cell>
          <cell r="EQ23" t="str">
            <v>021605</v>
          </cell>
          <cell r="ER23">
            <v>204</v>
          </cell>
          <cell r="ES23" t="str">
            <v>021604</v>
          </cell>
          <cell r="ET23">
            <v>78</v>
          </cell>
          <cell r="EU23" t="str">
            <v>021605</v>
          </cell>
          <cell r="EV23">
            <v>197</v>
          </cell>
          <cell r="EW23" t="str">
            <v>021605</v>
          </cell>
          <cell r="EX23">
            <v>199</v>
          </cell>
          <cell r="EY23" t="str">
            <v>021605</v>
          </cell>
          <cell r="EZ23">
            <v>194</v>
          </cell>
          <cell r="FA23" t="str">
            <v>021605</v>
          </cell>
          <cell r="FB23">
            <v>173</v>
          </cell>
          <cell r="FC23" t="str">
            <v>021605</v>
          </cell>
          <cell r="FD23">
            <v>189</v>
          </cell>
          <cell r="FE23" t="str">
            <v>021605</v>
          </cell>
          <cell r="FF23">
            <v>186</v>
          </cell>
          <cell r="FG23" t="str">
            <v>021605</v>
          </cell>
          <cell r="FH23">
            <v>177</v>
          </cell>
          <cell r="FI23" t="str">
            <v>021605</v>
          </cell>
          <cell r="FJ23">
            <v>179</v>
          </cell>
          <cell r="FK23" t="str">
            <v>021605</v>
          </cell>
          <cell r="FL23">
            <v>190</v>
          </cell>
          <cell r="FM23" t="str">
            <v>021605</v>
          </cell>
          <cell r="FN23">
            <v>193</v>
          </cell>
          <cell r="FO23" t="str">
            <v>021605</v>
          </cell>
          <cell r="FP23">
            <v>196</v>
          </cell>
          <cell r="FQ23" t="str">
            <v>021605</v>
          </cell>
          <cell r="FR23">
            <v>182</v>
          </cell>
          <cell r="FS23" t="str">
            <v>021605</v>
          </cell>
          <cell r="FT23">
            <v>202</v>
          </cell>
          <cell r="FU23" t="str">
            <v>021605</v>
          </cell>
          <cell r="FV23">
            <v>208</v>
          </cell>
          <cell r="FW23" t="str">
            <v>021605</v>
          </cell>
          <cell r="FX23">
            <v>179</v>
          </cell>
          <cell r="FY23" t="str">
            <v>021605</v>
          </cell>
          <cell r="FZ23">
            <v>154</v>
          </cell>
          <cell r="GA23" t="str">
            <v>021605</v>
          </cell>
          <cell r="GB23">
            <v>172</v>
          </cell>
          <cell r="GC23" t="str">
            <v>021605</v>
          </cell>
          <cell r="GD23">
            <v>180</v>
          </cell>
          <cell r="GE23" t="str">
            <v>021605</v>
          </cell>
          <cell r="GF23">
            <v>204</v>
          </cell>
          <cell r="GG23" t="str">
            <v>021605</v>
          </cell>
          <cell r="GH23">
            <v>204</v>
          </cell>
          <cell r="GI23" t="str">
            <v>021605</v>
          </cell>
          <cell r="GJ23">
            <v>183</v>
          </cell>
          <cell r="GK23" t="str">
            <v>021605</v>
          </cell>
          <cell r="GL23">
            <v>203</v>
          </cell>
          <cell r="GM23" t="str">
            <v>021605</v>
          </cell>
          <cell r="GN23">
            <v>191</v>
          </cell>
          <cell r="GO23" t="str">
            <v>021605</v>
          </cell>
          <cell r="GP23">
            <v>203</v>
          </cell>
          <cell r="GQ23" t="str">
            <v>021605</v>
          </cell>
          <cell r="GR23">
            <v>212</v>
          </cell>
          <cell r="GS23" t="str">
            <v>021605</v>
          </cell>
          <cell r="GT23">
            <v>217</v>
          </cell>
          <cell r="GU23" t="str">
            <v>021605</v>
          </cell>
          <cell r="GV23">
            <v>219</v>
          </cell>
          <cell r="GW23" t="str">
            <v>021605</v>
          </cell>
          <cell r="GX23">
            <v>221</v>
          </cell>
          <cell r="GY23" t="str">
            <v>021605</v>
          </cell>
          <cell r="GZ23">
            <v>226</v>
          </cell>
          <cell r="HA23" t="str">
            <v>021605</v>
          </cell>
          <cell r="HB23">
            <v>231</v>
          </cell>
          <cell r="HC23" t="str">
            <v>021605</v>
          </cell>
          <cell r="HD23">
            <v>242</v>
          </cell>
          <cell r="HE23" t="str">
            <v>021604</v>
          </cell>
          <cell r="HF23">
            <v>78</v>
          </cell>
          <cell r="HG23" t="str">
            <v>021605</v>
          </cell>
          <cell r="HH23">
            <v>232</v>
          </cell>
          <cell r="HI23" t="str">
            <v>021605</v>
          </cell>
          <cell r="HJ23">
            <v>201</v>
          </cell>
          <cell r="HK23" t="str">
            <v>021605</v>
          </cell>
          <cell r="HL23">
            <v>236</v>
          </cell>
          <cell r="HM23" t="str">
            <v>021605</v>
          </cell>
          <cell r="HN23">
            <v>247</v>
          </cell>
          <cell r="HO23" t="str">
            <v>021605</v>
          </cell>
          <cell r="HP23">
            <v>214</v>
          </cell>
          <cell r="HQ23" t="str">
            <v>021605</v>
          </cell>
          <cell r="HR23">
            <v>207</v>
          </cell>
          <cell r="HS23" t="str">
            <v>021605</v>
          </cell>
          <cell r="HT23">
            <v>252</v>
          </cell>
          <cell r="HU23" t="str">
            <v>021605</v>
          </cell>
          <cell r="HV23">
            <v>241</v>
          </cell>
          <cell r="HW23" t="str">
            <v>021605</v>
          </cell>
          <cell r="HX23">
            <v>270</v>
          </cell>
          <cell r="HY23" t="str">
            <v>021605</v>
          </cell>
          <cell r="HZ23">
            <v>253</v>
          </cell>
          <cell r="IA23" t="str">
            <v>021605</v>
          </cell>
          <cell r="IB23">
            <v>265</v>
          </cell>
          <cell r="IC23" t="str">
            <v>021605</v>
          </cell>
          <cell r="ID23">
            <v>277</v>
          </cell>
          <cell r="IE23" t="str">
            <v>021605</v>
          </cell>
          <cell r="IF23">
            <v>270</v>
          </cell>
          <cell r="IG23" t="str">
            <v>021605</v>
          </cell>
          <cell r="IH23">
            <v>275</v>
          </cell>
          <cell r="II23" t="str">
            <v>021605</v>
          </cell>
          <cell r="IJ23">
            <v>250</v>
          </cell>
          <cell r="IK23" t="str">
            <v>021604</v>
          </cell>
          <cell r="IL23">
            <v>90</v>
          </cell>
          <cell r="IM23" t="str">
            <v>021605</v>
          </cell>
          <cell r="IN23">
            <v>226</v>
          </cell>
          <cell r="IO23" t="str">
            <v>021605</v>
          </cell>
          <cell r="IP23">
            <v>279</v>
          </cell>
          <cell r="IQ23" t="str">
            <v>021605</v>
          </cell>
          <cell r="IR23">
            <v>227</v>
          </cell>
          <cell r="IS23" t="str">
            <v>021605</v>
          </cell>
          <cell r="IT23">
            <v>247</v>
          </cell>
          <cell r="IU23" t="str">
            <v>021605</v>
          </cell>
          <cell r="IV23">
            <v>214</v>
          </cell>
          <cell r="IW23" t="str">
            <v>021605</v>
          </cell>
          <cell r="IX23">
            <v>239</v>
          </cell>
          <cell r="IY23" t="str">
            <v>021605</v>
          </cell>
          <cell r="IZ23">
            <v>182</v>
          </cell>
          <cell r="JA23" t="str">
            <v>021605</v>
          </cell>
          <cell r="JB23">
            <v>212</v>
          </cell>
          <cell r="JC23" t="str">
            <v>021605</v>
          </cell>
          <cell r="JD23">
            <v>183</v>
          </cell>
          <cell r="JE23" t="str">
            <v>021605</v>
          </cell>
          <cell r="JF23">
            <v>194</v>
          </cell>
          <cell r="JG23" t="str">
            <v>021605</v>
          </cell>
          <cell r="JH23">
            <v>137</v>
          </cell>
          <cell r="JI23" t="str">
            <v>021605</v>
          </cell>
          <cell r="JJ23">
            <v>200</v>
          </cell>
          <cell r="JK23" t="str">
            <v>021605</v>
          </cell>
          <cell r="JL23">
            <v>129</v>
          </cell>
          <cell r="JM23" t="str">
            <v>021605</v>
          </cell>
          <cell r="JN23">
            <v>187</v>
          </cell>
          <cell r="JO23" t="str">
            <v>021605</v>
          </cell>
          <cell r="JP23">
            <v>115</v>
          </cell>
          <cell r="JQ23" t="str">
            <v>021605</v>
          </cell>
          <cell r="JR23">
            <v>189</v>
          </cell>
          <cell r="JS23" t="str">
            <v>021605</v>
          </cell>
          <cell r="JT23">
            <v>120</v>
          </cell>
          <cell r="JU23" t="str">
            <v>021605</v>
          </cell>
          <cell r="JV23">
            <v>150</v>
          </cell>
          <cell r="JW23" t="str">
            <v>021605</v>
          </cell>
          <cell r="JX23">
            <v>98</v>
          </cell>
          <cell r="JY23" t="str">
            <v>021605</v>
          </cell>
          <cell r="JZ23">
            <v>124</v>
          </cell>
          <cell r="KA23" t="str">
            <v>021605</v>
          </cell>
          <cell r="KB23">
            <v>80</v>
          </cell>
          <cell r="KC23" t="str">
            <v>021605</v>
          </cell>
          <cell r="KD23">
            <v>125</v>
          </cell>
          <cell r="KE23" t="str">
            <v>021605</v>
          </cell>
          <cell r="KF23">
            <v>51</v>
          </cell>
          <cell r="KG23" t="str">
            <v>021605</v>
          </cell>
          <cell r="KH23">
            <v>77</v>
          </cell>
          <cell r="KI23" t="str">
            <v>021605</v>
          </cell>
          <cell r="KJ23">
            <v>49</v>
          </cell>
          <cell r="KK23" t="str">
            <v>021605</v>
          </cell>
          <cell r="KL23">
            <v>80</v>
          </cell>
          <cell r="KM23" t="str">
            <v>021605</v>
          </cell>
          <cell r="KN23">
            <v>37</v>
          </cell>
          <cell r="KO23" t="str">
            <v>021605</v>
          </cell>
          <cell r="KP23">
            <v>103</v>
          </cell>
          <cell r="KQ23" t="str">
            <v>021605</v>
          </cell>
          <cell r="KR23">
            <v>28</v>
          </cell>
          <cell r="KS23" t="str">
            <v>021605</v>
          </cell>
          <cell r="KT23">
            <v>43</v>
          </cell>
          <cell r="KU23" t="str">
            <v>021605</v>
          </cell>
          <cell r="KV23">
            <v>9</v>
          </cell>
          <cell r="KW23" t="str">
            <v>021605</v>
          </cell>
          <cell r="KX23">
            <v>26</v>
          </cell>
          <cell r="KY23" t="str">
            <v>021605</v>
          </cell>
          <cell r="KZ23">
            <v>19</v>
          </cell>
          <cell r="LA23" t="str">
            <v>021605</v>
          </cell>
          <cell r="LB23">
            <v>41</v>
          </cell>
          <cell r="LC23" t="str">
            <v>021605</v>
          </cell>
          <cell r="LD23">
            <v>37</v>
          </cell>
          <cell r="LE23" t="str">
            <v>021605</v>
          </cell>
          <cell r="LF23">
            <v>84</v>
          </cell>
          <cell r="LG23" t="str">
            <v>021605</v>
          </cell>
          <cell r="LH23">
            <v>28</v>
          </cell>
          <cell r="LI23" t="str">
            <v>021605</v>
          </cell>
          <cell r="LJ23">
            <v>72</v>
          </cell>
          <cell r="LK23" t="str">
            <v>021605</v>
          </cell>
          <cell r="LL23">
            <v>30</v>
          </cell>
          <cell r="LM23" t="str">
            <v>021605</v>
          </cell>
          <cell r="LN23">
            <v>94</v>
          </cell>
          <cell r="LO23" t="str">
            <v>021605</v>
          </cell>
          <cell r="LP23">
            <v>37</v>
          </cell>
          <cell r="LQ23" t="str">
            <v>021605</v>
          </cell>
          <cell r="LR23">
            <v>106</v>
          </cell>
          <cell r="LS23" t="str">
            <v>021605</v>
          </cell>
          <cell r="LT23">
            <v>27</v>
          </cell>
          <cell r="LU23" t="str">
            <v>021605</v>
          </cell>
          <cell r="LV23">
            <v>88</v>
          </cell>
          <cell r="LW23" t="str">
            <v>021605</v>
          </cell>
          <cell r="LX23">
            <v>32</v>
          </cell>
          <cell r="LY23" t="str">
            <v>021605</v>
          </cell>
          <cell r="LZ23">
            <v>69</v>
          </cell>
          <cell r="MA23" t="str">
            <v>021605</v>
          </cell>
          <cell r="MB23">
            <v>23</v>
          </cell>
          <cell r="MC23" t="str">
            <v>021605</v>
          </cell>
          <cell r="MD23">
            <v>83</v>
          </cell>
          <cell r="ME23" t="str">
            <v>021605</v>
          </cell>
          <cell r="MF23">
            <v>21</v>
          </cell>
          <cell r="MG23" t="str">
            <v>021605</v>
          </cell>
          <cell r="MH23">
            <v>66</v>
          </cell>
          <cell r="MI23" t="str">
            <v>021605</v>
          </cell>
          <cell r="MJ23">
            <v>11</v>
          </cell>
          <cell r="MK23" t="str">
            <v>021605</v>
          </cell>
          <cell r="ML23">
            <v>45</v>
          </cell>
          <cell r="MM23" t="str">
            <v>021605</v>
          </cell>
          <cell r="MN23">
            <v>6</v>
          </cell>
          <cell r="MO23" t="str">
            <v>021605</v>
          </cell>
          <cell r="MP23">
            <v>39</v>
          </cell>
          <cell r="MQ23" t="str">
            <v>021605</v>
          </cell>
          <cell r="MR23">
            <v>8</v>
          </cell>
          <cell r="MS23" t="str">
            <v>021605</v>
          </cell>
          <cell r="MT23">
            <v>46</v>
          </cell>
          <cell r="MU23" t="str">
            <v>021605</v>
          </cell>
          <cell r="MV23">
            <v>8</v>
          </cell>
          <cell r="MW23" t="str">
            <v>021605</v>
          </cell>
          <cell r="MX23">
            <v>31</v>
          </cell>
          <cell r="MY23" t="str">
            <v>021605</v>
          </cell>
          <cell r="MZ23">
            <v>5</v>
          </cell>
          <cell r="NA23" t="str">
            <v>021605</v>
          </cell>
          <cell r="NB23">
            <v>25</v>
          </cell>
          <cell r="NC23" t="str">
            <v>021605</v>
          </cell>
          <cell r="ND23">
            <v>4</v>
          </cell>
          <cell r="NE23" t="str">
            <v>021605</v>
          </cell>
          <cell r="NF23">
            <v>22</v>
          </cell>
          <cell r="NG23" t="str">
            <v>021605</v>
          </cell>
          <cell r="NH23">
            <v>2</v>
          </cell>
          <cell r="NI23" t="str">
            <v>021606</v>
          </cell>
          <cell r="NJ23">
            <v>12</v>
          </cell>
          <cell r="NK23" t="str">
            <v>021605</v>
          </cell>
          <cell r="NL23">
            <v>2</v>
          </cell>
          <cell r="NM23" t="str">
            <v>021605</v>
          </cell>
          <cell r="NN23">
            <v>6</v>
          </cell>
          <cell r="NQ23" t="str">
            <v>021606</v>
          </cell>
          <cell r="NR23">
            <v>5</v>
          </cell>
          <cell r="NS23" t="str">
            <v>021605</v>
          </cell>
          <cell r="NT23">
            <v>1</v>
          </cell>
          <cell r="NU23" t="str">
            <v>021701</v>
          </cell>
          <cell r="NV23">
            <v>9</v>
          </cell>
          <cell r="NW23" t="str">
            <v>021605</v>
          </cell>
          <cell r="NX23">
            <v>1</v>
          </cell>
          <cell r="NY23" t="str">
            <v>021701</v>
          </cell>
          <cell r="NZ23">
            <v>6</v>
          </cell>
          <cell r="OA23" t="str">
            <v>021605</v>
          </cell>
          <cell r="OB23">
            <v>1</v>
          </cell>
          <cell r="OC23" t="str">
            <v>022001</v>
          </cell>
          <cell r="OD23">
            <v>3</v>
          </cell>
          <cell r="OG23" t="str">
            <v>023005</v>
          </cell>
          <cell r="OH23">
            <v>2</v>
          </cell>
          <cell r="OK23" t="str">
            <v>029100</v>
          </cell>
          <cell r="OL23">
            <v>1</v>
          </cell>
        </row>
        <row r="24">
          <cell r="C24" t="str">
            <v>021605</v>
          </cell>
          <cell r="D24">
            <v>156</v>
          </cell>
          <cell r="E24" t="str">
            <v>021605</v>
          </cell>
          <cell r="F24">
            <v>119</v>
          </cell>
          <cell r="G24" t="str">
            <v>021605</v>
          </cell>
          <cell r="H24">
            <v>159</v>
          </cell>
          <cell r="I24" t="str">
            <v>021605</v>
          </cell>
          <cell r="J24">
            <v>147</v>
          </cell>
          <cell r="K24" t="str">
            <v>021605</v>
          </cell>
          <cell r="L24">
            <v>162</v>
          </cell>
          <cell r="M24" t="str">
            <v>021605</v>
          </cell>
          <cell r="N24">
            <v>146</v>
          </cell>
          <cell r="O24" t="str">
            <v>021605</v>
          </cell>
          <cell r="P24">
            <v>181</v>
          </cell>
          <cell r="Q24" t="str">
            <v>021605</v>
          </cell>
          <cell r="R24">
            <v>153</v>
          </cell>
          <cell r="S24" t="str">
            <v>021605</v>
          </cell>
          <cell r="T24">
            <v>180</v>
          </cell>
          <cell r="U24" t="str">
            <v>021605</v>
          </cell>
          <cell r="V24">
            <v>179</v>
          </cell>
          <cell r="W24" t="str">
            <v>021605</v>
          </cell>
          <cell r="X24">
            <v>218</v>
          </cell>
          <cell r="Y24" t="str">
            <v>021605</v>
          </cell>
          <cell r="Z24">
            <v>199</v>
          </cell>
          <cell r="AA24" t="str">
            <v>021605</v>
          </cell>
          <cell r="AB24">
            <v>221</v>
          </cell>
          <cell r="AC24" t="str">
            <v>021605</v>
          </cell>
          <cell r="AD24">
            <v>201</v>
          </cell>
          <cell r="AE24" t="str">
            <v>021605</v>
          </cell>
          <cell r="AF24">
            <v>252</v>
          </cell>
          <cell r="AG24" t="str">
            <v>021605</v>
          </cell>
          <cell r="AH24">
            <v>212</v>
          </cell>
          <cell r="AI24" t="str">
            <v>021605</v>
          </cell>
          <cell r="AJ24">
            <v>226</v>
          </cell>
          <cell r="AK24" t="str">
            <v>021605</v>
          </cell>
          <cell r="AL24">
            <v>221</v>
          </cell>
          <cell r="AM24" t="str">
            <v>021605</v>
          </cell>
          <cell r="AN24">
            <v>220</v>
          </cell>
          <cell r="AO24" t="str">
            <v>021605</v>
          </cell>
          <cell r="AP24">
            <v>224</v>
          </cell>
          <cell r="AQ24" t="str">
            <v>021605</v>
          </cell>
          <cell r="AR24">
            <v>235</v>
          </cell>
          <cell r="AS24" t="str">
            <v>021605</v>
          </cell>
          <cell r="AT24">
            <v>212</v>
          </cell>
          <cell r="AU24" t="str">
            <v>021605</v>
          </cell>
          <cell r="AV24">
            <v>250</v>
          </cell>
          <cell r="AW24" t="str">
            <v>021605</v>
          </cell>
          <cell r="AX24">
            <v>256</v>
          </cell>
          <cell r="AY24" t="str">
            <v>021605</v>
          </cell>
          <cell r="AZ24">
            <v>241</v>
          </cell>
          <cell r="BA24" t="str">
            <v>021605</v>
          </cell>
          <cell r="BB24">
            <v>245</v>
          </cell>
          <cell r="BC24" t="str">
            <v>021605</v>
          </cell>
          <cell r="BD24">
            <v>250</v>
          </cell>
          <cell r="BE24" t="str">
            <v>021605</v>
          </cell>
          <cell r="BF24">
            <v>251</v>
          </cell>
          <cell r="BG24" t="str">
            <v>021605</v>
          </cell>
          <cell r="BH24">
            <v>183</v>
          </cell>
          <cell r="BI24" t="str">
            <v>021605</v>
          </cell>
          <cell r="BJ24">
            <v>179</v>
          </cell>
          <cell r="BK24" t="str">
            <v>021605</v>
          </cell>
          <cell r="BL24">
            <v>180</v>
          </cell>
          <cell r="BM24" t="str">
            <v>021605</v>
          </cell>
          <cell r="BN24">
            <v>173</v>
          </cell>
          <cell r="BO24" t="str">
            <v>021601</v>
          </cell>
          <cell r="BP24">
            <v>456</v>
          </cell>
          <cell r="BQ24" t="str">
            <v>021601</v>
          </cell>
          <cell r="BR24">
            <v>398</v>
          </cell>
          <cell r="BS24" t="str">
            <v>021602</v>
          </cell>
          <cell r="BT24">
            <v>587</v>
          </cell>
          <cell r="BU24" t="str">
            <v>021605</v>
          </cell>
          <cell r="BV24">
            <v>121</v>
          </cell>
          <cell r="BW24" t="str">
            <v>021602</v>
          </cell>
          <cell r="BX24">
            <v>603</v>
          </cell>
          <cell r="BY24" t="str">
            <v>021604</v>
          </cell>
          <cell r="BZ24">
            <v>30</v>
          </cell>
          <cell r="CA24" t="str">
            <v>021606</v>
          </cell>
          <cell r="CB24">
            <v>91</v>
          </cell>
          <cell r="CC24" t="str">
            <v>021605</v>
          </cell>
          <cell r="CD24">
            <v>114</v>
          </cell>
          <cell r="CE24" t="str">
            <v>021604</v>
          </cell>
          <cell r="CF24">
            <v>35</v>
          </cell>
          <cell r="CG24" t="str">
            <v>021604</v>
          </cell>
          <cell r="CH24">
            <v>33</v>
          </cell>
          <cell r="CI24" t="str">
            <v>021602</v>
          </cell>
          <cell r="CJ24">
            <v>584</v>
          </cell>
          <cell r="CK24" t="str">
            <v>021606</v>
          </cell>
          <cell r="CL24">
            <v>47</v>
          </cell>
          <cell r="CM24" t="str">
            <v>021606</v>
          </cell>
          <cell r="CN24">
            <v>67</v>
          </cell>
          <cell r="CO24" t="str">
            <v>021604</v>
          </cell>
          <cell r="CP24">
            <v>43</v>
          </cell>
          <cell r="CQ24" t="str">
            <v>021606</v>
          </cell>
          <cell r="CR24">
            <v>88</v>
          </cell>
          <cell r="CS24" t="str">
            <v>021605</v>
          </cell>
          <cell r="CT24">
            <v>98</v>
          </cell>
          <cell r="CU24" t="str">
            <v>021606</v>
          </cell>
          <cell r="CV24">
            <v>68</v>
          </cell>
          <cell r="CW24" t="str">
            <v>021606</v>
          </cell>
          <cell r="CX24">
            <v>48</v>
          </cell>
          <cell r="CY24" t="str">
            <v>021606</v>
          </cell>
          <cell r="CZ24">
            <v>94</v>
          </cell>
          <cell r="DA24" t="str">
            <v>021605</v>
          </cell>
          <cell r="DB24">
            <v>88</v>
          </cell>
          <cell r="DC24" t="str">
            <v>021606</v>
          </cell>
          <cell r="DD24">
            <v>90</v>
          </cell>
          <cell r="DE24" t="str">
            <v>021605</v>
          </cell>
          <cell r="DF24">
            <v>102</v>
          </cell>
          <cell r="DG24" t="str">
            <v>021606</v>
          </cell>
          <cell r="DH24">
            <v>88</v>
          </cell>
          <cell r="DI24" t="str">
            <v>021606</v>
          </cell>
          <cell r="DJ24">
            <v>48</v>
          </cell>
          <cell r="DK24" t="str">
            <v>021606</v>
          </cell>
          <cell r="DL24">
            <v>103</v>
          </cell>
          <cell r="DM24" t="str">
            <v>021606</v>
          </cell>
          <cell r="DN24">
            <v>49</v>
          </cell>
          <cell r="DO24" t="str">
            <v>021606</v>
          </cell>
          <cell r="DP24">
            <v>114</v>
          </cell>
          <cell r="DQ24" t="str">
            <v>021606</v>
          </cell>
          <cell r="DR24">
            <v>71</v>
          </cell>
          <cell r="DS24" t="str">
            <v>021605</v>
          </cell>
          <cell r="DT24">
            <v>229</v>
          </cell>
          <cell r="DU24" t="str">
            <v>021605</v>
          </cell>
          <cell r="DV24">
            <v>130</v>
          </cell>
          <cell r="DW24" t="str">
            <v>021606</v>
          </cell>
          <cell r="DX24">
            <v>108</v>
          </cell>
          <cell r="DY24" t="str">
            <v>021606</v>
          </cell>
          <cell r="DZ24">
            <v>84</v>
          </cell>
          <cell r="EA24" t="str">
            <v>021606</v>
          </cell>
          <cell r="EB24">
            <v>117</v>
          </cell>
          <cell r="EC24" t="str">
            <v>021606</v>
          </cell>
          <cell r="ED24">
            <v>81</v>
          </cell>
          <cell r="EE24" t="str">
            <v>021606</v>
          </cell>
          <cell r="EF24">
            <v>119</v>
          </cell>
          <cell r="EG24" t="str">
            <v>021605</v>
          </cell>
          <cell r="EH24">
            <v>170</v>
          </cell>
          <cell r="EI24" t="str">
            <v>021606</v>
          </cell>
          <cell r="EJ24">
            <v>109</v>
          </cell>
          <cell r="EK24" t="str">
            <v>021606</v>
          </cell>
          <cell r="EL24">
            <v>100</v>
          </cell>
          <cell r="EM24" t="str">
            <v>021606</v>
          </cell>
          <cell r="EN24">
            <v>109</v>
          </cell>
          <cell r="EO24" t="str">
            <v>021606</v>
          </cell>
          <cell r="EP24">
            <v>87</v>
          </cell>
          <cell r="EQ24" t="str">
            <v>021606</v>
          </cell>
          <cell r="ER24">
            <v>103</v>
          </cell>
          <cell r="ES24" t="str">
            <v>021605</v>
          </cell>
          <cell r="ET24">
            <v>169</v>
          </cell>
          <cell r="EU24" t="str">
            <v>021606</v>
          </cell>
          <cell r="EV24">
            <v>93</v>
          </cell>
          <cell r="EW24" t="str">
            <v>021606</v>
          </cell>
          <cell r="EX24">
            <v>99</v>
          </cell>
          <cell r="EY24" t="str">
            <v>021606</v>
          </cell>
          <cell r="EZ24">
            <v>96</v>
          </cell>
          <cell r="FA24" t="str">
            <v>021606</v>
          </cell>
          <cell r="FB24">
            <v>83</v>
          </cell>
          <cell r="FC24" t="str">
            <v>021606</v>
          </cell>
          <cell r="FD24">
            <v>92</v>
          </cell>
          <cell r="FE24" t="str">
            <v>021606</v>
          </cell>
          <cell r="FF24">
            <v>91</v>
          </cell>
          <cell r="FG24" t="str">
            <v>021606</v>
          </cell>
          <cell r="FH24">
            <v>115</v>
          </cell>
          <cell r="FI24" t="str">
            <v>021606</v>
          </cell>
          <cell r="FJ24">
            <v>98</v>
          </cell>
          <cell r="FK24" t="str">
            <v>021606</v>
          </cell>
          <cell r="FL24">
            <v>89</v>
          </cell>
          <cell r="FM24" t="str">
            <v>021606</v>
          </cell>
          <cell r="FN24">
            <v>98</v>
          </cell>
          <cell r="FO24" t="str">
            <v>021606</v>
          </cell>
          <cell r="FP24">
            <v>89</v>
          </cell>
          <cell r="FQ24" t="str">
            <v>021606</v>
          </cell>
          <cell r="FR24">
            <v>79</v>
          </cell>
          <cell r="FS24" t="str">
            <v>021606</v>
          </cell>
          <cell r="FT24">
            <v>113</v>
          </cell>
          <cell r="FU24" t="str">
            <v>021606</v>
          </cell>
          <cell r="FV24">
            <v>96</v>
          </cell>
          <cell r="FW24" t="str">
            <v>021606</v>
          </cell>
          <cell r="FX24">
            <v>91</v>
          </cell>
          <cell r="FY24" t="str">
            <v>021606</v>
          </cell>
          <cell r="FZ24">
            <v>87</v>
          </cell>
          <cell r="GA24" t="str">
            <v>021606</v>
          </cell>
          <cell r="GB24">
            <v>86</v>
          </cell>
          <cell r="GC24" t="str">
            <v>021606</v>
          </cell>
          <cell r="GD24">
            <v>85</v>
          </cell>
          <cell r="GE24" t="str">
            <v>021606</v>
          </cell>
          <cell r="GF24">
            <v>99</v>
          </cell>
          <cell r="GG24" t="str">
            <v>021606</v>
          </cell>
          <cell r="GH24">
            <v>116</v>
          </cell>
          <cell r="GI24" t="str">
            <v>021606</v>
          </cell>
          <cell r="GJ24">
            <v>83</v>
          </cell>
          <cell r="GK24" t="str">
            <v>021606</v>
          </cell>
          <cell r="GL24">
            <v>108</v>
          </cell>
          <cell r="GM24" t="str">
            <v>021606</v>
          </cell>
          <cell r="GN24">
            <v>92</v>
          </cell>
          <cell r="GO24" t="str">
            <v>021606</v>
          </cell>
          <cell r="GP24">
            <v>112</v>
          </cell>
          <cell r="GQ24" t="str">
            <v>021606</v>
          </cell>
          <cell r="GR24">
            <v>110</v>
          </cell>
          <cell r="GS24" t="str">
            <v>021606</v>
          </cell>
          <cell r="GT24">
            <v>130</v>
          </cell>
          <cell r="GU24" t="str">
            <v>021606</v>
          </cell>
          <cell r="GV24">
            <v>130</v>
          </cell>
          <cell r="GW24" t="str">
            <v>021606</v>
          </cell>
          <cell r="GX24">
            <v>116</v>
          </cell>
          <cell r="GY24" t="str">
            <v>021606</v>
          </cell>
          <cell r="GZ24">
            <v>126</v>
          </cell>
          <cell r="HA24" t="str">
            <v>021606</v>
          </cell>
          <cell r="HB24">
            <v>144</v>
          </cell>
          <cell r="HC24" t="str">
            <v>021606</v>
          </cell>
          <cell r="HD24">
            <v>121</v>
          </cell>
          <cell r="HE24" t="str">
            <v>021605</v>
          </cell>
          <cell r="HF24">
            <v>221</v>
          </cell>
          <cell r="HG24" t="str">
            <v>021606</v>
          </cell>
          <cell r="HH24">
            <v>152</v>
          </cell>
          <cell r="HI24" t="str">
            <v>021606</v>
          </cell>
          <cell r="HJ24">
            <v>161</v>
          </cell>
          <cell r="HK24" t="str">
            <v>021606</v>
          </cell>
          <cell r="HL24">
            <v>154</v>
          </cell>
          <cell r="HM24" t="str">
            <v>021606</v>
          </cell>
          <cell r="HN24">
            <v>141</v>
          </cell>
          <cell r="HO24" t="str">
            <v>021606</v>
          </cell>
          <cell r="HP24">
            <v>147</v>
          </cell>
          <cell r="HQ24" t="str">
            <v>021606</v>
          </cell>
          <cell r="HR24">
            <v>151</v>
          </cell>
          <cell r="HS24" t="str">
            <v>021606</v>
          </cell>
          <cell r="HT24">
            <v>170</v>
          </cell>
          <cell r="HU24" t="str">
            <v>021606</v>
          </cell>
          <cell r="HV24">
            <v>156</v>
          </cell>
          <cell r="HW24" t="str">
            <v>021606</v>
          </cell>
          <cell r="HX24">
            <v>190</v>
          </cell>
          <cell r="HY24" t="str">
            <v>021606</v>
          </cell>
          <cell r="HZ24">
            <v>180</v>
          </cell>
          <cell r="IA24" t="str">
            <v>021606</v>
          </cell>
          <cell r="IB24">
            <v>146</v>
          </cell>
          <cell r="IC24" t="str">
            <v>021606</v>
          </cell>
          <cell r="ID24">
            <v>178</v>
          </cell>
          <cell r="IE24" t="str">
            <v>021606</v>
          </cell>
          <cell r="IF24">
            <v>185</v>
          </cell>
          <cell r="IG24" t="str">
            <v>021606</v>
          </cell>
          <cell r="IH24">
            <v>200</v>
          </cell>
          <cell r="II24" t="str">
            <v>021606</v>
          </cell>
          <cell r="IJ24">
            <v>178</v>
          </cell>
          <cell r="IK24" t="str">
            <v>021605</v>
          </cell>
          <cell r="IL24">
            <v>286</v>
          </cell>
          <cell r="IM24" t="str">
            <v>021606</v>
          </cell>
          <cell r="IN24">
            <v>158</v>
          </cell>
          <cell r="IO24" t="str">
            <v>021606</v>
          </cell>
          <cell r="IP24">
            <v>168</v>
          </cell>
          <cell r="IQ24" t="str">
            <v>021606</v>
          </cell>
          <cell r="IR24">
            <v>135</v>
          </cell>
          <cell r="IS24" t="str">
            <v>021606</v>
          </cell>
          <cell r="IT24">
            <v>162</v>
          </cell>
          <cell r="IU24" t="str">
            <v>021606</v>
          </cell>
          <cell r="IV24">
            <v>143</v>
          </cell>
          <cell r="IW24" t="str">
            <v>021606</v>
          </cell>
          <cell r="IX24">
            <v>189</v>
          </cell>
          <cell r="IY24" t="str">
            <v>021606</v>
          </cell>
          <cell r="IZ24">
            <v>128</v>
          </cell>
          <cell r="JA24" t="str">
            <v>021606</v>
          </cell>
          <cell r="JB24">
            <v>161</v>
          </cell>
          <cell r="JC24" t="str">
            <v>021606</v>
          </cell>
          <cell r="JD24">
            <v>99</v>
          </cell>
          <cell r="JE24" t="str">
            <v>021606</v>
          </cell>
          <cell r="JF24">
            <v>136</v>
          </cell>
          <cell r="JG24" t="str">
            <v>021606</v>
          </cell>
          <cell r="JH24">
            <v>121</v>
          </cell>
          <cell r="JI24" t="str">
            <v>021606</v>
          </cell>
          <cell r="JJ24">
            <v>134</v>
          </cell>
          <cell r="JK24" t="str">
            <v>021606</v>
          </cell>
          <cell r="JL24">
            <v>81</v>
          </cell>
          <cell r="JM24" t="str">
            <v>021606</v>
          </cell>
          <cell r="JN24">
            <v>138</v>
          </cell>
          <cell r="JO24" t="str">
            <v>021606</v>
          </cell>
          <cell r="JP24">
            <v>92</v>
          </cell>
          <cell r="JQ24" t="str">
            <v>021606</v>
          </cell>
          <cell r="JR24">
            <v>126</v>
          </cell>
          <cell r="JS24" t="str">
            <v>021606</v>
          </cell>
          <cell r="JT24">
            <v>88</v>
          </cell>
          <cell r="JU24" t="str">
            <v>021606</v>
          </cell>
          <cell r="JV24">
            <v>115</v>
          </cell>
          <cell r="JW24" t="str">
            <v>021606</v>
          </cell>
          <cell r="JX24">
            <v>52</v>
          </cell>
          <cell r="JY24" t="str">
            <v>021606</v>
          </cell>
          <cell r="JZ24">
            <v>80</v>
          </cell>
          <cell r="KA24" t="str">
            <v>021606</v>
          </cell>
          <cell r="KB24">
            <v>60</v>
          </cell>
          <cell r="KC24" t="str">
            <v>021606</v>
          </cell>
          <cell r="KD24">
            <v>118</v>
          </cell>
          <cell r="KE24" t="str">
            <v>021606</v>
          </cell>
          <cell r="KF24">
            <v>49</v>
          </cell>
          <cell r="KG24" t="str">
            <v>021606</v>
          </cell>
          <cell r="KH24">
            <v>73</v>
          </cell>
          <cell r="KI24" t="str">
            <v>021606</v>
          </cell>
          <cell r="KJ24">
            <v>32</v>
          </cell>
          <cell r="KK24" t="str">
            <v>021606</v>
          </cell>
          <cell r="KL24">
            <v>59</v>
          </cell>
          <cell r="KM24" t="str">
            <v>021606</v>
          </cell>
          <cell r="KN24">
            <v>35</v>
          </cell>
          <cell r="KO24" t="str">
            <v>021606</v>
          </cell>
          <cell r="KP24">
            <v>84</v>
          </cell>
          <cell r="KQ24" t="str">
            <v>021606</v>
          </cell>
          <cell r="KR24">
            <v>8</v>
          </cell>
          <cell r="KS24" t="str">
            <v>021606</v>
          </cell>
          <cell r="KT24">
            <v>33</v>
          </cell>
          <cell r="KU24" t="str">
            <v>021606</v>
          </cell>
          <cell r="KV24">
            <v>13</v>
          </cell>
          <cell r="KW24" t="str">
            <v>021606</v>
          </cell>
          <cell r="KX24">
            <v>13</v>
          </cell>
          <cell r="KY24" t="str">
            <v>021606</v>
          </cell>
          <cell r="KZ24">
            <v>11</v>
          </cell>
          <cell r="LA24" t="str">
            <v>021606</v>
          </cell>
          <cell r="LB24">
            <v>23</v>
          </cell>
          <cell r="LC24" t="str">
            <v>021606</v>
          </cell>
          <cell r="LD24">
            <v>17</v>
          </cell>
          <cell r="LE24" t="str">
            <v>021606</v>
          </cell>
          <cell r="LF24">
            <v>56</v>
          </cell>
          <cell r="LG24" t="str">
            <v>021606</v>
          </cell>
          <cell r="LH24">
            <v>26</v>
          </cell>
          <cell r="LI24" t="str">
            <v>021606</v>
          </cell>
          <cell r="LJ24">
            <v>69</v>
          </cell>
          <cell r="LK24" t="str">
            <v>021606</v>
          </cell>
          <cell r="LL24">
            <v>29</v>
          </cell>
          <cell r="LM24" t="str">
            <v>021606</v>
          </cell>
          <cell r="LN24">
            <v>76</v>
          </cell>
          <cell r="LO24" t="str">
            <v>021606</v>
          </cell>
          <cell r="LP24">
            <v>21</v>
          </cell>
          <cell r="LQ24" t="str">
            <v>021606</v>
          </cell>
          <cell r="LR24">
            <v>81</v>
          </cell>
          <cell r="LS24" t="str">
            <v>021606</v>
          </cell>
          <cell r="LT24">
            <v>24</v>
          </cell>
          <cell r="LU24" t="str">
            <v>021606</v>
          </cell>
          <cell r="LV24">
            <v>85</v>
          </cell>
          <cell r="LW24" t="str">
            <v>021606</v>
          </cell>
          <cell r="LX24">
            <v>25</v>
          </cell>
          <cell r="LY24" t="str">
            <v>021606</v>
          </cell>
          <cell r="LZ24">
            <v>85</v>
          </cell>
          <cell r="MA24" t="str">
            <v>021606</v>
          </cell>
          <cell r="MB24">
            <v>22</v>
          </cell>
          <cell r="MC24" t="str">
            <v>021606</v>
          </cell>
          <cell r="MD24">
            <v>51</v>
          </cell>
          <cell r="ME24" t="str">
            <v>021606</v>
          </cell>
          <cell r="MF24">
            <v>21</v>
          </cell>
          <cell r="MG24" t="str">
            <v>021606</v>
          </cell>
          <cell r="MH24">
            <v>48</v>
          </cell>
          <cell r="MI24" t="str">
            <v>021606</v>
          </cell>
          <cell r="MJ24">
            <v>11</v>
          </cell>
          <cell r="MK24" t="str">
            <v>021606</v>
          </cell>
          <cell r="ML24">
            <v>26</v>
          </cell>
          <cell r="MM24" t="str">
            <v>021606</v>
          </cell>
          <cell r="MN24">
            <v>11</v>
          </cell>
          <cell r="MO24" t="str">
            <v>021606</v>
          </cell>
          <cell r="MP24">
            <v>22</v>
          </cell>
          <cell r="MQ24" t="str">
            <v>021606</v>
          </cell>
          <cell r="MR24">
            <v>7</v>
          </cell>
          <cell r="MS24" t="str">
            <v>021606</v>
          </cell>
          <cell r="MT24">
            <v>38</v>
          </cell>
          <cell r="MU24" t="str">
            <v>021606</v>
          </cell>
          <cell r="MV24">
            <v>8</v>
          </cell>
          <cell r="MW24" t="str">
            <v>021606</v>
          </cell>
          <cell r="MX24">
            <v>29</v>
          </cell>
          <cell r="MY24" t="str">
            <v>021606</v>
          </cell>
          <cell r="MZ24">
            <v>3</v>
          </cell>
          <cell r="NA24" t="str">
            <v>021606</v>
          </cell>
          <cell r="NB24">
            <v>24</v>
          </cell>
          <cell r="NC24" t="str">
            <v>021606</v>
          </cell>
          <cell r="ND24">
            <v>3</v>
          </cell>
          <cell r="NE24" t="str">
            <v>021606</v>
          </cell>
          <cell r="NF24">
            <v>8</v>
          </cell>
          <cell r="NG24" t="str">
            <v>021606</v>
          </cell>
          <cell r="NH24">
            <v>3</v>
          </cell>
          <cell r="NI24" t="str">
            <v>021607</v>
          </cell>
          <cell r="NJ24">
            <v>37</v>
          </cell>
          <cell r="NK24" t="str">
            <v>021606</v>
          </cell>
          <cell r="NL24">
            <v>1</v>
          </cell>
          <cell r="NM24" t="str">
            <v>021606</v>
          </cell>
          <cell r="NN24">
            <v>3</v>
          </cell>
          <cell r="NO24" t="str">
            <v>021606</v>
          </cell>
          <cell r="NP24">
            <v>1</v>
          </cell>
          <cell r="NQ24" t="str">
            <v>021607</v>
          </cell>
          <cell r="NR24">
            <v>7</v>
          </cell>
          <cell r="NU24" t="str">
            <v>021706</v>
          </cell>
          <cell r="NV24">
            <v>3</v>
          </cell>
          <cell r="NY24" t="str">
            <v>021800</v>
          </cell>
          <cell r="NZ24">
            <v>6</v>
          </cell>
          <cell r="OA24" t="str">
            <v>021606</v>
          </cell>
          <cell r="OB24">
            <v>1</v>
          </cell>
          <cell r="OC24" t="str">
            <v>022003</v>
          </cell>
          <cell r="OD24">
            <v>1</v>
          </cell>
          <cell r="OG24" t="str">
            <v>023500</v>
          </cell>
          <cell r="OH24">
            <v>4</v>
          </cell>
          <cell r="OK24" t="str">
            <v>029700</v>
          </cell>
          <cell r="OL24">
            <v>1</v>
          </cell>
        </row>
        <row r="25">
          <cell r="C25" t="str">
            <v>021606</v>
          </cell>
          <cell r="D25">
            <v>50</v>
          </cell>
          <cell r="E25" t="str">
            <v>021606</v>
          </cell>
          <cell r="F25">
            <v>47</v>
          </cell>
          <cell r="G25" t="str">
            <v>021606</v>
          </cell>
          <cell r="H25">
            <v>65</v>
          </cell>
          <cell r="I25" t="str">
            <v>021606</v>
          </cell>
          <cell r="J25">
            <v>66</v>
          </cell>
          <cell r="K25" t="str">
            <v>021606</v>
          </cell>
          <cell r="L25">
            <v>72</v>
          </cell>
          <cell r="M25" t="str">
            <v>021606</v>
          </cell>
          <cell r="N25">
            <v>66</v>
          </cell>
          <cell r="O25" t="str">
            <v>021606</v>
          </cell>
          <cell r="P25">
            <v>83</v>
          </cell>
          <cell r="Q25" t="str">
            <v>021606</v>
          </cell>
          <cell r="R25">
            <v>70</v>
          </cell>
          <cell r="S25" t="str">
            <v>021606</v>
          </cell>
          <cell r="T25">
            <v>87</v>
          </cell>
          <cell r="U25" t="str">
            <v>021606</v>
          </cell>
          <cell r="V25">
            <v>79</v>
          </cell>
          <cell r="W25" t="str">
            <v>021606</v>
          </cell>
          <cell r="X25">
            <v>105</v>
          </cell>
          <cell r="Y25" t="str">
            <v>021606</v>
          </cell>
          <cell r="Z25">
            <v>105</v>
          </cell>
          <cell r="AA25" t="str">
            <v>021606</v>
          </cell>
          <cell r="AB25">
            <v>103</v>
          </cell>
          <cell r="AC25" t="str">
            <v>021606</v>
          </cell>
          <cell r="AD25">
            <v>86</v>
          </cell>
          <cell r="AE25" t="str">
            <v>021606</v>
          </cell>
          <cell r="AF25">
            <v>80</v>
          </cell>
          <cell r="AG25" t="str">
            <v>021606</v>
          </cell>
          <cell r="AH25">
            <v>85</v>
          </cell>
          <cell r="AI25" t="str">
            <v>021606</v>
          </cell>
          <cell r="AJ25">
            <v>99</v>
          </cell>
          <cell r="AK25" t="str">
            <v>021606</v>
          </cell>
          <cell r="AL25">
            <v>94</v>
          </cell>
          <cell r="AM25" t="str">
            <v>021606</v>
          </cell>
          <cell r="AN25">
            <v>120</v>
          </cell>
          <cell r="AO25" t="str">
            <v>021606</v>
          </cell>
          <cell r="AP25">
            <v>96</v>
          </cell>
          <cell r="AQ25" t="str">
            <v>021606</v>
          </cell>
          <cell r="AR25">
            <v>117</v>
          </cell>
          <cell r="AS25" t="str">
            <v>021606</v>
          </cell>
          <cell r="AT25">
            <v>105</v>
          </cell>
          <cell r="AU25" t="str">
            <v>021606</v>
          </cell>
          <cell r="AV25">
            <v>114</v>
          </cell>
          <cell r="AW25" t="str">
            <v>021606</v>
          </cell>
          <cell r="AX25">
            <v>125</v>
          </cell>
          <cell r="AY25" t="str">
            <v>021606</v>
          </cell>
          <cell r="AZ25">
            <v>112</v>
          </cell>
          <cell r="BA25" t="str">
            <v>021606</v>
          </cell>
          <cell r="BB25">
            <v>118</v>
          </cell>
          <cell r="BC25" t="str">
            <v>021606</v>
          </cell>
          <cell r="BD25">
            <v>98</v>
          </cell>
          <cell r="BE25" t="str">
            <v>021606</v>
          </cell>
          <cell r="BF25">
            <v>110</v>
          </cell>
          <cell r="BG25" t="str">
            <v>021606</v>
          </cell>
          <cell r="BH25">
            <v>91</v>
          </cell>
          <cell r="BI25" t="str">
            <v>021606</v>
          </cell>
          <cell r="BJ25">
            <v>89</v>
          </cell>
          <cell r="BK25" t="str">
            <v>021606</v>
          </cell>
          <cell r="BL25">
            <v>93</v>
          </cell>
          <cell r="BM25" t="str">
            <v>021606</v>
          </cell>
          <cell r="BN25">
            <v>86</v>
          </cell>
          <cell r="BO25" t="str">
            <v>021602</v>
          </cell>
          <cell r="BP25">
            <v>555</v>
          </cell>
          <cell r="BQ25" t="str">
            <v>021602</v>
          </cell>
          <cell r="BR25">
            <v>497</v>
          </cell>
          <cell r="BS25" t="str">
            <v>021604</v>
          </cell>
          <cell r="BT25">
            <v>41</v>
          </cell>
          <cell r="BU25" t="str">
            <v>021606</v>
          </cell>
          <cell r="BV25">
            <v>79</v>
          </cell>
          <cell r="BW25" t="str">
            <v>021604</v>
          </cell>
          <cell r="BX25">
            <v>30</v>
          </cell>
          <cell r="BY25" t="str">
            <v>021605</v>
          </cell>
          <cell r="BZ25">
            <v>94</v>
          </cell>
          <cell r="CA25" t="str">
            <v>021607</v>
          </cell>
          <cell r="CB25">
            <v>126</v>
          </cell>
          <cell r="CC25" t="str">
            <v>021606</v>
          </cell>
          <cell r="CD25">
            <v>48</v>
          </cell>
          <cell r="CE25" t="str">
            <v>021605</v>
          </cell>
          <cell r="CF25">
            <v>168</v>
          </cell>
          <cell r="CG25" t="str">
            <v>021605</v>
          </cell>
          <cell r="CH25">
            <v>109</v>
          </cell>
          <cell r="CI25" t="str">
            <v>021604</v>
          </cell>
          <cell r="CJ25">
            <v>44</v>
          </cell>
          <cell r="CK25" t="str">
            <v>021607</v>
          </cell>
          <cell r="CL25">
            <v>70</v>
          </cell>
          <cell r="CM25" t="str">
            <v>021607</v>
          </cell>
          <cell r="CN25">
            <v>137</v>
          </cell>
          <cell r="CO25" t="str">
            <v>021605</v>
          </cell>
          <cell r="CP25">
            <v>90</v>
          </cell>
          <cell r="CQ25" t="str">
            <v>021607</v>
          </cell>
          <cell r="CR25">
            <v>131</v>
          </cell>
          <cell r="CS25" t="str">
            <v>021606</v>
          </cell>
          <cell r="CT25">
            <v>56</v>
          </cell>
          <cell r="CU25" t="str">
            <v>021607</v>
          </cell>
          <cell r="CV25">
            <v>168</v>
          </cell>
          <cell r="CW25" t="str">
            <v>021607</v>
          </cell>
          <cell r="CX25">
            <v>101</v>
          </cell>
          <cell r="CY25" t="str">
            <v>021607</v>
          </cell>
          <cell r="CZ25">
            <v>137</v>
          </cell>
          <cell r="DA25" t="str">
            <v>021606</v>
          </cell>
          <cell r="DB25">
            <v>51</v>
          </cell>
          <cell r="DC25" t="str">
            <v>021607</v>
          </cell>
          <cell r="DD25">
            <v>151</v>
          </cell>
          <cell r="DE25" t="str">
            <v>021606</v>
          </cell>
          <cell r="DF25">
            <v>66</v>
          </cell>
          <cell r="DG25" t="str">
            <v>021607</v>
          </cell>
          <cell r="DH25">
            <v>145</v>
          </cell>
          <cell r="DI25" t="str">
            <v>021607</v>
          </cell>
          <cell r="DJ25">
            <v>81</v>
          </cell>
          <cell r="DK25" t="str">
            <v>021607</v>
          </cell>
          <cell r="DL25">
            <v>167</v>
          </cell>
          <cell r="DM25" t="str">
            <v>021607</v>
          </cell>
          <cell r="DN25">
            <v>107</v>
          </cell>
          <cell r="DO25" t="str">
            <v>021607</v>
          </cell>
          <cell r="DP25">
            <v>169</v>
          </cell>
          <cell r="DQ25" t="str">
            <v>021607</v>
          </cell>
          <cell r="DR25">
            <v>127</v>
          </cell>
          <cell r="DS25" t="str">
            <v>021606</v>
          </cell>
          <cell r="DT25">
            <v>104</v>
          </cell>
          <cell r="DU25" t="str">
            <v>021606</v>
          </cell>
          <cell r="DV25">
            <v>74</v>
          </cell>
          <cell r="DW25" t="str">
            <v>021607</v>
          </cell>
          <cell r="DX25">
            <v>245</v>
          </cell>
          <cell r="DY25" t="str">
            <v>021607</v>
          </cell>
          <cell r="DZ25">
            <v>138</v>
          </cell>
          <cell r="EA25" t="str">
            <v>021607</v>
          </cell>
          <cell r="EB25">
            <v>224</v>
          </cell>
          <cell r="EC25" t="str">
            <v>021607</v>
          </cell>
          <cell r="ED25">
            <v>151</v>
          </cell>
          <cell r="EE25" t="str">
            <v>021607</v>
          </cell>
          <cell r="EF25">
            <v>184</v>
          </cell>
          <cell r="EG25" t="str">
            <v>021606</v>
          </cell>
          <cell r="EH25">
            <v>101</v>
          </cell>
          <cell r="EI25" t="str">
            <v>021607</v>
          </cell>
          <cell r="EJ25">
            <v>199</v>
          </cell>
          <cell r="EK25" t="str">
            <v>021607</v>
          </cell>
          <cell r="EL25">
            <v>189</v>
          </cell>
          <cell r="EM25" t="str">
            <v>021607</v>
          </cell>
          <cell r="EN25">
            <v>188</v>
          </cell>
          <cell r="EO25" t="str">
            <v>021607</v>
          </cell>
          <cell r="EP25">
            <v>155</v>
          </cell>
          <cell r="EQ25" t="str">
            <v>021607</v>
          </cell>
          <cell r="ER25">
            <v>181</v>
          </cell>
          <cell r="ES25" t="str">
            <v>021606</v>
          </cell>
          <cell r="ET25">
            <v>91</v>
          </cell>
          <cell r="EU25" t="str">
            <v>021607</v>
          </cell>
          <cell r="EV25">
            <v>189</v>
          </cell>
          <cell r="EW25" t="str">
            <v>021607</v>
          </cell>
          <cell r="EX25">
            <v>149</v>
          </cell>
          <cell r="EY25" t="str">
            <v>021607</v>
          </cell>
          <cell r="EZ25">
            <v>185</v>
          </cell>
          <cell r="FA25" t="str">
            <v>021607</v>
          </cell>
          <cell r="FB25">
            <v>164</v>
          </cell>
          <cell r="FC25" t="str">
            <v>021607</v>
          </cell>
          <cell r="FD25">
            <v>150</v>
          </cell>
          <cell r="FE25" t="str">
            <v>021607</v>
          </cell>
          <cell r="FF25">
            <v>166</v>
          </cell>
          <cell r="FG25" t="str">
            <v>021607</v>
          </cell>
          <cell r="FH25">
            <v>154</v>
          </cell>
          <cell r="FI25" t="str">
            <v>021607</v>
          </cell>
          <cell r="FJ25">
            <v>147</v>
          </cell>
          <cell r="FK25" t="str">
            <v>021607</v>
          </cell>
          <cell r="FL25">
            <v>179</v>
          </cell>
          <cell r="FM25" t="str">
            <v>021607</v>
          </cell>
          <cell r="FN25">
            <v>153</v>
          </cell>
          <cell r="FO25" t="str">
            <v>021607</v>
          </cell>
          <cell r="FP25">
            <v>172</v>
          </cell>
          <cell r="FQ25" t="str">
            <v>021607</v>
          </cell>
          <cell r="FR25">
            <v>194</v>
          </cell>
          <cell r="FS25" t="str">
            <v>021607</v>
          </cell>
          <cell r="FT25">
            <v>155</v>
          </cell>
          <cell r="FU25" t="str">
            <v>021607</v>
          </cell>
          <cell r="FV25">
            <v>182</v>
          </cell>
          <cell r="FW25" t="str">
            <v>021607</v>
          </cell>
          <cell r="FX25">
            <v>176</v>
          </cell>
          <cell r="FY25" t="str">
            <v>021607</v>
          </cell>
          <cell r="FZ25">
            <v>204</v>
          </cell>
          <cell r="GA25" t="str">
            <v>021607</v>
          </cell>
          <cell r="GB25">
            <v>182</v>
          </cell>
          <cell r="GC25" t="str">
            <v>021607</v>
          </cell>
          <cell r="GD25">
            <v>194</v>
          </cell>
          <cell r="GE25" t="str">
            <v>021607</v>
          </cell>
          <cell r="GF25">
            <v>176</v>
          </cell>
          <cell r="GG25" t="str">
            <v>021607</v>
          </cell>
          <cell r="GH25">
            <v>189</v>
          </cell>
          <cell r="GI25" t="str">
            <v>021607</v>
          </cell>
          <cell r="GJ25">
            <v>182</v>
          </cell>
          <cell r="GK25" t="str">
            <v>021607</v>
          </cell>
          <cell r="GL25">
            <v>212</v>
          </cell>
          <cell r="GM25" t="str">
            <v>021607</v>
          </cell>
          <cell r="GN25">
            <v>208</v>
          </cell>
          <cell r="GO25" t="str">
            <v>021607</v>
          </cell>
          <cell r="GP25">
            <v>199</v>
          </cell>
          <cell r="GQ25" t="str">
            <v>021607</v>
          </cell>
          <cell r="GR25">
            <v>209</v>
          </cell>
          <cell r="GS25" t="str">
            <v>021607</v>
          </cell>
          <cell r="GT25">
            <v>220</v>
          </cell>
          <cell r="GU25" t="str">
            <v>021607</v>
          </cell>
          <cell r="GV25">
            <v>230</v>
          </cell>
          <cell r="GW25" t="str">
            <v>021607</v>
          </cell>
          <cell r="GX25">
            <v>207</v>
          </cell>
          <cell r="GY25" t="str">
            <v>021607</v>
          </cell>
          <cell r="GZ25">
            <v>268</v>
          </cell>
          <cell r="HA25" t="str">
            <v>021607</v>
          </cell>
          <cell r="HB25">
            <v>241</v>
          </cell>
          <cell r="HC25" t="str">
            <v>021607</v>
          </cell>
          <cell r="HD25">
            <v>254</v>
          </cell>
          <cell r="HE25" t="str">
            <v>021606</v>
          </cell>
          <cell r="HF25">
            <v>127</v>
          </cell>
          <cell r="HG25" t="str">
            <v>021607</v>
          </cell>
          <cell r="HH25">
            <v>244</v>
          </cell>
          <cell r="HI25" t="str">
            <v>021607</v>
          </cell>
          <cell r="HJ25">
            <v>229</v>
          </cell>
          <cell r="HK25" t="str">
            <v>021607</v>
          </cell>
          <cell r="HL25">
            <v>300</v>
          </cell>
          <cell r="HM25" t="str">
            <v>021607</v>
          </cell>
          <cell r="HN25">
            <v>254</v>
          </cell>
          <cell r="HO25" t="str">
            <v>021607</v>
          </cell>
          <cell r="HP25">
            <v>296</v>
          </cell>
          <cell r="HQ25" t="str">
            <v>021607</v>
          </cell>
          <cell r="HR25">
            <v>245</v>
          </cell>
          <cell r="HS25" t="str">
            <v>021607</v>
          </cell>
          <cell r="HT25">
            <v>288</v>
          </cell>
          <cell r="HU25" t="str">
            <v>021607</v>
          </cell>
          <cell r="HV25">
            <v>260</v>
          </cell>
          <cell r="HW25" t="str">
            <v>021607</v>
          </cell>
          <cell r="HX25">
            <v>274</v>
          </cell>
          <cell r="HY25" t="str">
            <v>021607</v>
          </cell>
          <cell r="HZ25">
            <v>288</v>
          </cell>
          <cell r="IA25" t="str">
            <v>021607</v>
          </cell>
          <cell r="IB25">
            <v>296</v>
          </cell>
          <cell r="IC25" t="str">
            <v>021607</v>
          </cell>
          <cell r="ID25">
            <v>269</v>
          </cell>
          <cell r="IE25" t="str">
            <v>021607</v>
          </cell>
          <cell r="IF25">
            <v>322</v>
          </cell>
          <cell r="IG25" t="str">
            <v>021607</v>
          </cell>
          <cell r="IH25">
            <v>280</v>
          </cell>
          <cell r="II25" t="str">
            <v>021607</v>
          </cell>
          <cell r="IJ25">
            <v>282</v>
          </cell>
          <cell r="IK25" t="str">
            <v>021606</v>
          </cell>
          <cell r="IL25">
            <v>208</v>
          </cell>
          <cell r="IM25" t="str">
            <v>021607</v>
          </cell>
          <cell r="IN25">
            <v>246</v>
          </cell>
          <cell r="IO25" t="str">
            <v>021607</v>
          </cell>
          <cell r="IP25">
            <v>285</v>
          </cell>
          <cell r="IQ25" t="str">
            <v>021607</v>
          </cell>
          <cell r="IR25">
            <v>237</v>
          </cell>
          <cell r="IS25" t="str">
            <v>021607</v>
          </cell>
          <cell r="IT25">
            <v>254</v>
          </cell>
          <cell r="IU25" t="str">
            <v>021607</v>
          </cell>
          <cell r="IV25">
            <v>242</v>
          </cell>
          <cell r="IW25" t="str">
            <v>021607</v>
          </cell>
          <cell r="IX25">
            <v>294</v>
          </cell>
          <cell r="IY25" t="str">
            <v>021607</v>
          </cell>
          <cell r="IZ25">
            <v>208</v>
          </cell>
          <cell r="JA25" t="str">
            <v>021607</v>
          </cell>
          <cell r="JB25">
            <v>240</v>
          </cell>
          <cell r="JC25" t="str">
            <v>021607</v>
          </cell>
          <cell r="JD25">
            <v>182</v>
          </cell>
          <cell r="JE25" t="str">
            <v>021607</v>
          </cell>
          <cell r="JF25">
            <v>200</v>
          </cell>
          <cell r="JG25" t="str">
            <v>021607</v>
          </cell>
          <cell r="JH25">
            <v>155</v>
          </cell>
          <cell r="JI25" t="str">
            <v>021607</v>
          </cell>
          <cell r="JJ25">
            <v>211</v>
          </cell>
          <cell r="JK25" t="str">
            <v>021607</v>
          </cell>
          <cell r="JL25">
            <v>146</v>
          </cell>
          <cell r="JM25" t="str">
            <v>021607</v>
          </cell>
          <cell r="JN25">
            <v>201</v>
          </cell>
          <cell r="JO25" t="str">
            <v>021607</v>
          </cell>
          <cell r="JP25">
            <v>139</v>
          </cell>
          <cell r="JQ25" t="str">
            <v>021607</v>
          </cell>
          <cell r="JR25">
            <v>179</v>
          </cell>
          <cell r="JS25" t="str">
            <v>021607</v>
          </cell>
          <cell r="JT25">
            <v>127</v>
          </cell>
          <cell r="JU25" t="str">
            <v>021607</v>
          </cell>
          <cell r="JV25">
            <v>169</v>
          </cell>
          <cell r="JW25" t="str">
            <v>021607</v>
          </cell>
          <cell r="JX25">
            <v>104</v>
          </cell>
          <cell r="JY25" t="str">
            <v>021607</v>
          </cell>
          <cell r="JZ25">
            <v>139</v>
          </cell>
          <cell r="KA25" t="str">
            <v>021607</v>
          </cell>
          <cell r="KB25">
            <v>112</v>
          </cell>
          <cell r="KC25" t="str">
            <v>021607</v>
          </cell>
          <cell r="KD25">
            <v>171</v>
          </cell>
          <cell r="KE25" t="str">
            <v>021607</v>
          </cell>
          <cell r="KF25">
            <v>62</v>
          </cell>
          <cell r="KG25" t="str">
            <v>021607</v>
          </cell>
          <cell r="KH25">
            <v>116</v>
          </cell>
          <cell r="KI25" t="str">
            <v>021607</v>
          </cell>
          <cell r="KJ25">
            <v>63</v>
          </cell>
          <cell r="KK25" t="str">
            <v>021607</v>
          </cell>
          <cell r="KL25">
            <v>120</v>
          </cell>
          <cell r="KM25" t="str">
            <v>021607</v>
          </cell>
          <cell r="KN25">
            <v>63</v>
          </cell>
          <cell r="KO25" t="str">
            <v>021607</v>
          </cell>
          <cell r="KP25">
            <v>112</v>
          </cell>
          <cell r="KQ25" t="str">
            <v>021607</v>
          </cell>
          <cell r="KR25">
            <v>33</v>
          </cell>
          <cell r="KS25" t="str">
            <v>021607</v>
          </cell>
          <cell r="KT25">
            <v>41</v>
          </cell>
          <cell r="KU25" t="str">
            <v>021607</v>
          </cell>
          <cell r="KV25">
            <v>14</v>
          </cell>
          <cell r="KW25" t="str">
            <v>021607</v>
          </cell>
          <cell r="KX25">
            <v>34</v>
          </cell>
          <cell r="KY25" t="str">
            <v>021607</v>
          </cell>
          <cell r="KZ25">
            <v>22</v>
          </cell>
          <cell r="LA25" t="str">
            <v>021607</v>
          </cell>
          <cell r="LB25">
            <v>39</v>
          </cell>
          <cell r="LC25" t="str">
            <v>021607</v>
          </cell>
          <cell r="LD25">
            <v>41</v>
          </cell>
          <cell r="LE25" t="str">
            <v>021607</v>
          </cell>
          <cell r="LF25">
            <v>111</v>
          </cell>
          <cell r="LG25" t="str">
            <v>021607</v>
          </cell>
          <cell r="LH25">
            <v>68</v>
          </cell>
          <cell r="LI25" t="str">
            <v>021607</v>
          </cell>
          <cell r="LJ25">
            <v>123</v>
          </cell>
          <cell r="LK25" t="str">
            <v>021607</v>
          </cell>
          <cell r="LL25">
            <v>45</v>
          </cell>
          <cell r="LM25" t="str">
            <v>021607</v>
          </cell>
          <cell r="LN25">
            <v>149</v>
          </cell>
          <cell r="LO25" t="str">
            <v>021607</v>
          </cell>
          <cell r="LP25">
            <v>57</v>
          </cell>
          <cell r="LQ25" t="str">
            <v>021607</v>
          </cell>
          <cell r="LR25">
            <v>134</v>
          </cell>
          <cell r="LS25" t="str">
            <v>021607</v>
          </cell>
          <cell r="LT25">
            <v>35</v>
          </cell>
          <cell r="LU25" t="str">
            <v>021607</v>
          </cell>
          <cell r="LV25">
            <v>107</v>
          </cell>
          <cell r="LW25" t="str">
            <v>021607</v>
          </cell>
          <cell r="LX25">
            <v>51</v>
          </cell>
          <cell r="LY25" t="str">
            <v>021607</v>
          </cell>
          <cell r="LZ25">
            <v>132</v>
          </cell>
          <cell r="MA25" t="str">
            <v>021607</v>
          </cell>
          <cell r="MB25">
            <v>33</v>
          </cell>
          <cell r="MC25" t="str">
            <v>021607</v>
          </cell>
          <cell r="MD25">
            <v>121</v>
          </cell>
          <cell r="ME25" t="str">
            <v>021607</v>
          </cell>
          <cell r="MF25">
            <v>40</v>
          </cell>
          <cell r="MG25" t="str">
            <v>021607</v>
          </cell>
          <cell r="MH25">
            <v>98</v>
          </cell>
          <cell r="MI25" t="str">
            <v>021607</v>
          </cell>
          <cell r="MJ25">
            <v>23</v>
          </cell>
          <cell r="MK25" t="str">
            <v>021607</v>
          </cell>
          <cell r="ML25">
            <v>58</v>
          </cell>
          <cell r="MM25" t="str">
            <v>021607</v>
          </cell>
          <cell r="MN25">
            <v>20</v>
          </cell>
          <cell r="MO25" t="str">
            <v>021607</v>
          </cell>
          <cell r="MP25">
            <v>47</v>
          </cell>
          <cell r="MQ25" t="str">
            <v>021607</v>
          </cell>
          <cell r="MR25">
            <v>17</v>
          </cell>
          <cell r="MS25" t="str">
            <v>021607</v>
          </cell>
          <cell r="MT25">
            <v>50</v>
          </cell>
          <cell r="MU25" t="str">
            <v>021607</v>
          </cell>
          <cell r="MV25">
            <v>10</v>
          </cell>
          <cell r="MW25" t="str">
            <v>021607</v>
          </cell>
          <cell r="MX25">
            <v>34</v>
          </cell>
          <cell r="MY25" t="str">
            <v>021607</v>
          </cell>
          <cell r="MZ25">
            <v>8</v>
          </cell>
          <cell r="NA25" t="str">
            <v>021607</v>
          </cell>
          <cell r="NB25">
            <v>30</v>
          </cell>
          <cell r="NC25" t="str">
            <v>021607</v>
          </cell>
          <cell r="ND25">
            <v>6</v>
          </cell>
          <cell r="NE25" t="str">
            <v>021607</v>
          </cell>
          <cell r="NF25">
            <v>20</v>
          </cell>
          <cell r="NG25" t="str">
            <v>021607</v>
          </cell>
          <cell r="NH25">
            <v>1</v>
          </cell>
          <cell r="NI25" t="str">
            <v>021701</v>
          </cell>
          <cell r="NJ25">
            <v>58</v>
          </cell>
          <cell r="NK25" t="str">
            <v>021607</v>
          </cell>
          <cell r="NL25">
            <v>1</v>
          </cell>
          <cell r="NM25" t="str">
            <v>021607</v>
          </cell>
          <cell r="NN25">
            <v>8</v>
          </cell>
          <cell r="NO25" t="str">
            <v>021607</v>
          </cell>
          <cell r="NP25">
            <v>1</v>
          </cell>
          <cell r="NQ25" t="str">
            <v>021701</v>
          </cell>
          <cell r="NR25">
            <v>26</v>
          </cell>
          <cell r="NS25" t="str">
            <v>021607</v>
          </cell>
          <cell r="NT25">
            <v>3</v>
          </cell>
          <cell r="NU25" t="str">
            <v>021800</v>
          </cell>
          <cell r="NV25">
            <v>7</v>
          </cell>
          <cell r="NY25" t="str">
            <v>021901</v>
          </cell>
          <cell r="NZ25">
            <v>1</v>
          </cell>
          <cell r="OA25" t="str">
            <v>021607</v>
          </cell>
          <cell r="OB25">
            <v>1</v>
          </cell>
          <cell r="OC25" t="str">
            <v>022012</v>
          </cell>
          <cell r="OD25">
            <v>1</v>
          </cell>
          <cell r="OG25" t="str">
            <v>024200</v>
          </cell>
          <cell r="OH25">
            <v>1</v>
          </cell>
        </row>
        <row r="26">
          <cell r="C26" t="str">
            <v>021607</v>
          </cell>
          <cell r="D26">
            <v>110</v>
          </cell>
          <cell r="E26" t="str">
            <v>021607</v>
          </cell>
          <cell r="F26">
            <v>99</v>
          </cell>
          <cell r="G26" t="str">
            <v>021607</v>
          </cell>
          <cell r="H26">
            <v>111</v>
          </cell>
          <cell r="I26" t="str">
            <v>021607</v>
          </cell>
          <cell r="J26">
            <v>93</v>
          </cell>
          <cell r="K26" t="str">
            <v>021607</v>
          </cell>
          <cell r="L26">
            <v>108</v>
          </cell>
          <cell r="M26" t="str">
            <v>021607</v>
          </cell>
          <cell r="N26">
            <v>133</v>
          </cell>
          <cell r="O26" t="str">
            <v>021607</v>
          </cell>
          <cell r="P26">
            <v>133</v>
          </cell>
          <cell r="Q26" t="str">
            <v>021607</v>
          </cell>
          <cell r="R26">
            <v>116</v>
          </cell>
          <cell r="S26" t="str">
            <v>021607</v>
          </cell>
          <cell r="T26">
            <v>134</v>
          </cell>
          <cell r="U26" t="str">
            <v>021607</v>
          </cell>
          <cell r="V26">
            <v>143</v>
          </cell>
          <cell r="W26" t="str">
            <v>021607</v>
          </cell>
          <cell r="X26">
            <v>170</v>
          </cell>
          <cell r="Y26" t="str">
            <v>021607</v>
          </cell>
          <cell r="Z26">
            <v>179</v>
          </cell>
          <cell r="AA26" t="str">
            <v>021607</v>
          </cell>
          <cell r="AB26">
            <v>177</v>
          </cell>
          <cell r="AC26" t="str">
            <v>021607</v>
          </cell>
          <cell r="AD26">
            <v>170</v>
          </cell>
          <cell r="AE26" t="str">
            <v>021607</v>
          </cell>
          <cell r="AF26">
            <v>188</v>
          </cell>
          <cell r="AG26" t="str">
            <v>021607</v>
          </cell>
          <cell r="AH26">
            <v>165</v>
          </cell>
          <cell r="AI26" t="str">
            <v>021607</v>
          </cell>
          <cell r="AJ26">
            <v>192</v>
          </cell>
          <cell r="AK26" t="str">
            <v>021607</v>
          </cell>
          <cell r="AL26">
            <v>184</v>
          </cell>
          <cell r="AM26" t="str">
            <v>021607</v>
          </cell>
          <cell r="AN26">
            <v>205</v>
          </cell>
          <cell r="AO26" t="str">
            <v>021607</v>
          </cell>
          <cell r="AP26">
            <v>164</v>
          </cell>
          <cell r="AQ26" t="str">
            <v>021607</v>
          </cell>
          <cell r="AR26">
            <v>217</v>
          </cell>
          <cell r="AS26" t="str">
            <v>021607</v>
          </cell>
          <cell r="AT26">
            <v>183</v>
          </cell>
          <cell r="AU26" t="str">
            <v>021607</v>
          </cell>
          <cell r="AV26">
            <v>227</v>
          </cell>
          <cell r="AW26" t="str">
            <v>021607</v>
          </cell>
          <cell r="AX26">
            <v>195</v>
          </cell>
          <cell r="AY26" t="str">
            <v>021607</v>
          </cell>
          <cell r="AZ26">
            <v>219</v>
          </cell>
          <cell r="BA26" t="str">
            <v>021607</v>
          </cell>
          <cell r="BB26">
            <v>206</v>
          </cell>
          <cell r="BC26" t="str">
            <v>021607</v>
          </cell>
          <cell r="BD26">
            <v>212</v>
          </cell>
          <cell r="BE26" t="str">
            <v>021607</v>
          </cell>
          <cell r="BF26">
            <v>190</v>
          </cell>
          <cell r="BG26" t="str">
            <v>021607</v>
          </cell>
          <cell r="BH26">
            <v>166</v>
          </cell>
          <cell r="BI26" t="str">
            <v>021607</v>
          </cell>
          <cell r="BJ26">
            <v>147</v>
          </cell>
          <cell r="BK26" t="str">
            <v>021607</v>
          </cell>
          <cell r="BL26">
            <v>179</v>
          </cell>
          <cell r="BM26" t="str">
            <v>021607</v>
          </cell>
          <cell r="BN26">
            <v>142</v>
          </cell>
          <cell r="BO26" t="str">
            <v>021604</v>
          </cell>
          <cell r="BP26">
            <v>27</v>
          </cell>
          <cell r="BQ26" t="str">
            <v>021604</v>
          </cell>
          <cell r="BR26">
            <v>20</v>
          </cell>
          <cell r="BS26" t="str">
            <v>021605</v>
          </cell>
          <cell r="BT26">
            <v>153</v>
          </cell>
          <cell r="BU26" t="str">
            <v>021607</v>
          </cell>
          <cell r="BV26">
            <v>114</v>
          </cell>
          <cell r="BW26" t="str">
            <v>021605</v>
          </cell>
          <cell r="BX26">
            <v>163</v>
          </cell>
          <cell r="BY26" t="str">
            <v>021606</v>
          </cell>
          <cell r="BZ26">
            <v>61</v>
          </cell>
          <cell r="CA26" t="str">
            <v>021701</v>
          </cell>
          <cell r="CB26">
            <v>531</v>
          </cell>
          <cell r="CC26" t="str">
            <v>021607</v>
          </cell>
          <cell r="CD26">
            <v>83</v>
          </cell>
          <cell r="CE26" t="str">
            <v>021606</v>
          </cell>
          <cell r="CF26">
            <v>79</v>
          </cell>
          <cell r="CG26" t="str">
            <v>021606</v>
          </cell>
          <cell r="CH26">
            <v>49</v>
          </cell>
          <cell r="CI26" t="str">
            <v>021605</v>
          </cell>
          <cell r="CJ26">
            <v>156</v>
          </cell>
          <cell r="CK26" t="str">
            <v>021701</v>
          </cell>
          <cell r="CL26">
            <v>381</v>
          </cell>
          <cell r="CM26" t="str">
            <v>021701</v>
          </cell>
          <cell r="CN26">
            <v>574</v>
          </cell>
          <cell r="CO26" t="str">
            <v>021606</v>
          </cell>
          <cell r="CP26">
            <v>49</v>
          </cell>
          <cell r="CQ26" t="str">
            <v>021701</v>
          </cell>
          <cell r="CR26">
            <v>549</v>
          </cell>
          <cell r="CS26" t="str">
            <v>021607</v>
          </cell>
          <cell r="CT26">
            <v>95</v>
          </cell>
          <cell r="CU26" t="str">
            <v>021701</v>
          </cell>
          <cell r="CV26">
            <v>541</v>
          </cell>
          <cell r="CW26" t="str">
            <v>021701</v>
          </cell>
          <cell r="CX26">
            <v>484</v>
          </cell>
          <cell r="CY26" t="str">
            <v>021701</v>
          </cell>
          <cell r="CZ26">
            <v>595</v>
          </cell>
          <cell r="DA26" t="str">
            <v>021607</v>
          </cell>
          <cell r="DB26">
            <v>89</v>
          </cell>
          <cell r="DC26" t="str">
            <v>021701</v>
          </cell>
          <cell r="DD26">
            <v>587</v>
          </cell>
          <cell r="DE26" t="str">
            <v>021607</v>
          </cell>
          <cell r="DF26">
            <v>87</v>
          </cell>
          <cell r="DG26" t="str">
            <v>021701</v>
          </cell>
          <cell r="DH26">
            <v>581</v>
          </cell>
          <cell r="DI26" t="str">
            <v>021616</v>
          </cell>
          <cell r="DJ26">
            <v>2</v>
          </cell>
          <cell r="DK26" t="str">
            <v>021701</v>
          </cell>
          <cell r="DL26">
            <v>745</v>
          </cell>
          <cell r="DM26" t="str">
            <v>021701</v>
          </cell>
          <cell r="DN26">
            <v>624</v>
          </cell>
          <cell r="DO26" t="str">
            <v>021701</v>
          </cell>
          <cell r="DP26">
            <v>803</v>
          </cell>
          <cell r="DQ26" t="str">
            <v>021701</v>
          </cell>
          <cell r="DR26">
            <v>776</v>
          </cell>
          <cell r="DS26" t="str">
            <v>021607</v>
          </cell>
          <cell r="DT26">
            <v>210</v>
          </cell>
          <cell r="DU26" t="str">
            <v>021607</v>
          </cell>
          <cell r="DV26">
            <v>110</v>
          </cell>
          <cell r="DW26" t="str">
            <v>021701</v>
          </cell>
          <cell r="DX26">
            <v>980</v>
          </cell>
          <cell r="DY26" t="str">
            <v>021701</v>
          </cell>
          <cell r="DZ26">
            <v>899</v>
          </cell>
          <cell r="EA26" t="str">
            <v>021701</v>
          </cell>
          <cell r="EB26">
            <v>1081</v>
          </cell>
          <cell r="EC26" t="str">
            <v>021701</v>
          </cell>
          <cell r="ED26">
            <v>1056</v>
          </cell>
          <cell r="EE26" t="str">
            <v>021701</v>
          </cell>
          <cell r="EF26">
            <v>1120</v>
          </cell>
          <cell r="EG26" t="str">
            <v>021607</v>
          </cell>
          <cell r="EH26">
            <v>144</v>
          </cell>
          <cell r="EI26" t="str">
            <v>021701</v>
          </cell>
          <cell r="EJ26">
            <v>1119</v>
          </cell>
          <cell r="EK26" t="str">
            <v>021701</v>
          </cell>
          <cell r="EL26">
            <v>1025</v>
          </cell>
          <cell r="EM26" t="str">
            <v>021701</v>
          </cell>
          <cell r="EN26">
            <v>1061</v>
          </cell>
          <cell r="EO26" t="str">
            <v>021701</v>
          </cell>
          <cell r="EP26">
            <v>1014</v>
          </cell>
          <cell r="EQ26" t="str">
            <v>021701</v>
          </cell>
          <cell r="ER26">
            <v>1001</v>
          </cell>
          <cell r="ES26" t="str">
            <v>021607</v>
          </cell>
          <cell r="ET26">
            <v>160</v>
          </cell>
          <cell r="EU26" t="str">
            <v>021701</v>
          </cell>
          <cell r="EV26">
            <v>1048</v>
          </cell>
          <cell r="EW26" t="str">
            <v>021701</v>
          </cell>
          <cell r="EX26">
            <v>992</v>
          </cell>
          <cell r="EY26" t="str">
            <v>021701</v>
          </cell>
          <cell r="EZ26">
            <v>925</v>
          </cell>
          <cell r="FA26" t="str">
            <v>021701</v>
          </cell>
          <cell r="FB26">
            <v>855</v>
          </cell>
          <cell r="FC26" t="str">
            <v>021701</v>
          </cell>
          <cell r="FD26">
            <v>893</v>
          </cell>
          <cell r="FE26" t="str">
            <v>021701</v>
          </cell>
          <cell r="FF26">
            <v>905</v>
          </cell>
          <cell r="FG26" t="str">
            <v>021701</v>
          </cell>
          <cell r="FH26">
            <v>825</v>
          </cell>
          <cell r="FI26" t="str">
            <v>021701</v>
          </cell>
          <cell r="FJ26">
            <v>865</v>
          </cell>
          <cell r="FK26" t="str">
            <v>021701</v>
          </cell>
          <cell r="FL26">
            <v>826</v>
          </cell>
          <cell r="FM26" t="str">
            <v>021701</v>
          </cell>
          <cell r="FN26">
            <v>812</v>
          </cell>
          <cell r="FO26" t="str">
            <v>021701</v>
          </cell>
          <cell r="FP26">
            <v>764</v>
          </cell>
          <cell r="FQ26" t="str">
            <v>021701</v>
          </cell>
          <cell r="FR26">
            <v>819</v>
          </cell>
          <cell r="FS26" t="str">
            <v>021701</v>
          </cell>
          <cell r="FT26">
            <v>694</v>
          </cell>
          <cell r="FU26" t="str">
            <v>021701</v>
          </cell>
          <cell r="FV26">
            <v>773</v>
          </cell>
          <cell r="FW26" t="str">
            <v>021701</v>
          </cell>
          <cell r="FX26">
            <v>687</v>
          </cell>
          <cell r="FY26" t="str">
            <v>021701</v>
          </cell>
          <cell r="FZ26">
            <v>848</v>
          </cell>
          <cell r="GA26" t="str">
            <v>021701</v>
          </cell>
          <cell r="GB26">
            <v>701</v>
          </cell>
          <cell r="GC26" t="str">
            <v>021701</v>
          </cell>
          <cell r="GD26">
            <v>775</v>
          </cell>
          <cell r="GE26" t="str">
            <v>021701</v>
          </cell>
          <cell r="GF26">
            <v>665</v>
          </cell>
          <cell r="GG26" t="str">
            <v>021701</v>
          </cell>
          <cell r="GH26">
            <v>748</v>
          </cell>
          <cell r="GI26" t="str">
            <v>021701</v>
          </cell>
          <cell r="GJ26">
            <v>654</v>
          </cell>
          <cell r="GK26" t="str">
            <v>021701</v>
          </cell>
          <cell r="GL26">
            <v>690</v>
          </cell>
          <cell r="GM26" t="str">
            <v>021701</v>
          </cell>
          <cell r="GN26">
            <v>705</v>
          </cell>
          <cell r="GO26" t="str">
            <v>021701</v>
          </cell>
          <cell r="GP26">
            <v>789</v>
          </cell>
          <cell r="GQ26" t="str">
            <v>021701</v>
          </cell>
          <cell r="GR26">
            <v>686</v>
          </cell>
          <cell r="GS26" t="str">
            <v>021701</v>
          </cell>
          <cell r="GT26">
            <v>681</v>
          </cell>
          <cell r="GU26" t="str">
            <v>021701</v>
          </cell>
          <cell r="GV26">
            <v>666</v>
          </cell>
          <cell r="GW26" t="str">
            <v>021701</v>
          </cell>
          <cell r="GX26">
            <v>703</v>
          </cell>
          <cell r="GY26" t="str">
            <v>021701</v>
          </cell>
          <cell r="GZ26">
            <v>621</v>
          </cell>
          <cell r="HA26" t="str">
            <v>021701</v>
          </cell>
          <cell r="HB26">
            <v>732</v>
          </cell>
          <cell r="HC26" t="str">
            <v>021701</v>
          </cell>
          <cell r="HD26">
            <v>638</v>
          </cell>
          <cell r="HE26" t="str">
            <v>021607</v>
          </cell>
          <cell r="HF26">
            <v>258</v>
          </cell>
          <cell r="HG26" t="str">
            <v>021701</v>
          </cell>
          <cell r="HH26">
            <v>694</v>
          </cell>
          <cell r="HI26" t="str">
            <v>021701</v>
          </cell>
          <cell r="HJ26">
            <v>764</v>
          </cell>
          <cell r="HK26" t="str">
            <v>021701</v>
          </cell>
          <cell r="HL26">
            <v>743</v>
          </cell>
          <cell r="HM26" t="str">
            <v>021701</v>
          </cell>
          <cell r="HN26">
            <v>893</v>
          </cell>
          <cell r="HO26" t="str">
            <v>021701</v>
          </cell>
          <cell r="HP26">
            <v>714</v>
          </cell>
          <cell r="HQ26" t="str">
            <v>021701</v>
          </cell>
          <cell r="HR26">
            <v>861</v>
          </cell>
          <cell r="HS26" t="str">
            <v>021701</v>
          </cell>
          <cell r="HT26">
            <v>675</v>
          </cell>
          <cell r="HU26" t="str">
            <v>021701</v>
          </cell>
          <cell r="HV26">
            <v>909</v>
          </cell>
          <cell r="HW26" t="str">
            <v>021616</v>
          </cell>
          <cell r="HX26">
            <v>1</v>
          </cell>
          <cell r="HY26" t="str">
            <v>021701</v>
          </cell>
          <cell r="HZ26">
            <v>989</v>
          </cell>
          <cell r="IA26" t="str">
            <v>021701</v>
          </cell>
          <cell r="IB26">
            <v>885</v>
          </cell>
          <cell r="IC26" t="str">
            <v>021701</v>
          </cell>
          <cell r="ID26">
            <v>1096</v>
          </cell>
          <cell r="IE26" t="str">
            <v>021701</v>
          </cell>
          <cell r="IF26">
            <v>914</v>
          </cell>
          <cell r="IG26" t="str">
            <v>021701</v>
          </cell>
          <cell r="IH26">
            <v>1108</v>
          </cell>
          <cell r="II26" t="str">
            <v>021701</v>
          </cell>
          <cell r="IJ26">
            <v>871</v>
          </cell>
          <cell r="IK26" t="str">
            <v>021607</v>
          </cell>
          <cell r="IL26">
            <v>289</v>
          </cell>
          <cell r="IM26" t="str">
            <v>021701</v>
          </cell>
          <cell r="IN26">
            <v>885</v>
          </cell>
          <cell r="IO26" t="str">
            <v>021701</v>
          </cell>
          <cell r="IP26">
            <v>1138</v>
          </cell>
          <cell r="IQ26" t="str">
            <v>021701</v>
          </cell>
          <cell r="IR26">
            <v>779</v>
          </cell>
          <cell r="IS26" t="str">
            <v>021701</v>
          </cell>
          <cell r="IT26">
            <v>1076</v>
          </cell>
          <cell r="IU26" t="str">
            <v>021701</v>
          </cell>
          <cell r="IV26">
            <v>817</v>
          </cell>
          <cell r="IW26" t="str">
            <v>021701</v>
          </cell>
          <cell r="IX26">
            <v>1072</v>
          </cell>
          <cell r="IY26" t="str">
            <v>021701</v>
          </cell>
          <cell r="IZ26">
            <v>725</v>
          </cell>
          <cell r="JA26" t="str">
            <v>021701</v>
          </cell>
          <cell r="JB26">
            <v>963</v>
          </cell>
          <cell r="JC26" t="str">
            <v>021701</v>
          </cell>
          <cell r="JD26">
            <v>699</v>
          </cell>
          <cell r="JE26" t="str">
            <v>021701</v>
          </cell>
          <cell r="JF26">
            <v>960</v>
          </cell>
          <cell r="JG26" t="str">
            <v>021701</v>
          </cell>
          <cell r="JH26">
            <v>654</v>
          </cell>
          <cell r="JI26" t="str">
            <v>021701</v>
          </cell>
          <cell r="JJ26">
            <v>897</v>
          </cell>
          <cell r="JK26" t="str">
            <v>021701</v>
          </cell>
          <cell r="JL26">
            <v>507</v>
          </cell>
          <cell r="JM26" t="str">
            <v>021701</v>
          </cell>
          <cell r="JN26">
            <v>741</v>
          </cell>
          <cell r="JO26" t="str">
            <v>021701</v>
          </cell>
          <cell r="JP26">
            <v>506</v>
          </cell>
          <cell r="JQ26" t="str">
            <v>021701</v>
          </cell>
          <cell r="JR26">
            <v>741</v>
          </cell>
          <cell r="JS26" t="str">
            <v>021701</v>
          </cell>
          <cell r="JT26">
            <v>434</v>
          </cell>
          <cell r="JU26" t="str">
            <v>021701</v>
          </cell>
          <cell r="JV26">
            <v>710</v>
          </cell>
          <cell r="JW26" t="str">
            <v>021701</v>
          </cell>
          <cell r="JX26">
            <v>364</v>
          </cell>
          <cell r="JY26" t="str">
            <v>021701</v>
          </cell>
          <cell r="JZ26">
            <v>588</v>
          </cell>
          <cell r="KA26" t="str">
            <v>021701</v>
          </cell>
          <cell r="KB26">
            <v>397</v>
          </cell>
          <cell r="KC26" t="str">
            <v>021701</v>
          </cell>
          <cell r="KD26">
            <v>665</v>
          </cell>
          <cell r="KE26" t="str">
            <v>021701</v>
          </cell>
          <cell r="KF26">
            <v>247</v>
          </cell>
          <cell r="KG26" t="str">
            <v>021701</v>
          </cell>
          <cell r="KH26">
            <v>455</v>
          </cell>
          <cell r="KI26" t="str">
            <v>021701</v>
          </cell>
          <cell r="KJ26">
            <v>237</v>
          </cell>
          <cell r="KK26" t="str">
            <v>021701</v>
          </cell>
          <cell r="KL26">
            <v>446</v>
          </cell>
          <cell r="KM26" t="str">
            <v>021701</v>
          </cell>
          <cell r="KN26">
            <v>232</v>
          </cell>
          <cell r="KO26" t="str">
            <v>021701</v>
          </cell>
          <cell r="KP26">
            <v>403</v>
          </cell>
          <cell r="KQ26" t="str">
            <v>021701</v>
          </cell>
          <cell r="KR26">
            <v>88</v>
          </cell>
          <cell r="KS26" t="str">
            <v>021701</v>
          </cell>
          <cell r="KT26">
            <v>184</v>
          </cell>
          <cell r="KU26" t="str">
            <v>021701</v>
          </cell>
          <cell r="KV26">
            <v>83</v>
          </cell>
          <cell r="KW26" t="str">
            <v>021701</v>
          </cell>
          <cell r="KX26">
            <v>153</v>
          </cell>
          <cell r="KY26" t="str">
            <v>021701</v>
          </cell>
          <cell r="KZ26">
            <v>91</v>
          </cell>
          <cell r="LA26" t="str">
            <v>021701</v>
          </cell>
          <cell r="LB26">
            <v>153</v>
          </cell>
          <cell r="LC26" t="str">
            <v>021701</v>
          </cell>
          <cell r="LD26">
            <v>99</v>
          </cell>
          <cell r="LE26" t="str">
            <v>021701</v>
          </cell>
          <cell r="LF26">
            <v>223</v>
          </cell>
          <cell r="LG26" t="str">
            <v>021701</v>
          </cell>
          <cell r="LH26">
            <v>156</v>
          </cell>
          <cell r="LI26" t="str">
            <v>021701</v>
          </cell>
          <cell r="LJ26">
            <v>341</v>
          </cell>
          <cell r="LK26" t="str">
            <v>021701</v>
          </cell>
          <cell r="LL26">
            <v>128</v>
          </cell>
          <cell r="LM26" t="str">
            <v>021701</v>
          </cell>
          <cell r="LN26">
            <v>395</v>
          </cell>
          <cell r="LO26" t="str">
            <v>021701</v>
          </cell>
          <cell r="LP26">
            <v>145</v>
          </cell>
          <cell r="LQ26" t="str">
            <v>021701</v>
          </cell>
          <cell r="LR26">
            <v>462</v>
          </cell>
          <cell r="LS26" t="str">
            <v>021701</v>
          </cell>
          <cell r="LT26">
            <v>121</v>
          </cell>
          <cell r="LU26" t="str">
            <v>021701</v>
          </cell>
          <cell r="LV26">
            <v>399</v>
          </cell>
          <cell r="LW26" t="str">
            <v>021701</v>
          </cell>
          <cell r="LX26">
            <v>77</v>
          </cell>
          <cell r="LY26" t="str">
            <v>021701</v>
          </cell>
          <cell r="LZ26">
            <v>309</v>
          </cell>
          <cell r="MA26" t="str">
            <v>021701</v>
          </cell>
          <cell r="MB26">
            <v>83</v>
          </cell>
          <cell r="MC26" t="str">
            <v>021701</v>
          </cell>
          <cell r="MD26">
            <v>295</v>
          </cell>
          <cell r="ME26" t="str">
            <v>021701</v>
          </cell>
          <cell r="MF26">
            <v>63</v>
          </cell>
          <cell r="MG26" t="str">
            <v>021701</v>
          </cell>
          <cell r="MH26">
            <v>231</v>
          </cell>
          <cell r="MI26" t="str">
            <v>021701</v>
          </cell>
          <cell r="MJ26">
            <v>52</v>
          </cell>
          <cell r="MK26" t="str">
            <v>021701</v>
          </cell>
          <cell r="ML26">
            <v>157</v>
          </cell>
          <cell r="MM26" t="str">
            <v>021701</v>
          </cell>
          <cell r="MN26">
            <v>31</v>
          </cell>
          <cell r="MO26" t="str">
            <v>021701</v>
          </cell>
          <cell r="MP26">
            <v>148</v>
          </cell>
          <cell r="MQ26" t="str">
            <v>021701</v>
          </cell>
          <cell r="MR26">
            <v>42</v>
          </cell>
          <cell r="MS26" t="str">
            <v>021701</v>
          </cell>
          <cell r="MT26">
            <v>146</v>
          </cell>
          <cell r="MU26" t="str">
            <v>021701</v>
          </cell>
          <cell r="MV26">
            <v>23</v>
          </cell>
          <cell r="MW26" t="str">
            <v>021701</v>
          </cell>
          <cell r="MX26">
            <v>96</v>
          </cell>
          <cell r="MY26" t="str">
            <v>021701</v>
          </cell>
          <cell r="MZ26">
            <v>21</v>
          </cell>
          <cell r="NA26" t="str">
            <v>021701</v>
          </cell>
          <cell r="NB26">
            <v>88</v>
          </cell>
          <cell r="NC26" t="str">
            <v>021701</v>
          </cell>
          <cell r="ND26">
            <v>21</v>
          </cell>
          <cell r="NE26" t="str">
            <v>021701</v>
          </cell>
          <cell r="NF26">
            <v>59</v>
          </cell>
          <cell r="NG26" t="str">
            <v>021701</v>
          </cell>
          <cell r="NH26">
            <v>19</v>
          </cell>
          <cell r="NI26" t="str">
            <v>021706</v>
          </cell>
          <cell r="NJ26">
            <v>7</v>
          </cell>
          <cell r="NK26" t="str">
            <v>021701</v>
          </cell>
          <cell r="NL26">
            <v>4</v>
          </cell>
          <cell r="NM26" t="str">
            <v>021701</v>
          </cell>
          <cell r="NN26">
            <v>26</v>
          </cell>
          <cell r="NO26" t="str">
            <v>021701</v>
          </cell>
          <cell r="NP26">
            <v>6</v>
          </cell>
          <cell r="NQ26" t="str">
            <v>021706</v>
          </cell>
          <cell r="NR26">
            <v>2</v>
          </cell>
          <cell r="NS26" t="str">
            <v>021701</v>
          </cell>
          <cell r="NT26">
            <v>2</v>
          </cell>
          <cell r="NU26" t="str">
            <v>021901</v>
          </cell>
          <cell r="NV26">
            <v>3</v>
          </cell>
          <cell r="NW26" t="str">
            <v>021701</v>
          </cell>
          <cell r="NX26">
            <v>1</v>
          </cell>
          <cell r="NY26" t="str">
            <v>022000</v>
          </cell>
          <cell r="NZ26">
            <v>5</v>
          </cell>
          <cell r="OA26" t="str">
            <v>021701</v>
          </cell>
          <cell r="OB26">
            <v>1</v>
          </cell>
          <cell r="OC26" t="str">
            <v>022104</v>
          </cell>
          <cell r="OD26">
            <v>1</v>
          </cell>
          <cell r="OG26" t="str">
            <v>025001</v>
          </cell>
          <cell r="OH26">
            <v>1</v>
          </cell>
        </row>
        <row r="27">
          <cell r="C27" t="str">
            <v>021616</v>
          </cell>
          <cell r="D27">
            <v>1071</v>
          </cell>
          <cell r="E27" t="str">
            <v>021616</v>
          </cell>
          <cell r="F27">
            <v>974</v>
          </cell>
          <cell r="G27" t="str">
            <v>021616</v>
          </cell>
          <cell r="H27">
            <v>1103</v>
          </cell>
          <cell r="I27" t="str">
            <v>021616</v>
          </cell>
          <cell r="J27">
            <v>1047</v>
          </cell>
          <cell r="K27" t="str">
            <v>021616</v>
          </cell>
          <cell r="L27">
            <v>1205</v>
          </cell>
          <cell r="M27" t="str">
            <v>021616</v>
          </cell>
          <cell r="N27">
            <v>1107</v>
          </cell>
          <cell r="O27" t="str">
            <v>021616</v>
          </cell>
          <cell r="P27">
            <v>1256</v>
          </cell>
          <cell r="Q27" t="str">
            <v>021616</v>
          </cell>
          <cell r="R27">
            <v>1221</v>
          </cell>
          <cell r="S27" t="str">
            <v>021616</v>
          </cell>
          <cell r="T27">
            <v>1428</v>
          </cell>
          <cell r="U27" t="str">
            <v>021616</v>
          </cell>
          <cell r="V27">
            <v>1389</v>
          </cell>
          <cell r="W27" t="str">
            <v>021616</v>
          </cell>
          <cell r="X27">
            <v>1553</v>
          </cell>
          <cell r="Y27" t="str">
            <v>021616</v>
          </cell>
          <cell r="Z27">
            <v>1443</v>
          </cell>
          <cell r="AA27" t="str">
            <v>021616</v>
          </cell>
          <cell r="AB27">
            <v>1473</v>
          </cell>
          <cell r="AC27" t="str">
            <v>021616</v>
          </cell>
          <cell r="AD27">
            <v>1407</v>
          </cell>
          <cell r="AE27" t="str">
            <v>021616</v>
          </cell>
          <cell r="AF27">
            <v>1449</v>
          </cell>
          <cell r="AG27" t="str">
            <v>021616</v>
          </cell>
          <cell r="AH27">
            <v>1387</v>
          </cell>
          <cell r="AI27" t="str">
            <v>021616</v>
          </cell>
          <cell r="AJ27">
            <v>1482</v>
          </cell>
          <cell r="AK27" t="str">
            <v>021616</v>
          </cell>
          <cell r="AL27">
            <v>1417</v>
          </cell>
          <cell r="AM27" t="str">
            <v>021616</v>
          </cell>
          <cell r="AN27">
            <v>1451</v>
          </cell>
          <cell r="AO27" t="str">
            <v>021616</v>
          </cell>
          <cell r="AP27">
            <v>1342</v>
          </cell>
          <cell r="AQ27" t="str">
            <v>021616</v>
          </cell>
          <cell r="AR27">
            <v>1415</v>
          </cell>
          <cell r="AS27" t="str">
            <v>021616</v>
          </cell>
          <cell r="AT27">
            <v>1416</v>
          </cell>
          <cell r="AU27" t="str">
            <v>021616</v>
          </cell>
          <cell r="AV27">
            <v>1318</v>
          </cell>
          <cell r="AW27" t="str">
            <v>021616</v>
          </cell>
          <cell r="AX27">
            <v>1301</v>
          </cell>
          <cell r="AY27" t="str">
            <v>021616</v>
          </cell>
          <cell r="AZ27">
            <v>1210</v>
          </cell>
          <cell r="BA27" t="str">
            <v>021616</v>
          </cell>
          <cell r="BB27">
            <v>1231</v>
          </cell>
          <cell r="BC27" t="str">
            <v>021616</v>
          </cell>
          <cell r="BD27">
            <v>1163</v>
          </cell>
          <cell r="BE27" t="str">
            <v>021616</v>
          </cell>
          <cell r="BF27">
            <v>1123</v>
          </cell>
          <cell r="BG27" t="str">
            <v>021616</v>
          </cell>
          <cell r="BH27">
            <v>1012</v>
          </cell>
          <cell r="BI27" t="str">
            <v>021616</v>
          </cell>
          <cell r="BJ27">
            <v>1006</v>
          </cell>
          <cell r="BK27" t="str">
            <v>021616</v>
          </cell>
          <cell r="BL27">
            <v>977</v>
          </cell>
          <cell r="BM27" t="str">
            <v>021616</v>
          </cell>
          <cell r="BN27">
            <v>954</v>
          </cell>
          <cell r="BO27" t="str">
            <v>021605</v>
          </cell>
          <cell r="BP27">
            <v>123</v>
          </cell>
          <cell r="BQ27" t="str">
            <v>021605</v>
          </cell>
          <cell r="BR27">
            <v>89</v>
          </cell>
          <cell r="BS27" t="str">
            <v>021606</v>
          </cell>
          <cell r="BT27">
            <v>78</v>
          </cell>
          <cell r="BU27" t="str">
            <v>021616</v>
          </cell>
          <cell r="BV27">
            <v>10</v>
          </cell>
          <cell r="BW27" t="str">
            <v>021606</v>
          </cell>
          <cell r="BX27">
            <v>92</v>
          </cell>
          <cell r="BY27" t="str">
            <v>021607</v>
          </cell>
          <cell r="BZ27">
            <v>83</v>
          </cell>
          <cell r="CA27" t="str">
            <v>021706</v>
          </cell>
          <cell r="CB27">
            <v>112</v>
          </cell>
          <cell r="CC27" t="str">
            <v>021701</v>
          </cell>
          <cell r="CD27">
            <v>492</v>
          </cell>
          <cell r="CE27" t="str">
            <v>021607</v>
          </cell>
          <cell r="CF27">
            <v>135</v>
          </cell>
          <cell r="CG27" t="str">
            <v>021607</v>
          </cell>
          <cell r="CH27">
            <v>70</v>
          </cell>
          <cell r="CI27" t="str">
            <v>021606</v>
          </cell>
          <cell r="CJ27">
            <v>80</v>
          </cell>
          <cell r="CK27" t="str">
            <v>021706</v>
          </cell>
          <cell r="CL27">
            <v>62</v>
          </cell>
          <cell r="CM27" t="str">
            <v>021706</v>
          </cell>
          <cell r="CN27">
            <v>126</v>
          </cell>
          <cell r="CO27" t="str">
            <v>021607</v>
          </cell>
          <cell r="CP27">
            <v>85</v>
          </cell>
          <cell r="CQ27" t="str">
            <v>021706</v>
          </cell>
          <cell r="CR27">
            <v>120</v>
          </cell>
          <cell r="CS27" t="str">
            <v>021701</v>
          </cell>
          <cell r="CT27">
            <v>415</v>
          </cell>
          <cell r="CU27" t="str">
            <v>021706</v>
          </cell>
          <cell r="CV27">
            <v>136</v>
          </cell>
          <cell r="CW27" t="str">
            <v>021706</v>
          </cell>
          <cell r="CX27">
            <v>72</v>
          </cell>
          <cell r="CY27" t="str">
            <v>021706</v>
          </cell>
          <cell r="CZ27">
            <v>103</v>
          </cell>
          <cell r="DA27" t="str">
            <v>021616</v>
          </cell>
          <cell r="DB27">
            <v>1</v>
          </cell>
          <cell r="DC27" t="str">
            <v>021706</v>
          </cell>
          <cell r="DD27">
            <v>104</v>
          </cell>
          <cell r="DE27" t="str">
            <v>021701</v>
          </cell>
          <cell r="DF27">
            <v>514</v>
          </cell>
          <cell r="DG27" t="str">
            <v>021706</v>
          </cell>
          <cell r="DH27">
            <v>99</v>
          </cell>
          <cell r="DI27" t="str">
            <v>021701</v>
          </cell>
          <cell r="DJ27">
            <v>587</v>
          </cell>
          <cell r="DK27" t="str">
            <v>021706</v>
          </cell>
          <cell r="DL27">
            <v>127</v>
          </cell>
          <cell r="DM27" t="str">
            <v>021706</v>
          </cell>
          <cell r="DN27">
            <v>58</v>
          </cell>
          <cell r="DO27" t="str">
            <v>021706</v>
          </cell>
          <cell r="DP27">
            <v>137</v>
          </cell>
          <cell r="DQ27" t="str">
            <v>021706</v>
          </cell>
          <cell r="DR27">
            <v>92</v>
          </cell>
          <cell r="DS27" t="str">
            <v>021701</v>
          </cell>
          <cell r="DT27">
            <v>920</v>
          </cell>
          <cell r="DU27" t="str">
            <v>021701</v>
          </cell>
          <cell r="DV27">
            <v>858</v>
          </cell>
          <cell r="DW27" t="str">
            <v>021706</v>
          </cell>
          <cell r="DX27">
            <v>125</v>
          </cell>
          <cell r="DY27" t="str">
            <v>021706</v>
          </cell>
          <cell r="DZ27">
            <v>84</v>
          </cell>
          <cell r="EA27" t="str">
            <v>021706</v>
          </cell>
          <cell r="EB27">
            <v>156</v>
          </cell>
          <cell r="EC27" t="str">
            <v>021706</v>
          </cell>
          <cell r="ED27">
            <v>107</v>
          </cell>
          <cell r="EE27" t="str">
            <v>021706</v>
          </cell>
          <cell r="EF27">
            <v>153</v>
          </cell>
          <cell r="EG27" t="str">
            <v>021701</v>
          </cell>
          <cell r="EH27">
            <v>1113</v>
          </cell>
          <cell r="EI27" t="str">
            <v>021706</v>
          </cell>
          <cell r="EJ27">
            <v>118</v>
          </cell>
          <cell r="EK27" t="str">
            <v>021706</v>
          </cell>
          <cell r="EL27">
            <v>105</v>
          </cell>
          <cell r="EM27" t="str">
            <v>021706</v>
          </cell>
          <cell r="EN27">
            <v>133</v>
          </cell>
          <cell r="EO27" t="str">
            <v>021706</v>
          </cell>
          <cell r="EP27">
            <v>95</v>
          </cell>
          <cell r="EQ27" t="str">
            <v>021706</v>
          </cell>
          <cell r="ER27">
            <v>122</v>
          </cell>
          <cell r="ES27" t="str">
            <v>021701</v>
          </cell>
          <cell r="ET27">
            <v>962</v>
          </cell>
          <cell r="EU27" t="str">
            <v>021706</v>
          </cell>
          <cell r="EV27">
            <v>144</v>
          </cell>
          <cell r="EW27" t="str">
            <v>021706</v>
          </cell>
          <cell r="EX27">
            <v>106</v>
          </cell>
          <cell r="EY27" t="str">
            <v>021706</v>
          </cell>
          <cell r="EZ27">
            <v>115</v>
          </cell>
          <cell r="FA27" t="str">
            <v>021706</v>
          </cell>
          <cell r="FB27">
            <v>103</v>
          </cell>
          <cell r="FC27" t="str">
            <v>021706</v>
          </cell>
          <cell r="FD27">
            <v>123</v>
          </cell>
          <cell r="FE27" t="str">
            <v>021706</v>
          </cell>
          <cell r="FF27">
            <v>131</v>
          </cell>
          <cell r="FG27" t="str">
            <v>021706</v>
          </cell>
          <cell r="FH27">
            <v>121</v>
          </cell>
          <cell r="FI27" t="str">
            <v>021706</v>
          </cell>
          <cell r="FJ27">
            <v>115</v>
          </cell>
          <cell r="FK27" t="str">
            <v>021706</v>
          </cell>
          <cell r="FL27">
            <v>125</v>
          </cell>
          <cell r="FM27" t="str">
            <v>021706</v>
          </cell>
          <cell r="FN27">
            <v>115</v>
          </cell>
          <cell r="FO27" t="str">
            <v>021706</v>
          </cell>
          <cell r="FP27">
            <v>125</v>
          </cell>
          <cell r="FQ27" t="str">
            <v>021706</v>
          </cell>
          <cell r="FR27">
            <v>126</v>
          </cell>
          <cell r="FS27" t="str">
            <v>021706</v>
          </cell>
          <cell r="FT27">
            <v>120</v>
          </cell>
          <cell r="FU27" t="str">
            <v>021706</v>
          </cell>
          <cell r="FV27">
            <v>108</v>
          </cell>
          <cell r="FW27" t="str">
            <v>021706</v>
          </cell>
          <cell r="FX27">
            <v>135</v>
          </cell>
          <cell r="FY27" t="str">
            <v>021706</v>
          </cell>
          <cell r="FZ27">
            <v>102</v>
          </cell>
          <cell r="GA27" t="str">
            <v>021706</v>
          </cell>
          <cell r="GB27">
            <v>123</v>
          </cell>
          <cell r="GC27" t="str">
            <v>021706</v>
          </cell>
          <cell r="GD27">
            <v>142</v>
          </cell>
          <cell r="GE27" t="str">
            <v>021706</v>
          </cell>
          <cell r="GF27">
            <v>118</v>
          </cell>
          <cell r="GG27" t="str">
            <v>021706</v>
          </cell>
          <cell r="GH27">
            <v>145</v>
          </cell>
          <cell r="GI27" t="str">
            <v>021706</v>
          </cell>
          <cell r="GJ27">
            <v>123</v>
          </cell>
          <cell r="GK27" t="str">
            <v>021706</v>
          </cell>
          <cell r="GL27">
            <v>126</v>
          </cell>
          <cell r="GM27" t="str">
            <v>021706</v>
          </cell>
          <cell r="GN27">
            <v>114</v>
          </cell>
          <cell r="GO27" t="str">
            <v>021706</v>
          </cell>
          <cell r="GP27">
            <v>114</v>
          </cell>
          <cell r="GQ27" t="str">
            <v>021706</v>
          </cell>
          <cell r="GR27">
            <v>138</v>
          </cell>
          <cell r="GS27" t="str">
            <v>021706</v>
          </cell>
          <cell r="GT27">
            <v>119</v>
          </cell>
          <cell r="GU27" t="str">
            <v>021706</v>
          </cell>
          <cell r="GV27">
            <v>159</v>
          </cell>
          <cell r="GW27" t="str">
            <v>021706</v>
          </cell>
          <cell r="GX27">
            <v>129</v>
          </cell>
          <cell r="GY27" t="str">
            <v>021706</v>
          </cell>
          <cell r="GZ27">
            <v>128</v>
          </cell>
          <cell r="HA27" t="str">
            <v>021706</v>
          </cell>
          <cell r="HB27">
            <v>122</v>
          </cell>
          <cell r="HC27" t="str">
            <v>021706</v>
          </cell>
          <cell r="HD27">
            <v>167</v>
          </cell>
          <cell r="HE27" t="str">
            <v>021701</v>
          </cell>
          <cell r="HF27">
            <v>798</v>
          </cell>
          <cell r="HG27" t="str">
            <v>021706</v>
          </cell>
          <cell r="HH27">
            <v>140</v>
          </cell>
          <cell r="HI27" t="str">
            <v>021706</v>
          </cell>
          <cell r="HJ27">
            <v>155</v>
          </cell>
          <cell r="HK27" t="str">
            <v>021706</v>
          </cell>
          <cell r="HL27">
            <v>175</v>
          </cell>
          <cell r="HM27" t="str">
            <v>021706</v>
          </cell>
          <cell r="HN27">
            <v>143</v>
          </cell>
          <cell r="HO27" t="str">
            <v>021706</v>
          </cell>
          <cell r="HP27">
            <v>156</v>
          </cell>
          <cell r="HQ27" t="str">
            <v>021706</v>
          </cell>
          <cell r="HR27">
            <v>165</v>
          </cell>
          <cell r="HS27" t="str">
            <v>021706</v>
          </cell>
          <cell r="HT27">
            <v>165</v>
          </cell>
          <cell r="HU27" t="str">
            <v>021706</v>
          </cell>
          <cell r="HV27">
            <v>170</v>
          </cell>
          <cell r="HW27" t="str">
            <v>021701</v>
          </cell>
          <cell r="HX27">
            <v>778</v>
          </cell>
          <cell r="HY27" t="str">
            <v>021706</v>
          </cell>
          <cell r="HZ27">
            <v>166</v>
          </cell>
          <cell r="IA27" t="str">
            <v>021706</v>
          </cell>
          <cell r="IB27">
            <v>165</v>
          </cell>
          <cell r="IC27" t="str">
            <v>021706</v>
          </cell>
          <cell r="ID27">
            <v>166</v>
          </cell>
          <cell r="IE27" t="str">
            <v>021706</v>
          </cell>
          <cell r="IF27">
            <v>219</v>
          </cell>
          <cell r="IG27" t="str">
            <v>021706</v>
          </cell>
          <cell r="IH27">
            <v>210</v>
          </cell>
          <cell r="II27" t="str">
            <v>021706</v>
          </cell>
          <cell r="IJ27">
            <v>191</v>
          </cell>
          <cell r="IK27" t="str">
            <v>021701</v>
          </cell>
          <cell r="IL27">
            <v>1251</v>
          </cell>
          <cell r="IM27" t="str">
            <v>021706</v>
          </cell>
          <cell r="IN27">
            <v>157</v>
          </cell>
          <cell r="IO27" t="str">
            <v>021706</v>
          </cell>
          <cell r="IP27">
            <v>185</v>
          </cell>
          <cell r="IQ27" t="str">
            <v>021706</v>
          </cell>
          <cell r="IR27">
            <v>132</v>
          </cell>
          <cell r="IS27" t="str">
            <v>021706</v>
          </cell>
          <cell r="IT27">
            <v>171</v>
          </cell>
          <cell r="IU27" t="str">
            <v>021706</v>
          </cell>
          <cell r="IV27">
            <v>164</v>
          </cell>
          <cell r="IW27" t="str">
            <v>021706</v>
          </cell>
          <cell r="IX27">
            <v>180</v>
          </cell>
          <cell r="IY27" t="str">
            <v>021706</v>
          </cell>
          <cell r="IZ27">
            <v>128</v>
          </cell>
          <cell r="JA27" t="str">
            <v>021706</v>
          </cell>
          <cell r="JB27">
            <v>149</v>
          </cell>
          <cell r="JC27" t="str">
            <v>021706</v>
          </cell>
          <cell r="JD27">
            <v>113</v>
          </cell>
          <cell r="JE27" t="str">
            <v>021706</v>
          </cell>
          <cell r="JF27">
            <v>111</v>
          </cell>
          <cell r="JG27" t="str">
            <v>021706</v>
          </cell>
          <cell r="JH27">
            <v>114</v>
          </cell>
          <cell r="JI27" t="str">
            <v>021706</v>
          </cell>
          <cell r="JJ27">
            <v>136</v>
          </cell>
          <cell r="JK27" t="str">
            <v>021706</v>
          </cell>
          <cell r="JL27">
            <v>84</v>
          </cell>
          <cell r="JM27" t="str">
            <v>021706</v>
          </cell>
          <cell r="JN27">
            <v>122</v>
          </cell>
          <cell r="JO27" t="str">
            <v>021706</v>
          </cell>
          <cell r="JP27">
            <v>80</v>
          </cell>
          <cell r="JQ27" t="str">
            <v>021706</v>
          </cell>
          <cell r="JR27">
            <v>101</v>
          </cell>
          <cell r="JS27" t="str">
            <v>021706</v>
          </cell>
          <cell r="JT27">
            <v>68</v>
          </cell>
          <cell r="JU27" t="str">
            <v>021706</v>
          </cell>
          <cell r="JV27">
            <v>92</v>
          </cell>
          <cell r="JW27" t="str">
            <v>021706</v>
          </cell>
          <cell r="JX27">
            <v>76</v>
          </cell>
          <cell r="JY27" t="str">
            <v>021706</v>
          </cell>
          <cell r="JZ27">
            <v>88</v>
          </cell>
          <cell r="KA27" t="str">
            <v>021706</v>
          </cell>
          <cell r="KB27">
            <v>79</v>
          </cell>
          <cell r="KC27" t="str">
            <v>021706</v>
          </cell>
          <cell r="KD27">
            <v>108</v>
          </cell>
          <cell r="KE27" t="str">
            <v>021706</v>
          </cell>
          <cell r="KF27">
            <v>42</v>
          </cell>
          <cell r="KG27" t="str">
            <v>021706</v>
          </cell>
          <cell r="KH27">
            <v>68</v>
          </cell>
          <cell r="KI27" t="str">
            <v>021706</v>
          </cell>
          <cell r="KJ27">
            <v>49</v>
          </cell>
          <cell r="KK27" t="str">
            <v>021706</v>
          </cell>
          <cell r="KL27">
            <v>63</v>
          </cell>
          <cell r="KM27" t="str">
            <v>021706</v>
          </cell>
          <cell r="KN27">
            <v>28</v>
          </cell>
          <cell r="KO27" t="str">
            <v>021706</v>
          </cell>
          <cell r="KP27">
            <v>53</v>
          </cell>
          <cell r="KQ27" t="str">
            <v>021706</v>
          </cell>
          <cell r="KR27">
            <v>18</v>
          </cell>
          <cell r="KS27" t="str">
            <v>021706</v>
          </cell>
          <cell r="KT27">
            <v>34</v>
          </cell>
          <cell r="KU27" t="str">
            <v>021706</v>
          </cell>
          <cell r="KV27">
            <v>15</v>
          </cell>
          <cell r="KW27" t="str">
            <v>021706</v>
          </cell>
          <cell r="KX27">
            <v>21</v>
          </cell>
          <cell r="KY27" t="str">
            <v>021706</v>
          </cell>
          <cell r="KZ27">
            <v>15</v>
          </cell>
          <cell r="LA27" t="str">
            <v>021706</v>
          </cell>
          <cell r="LB27">
            <v>29</v>
          </cell>
          <cell r="LC27" t="str">
            <v>021706</v>
          </cell>
          <cell r="LD27">
            <v>21</v>
          </cell>
          <cell r="LE27" t="str">
            <v>021706</v>
          </cell>
          <cell r="LF27">
            <v>55</v>
          </cell>
          <cell r="LG27" t="str">
            <v>021706</v>
          </cell>
          <cell r="LH27">
            <v>29</v>
          </cell>
          <cell r="LI27" t="str">
            <v>021706</v>
          </cell>
          <cell r="LJ27">
            <v>69</v>
          </cell>
          <cell r="LK27" t="str">
            <v>021706</v>
          </cell>
          <cell r="LL27">
            <v>21</v>
          </cell>
          <cell r="LM27" t="str">
            <v>021706</v>
          </cell>
          <cell r="LN27">
            <v>61</v>
          </cell>
          <cell r="LO27" t="str">
            <v>021706</v>
          </cell>
          <cell r="LP27">
            <v>20</v>
          </cell>
          <cell r="LQ27" t="str">
            <v>021706</v>
          </cell>
          <cell r="LR27">
            <v>95</v>
          </cell>
          <cell r="LS27" t="str">
            <v>021706</v>
          </cell>
          <cell r="LT27">
            <v>30</v>
          </cell>
          <cell r="LU27" t="str">
            <v>021706</v>
          </cell>
          <cell r="LV27">
            <v>62</v>
          </cell>
          <cell r="LW27" t="str">
            <v>021706</v>
          </cell>
          <cell r="LX27">
            <v>21</v>
          </cell>
          <cell r="LY27" t="str">
            <v>021706</v>
          </cell>
          <cell r="LZ27">
            <v>52</v>
          </cell>
          <cell r="MA27" t="str">
            <v>021706</v>
          </cell>
          <cell r="MB27">
            <v>14</v>
          </cell>
          <cell r="MC27" t="str">
            <v>021706</v>
          </cell>
          <cell r="MD27">
            <v>51</v>
          </cell>
          <cell r="ME27" t="str">
            <v>021706</v>
          </cell>
          <cell r="MF27">
            <v>18</v>
          </cell>
          <cell r="MG27" t="str">
            <v>021706</v>
          </cell>
          <cell r="MH27">
            <v>34</v>
          </cell>
          <cell r="MI27" t="str">
            <v>021706</v>
          </cell>
          <cell r="MJ27">
            <v>10</v>
          </cell>
          <cell r="MK27" t="str">
            <v>021706</v>
          </cell>
          <cell r="ML27">
            <v>41</v>
          </cell>
          <cell r="MM27" t="str">
            <v>021706</v>
          </cell>
          <cell r="MN27">
            <v>6</v>
          </cell>
          <cell r="MO27" t="str">
            <v>021706</v>
          </cell>
          <cell r="MP27">
            <v>32</v>
          </cell>
          <cell r="MQ27" t="str">
            <v>021706</v>
          </cell>
          <cell r="MR27">
            <v>11</v>
          </cell>
          <cell r="MS27" t="str">
            <v>021706</v>
          </cell>
          <cell r="MT27">
            <v>35</v>
          </cell>
          <cell r="MU27" t="str">
            <v>021706</v>
          </cell>
          <cell r="MV27">
            <v>4</v>
          </cell>
          <cell r="MW27" t="str">
            <v>021706</v>
          </cell>
          <cell r="MX27">
            <v>21</v>
          </cell>
          <cell r="MY27" t="str">
            <v>021706</v>
          </cell>
          <cell r="MZ27">
            <v>9</v>
          </cell>
          <cell r="NA27" t="str">
            <v>021706</v>
          </cell>
          <cell r="NB27">
            <v>23</v>
          </cell>
          <cell r="NC27" t="str">
            <v>021706</v>
          </cell>
          <cell r="ND27">
            <v>4</v>
          </cell>
          <cell r="NE27" t="str">
            <v>021706</v>
          </cell>
          <cell r="NF27">
            <v>15</v>
          </cell>
          <cell r="NG27" t="str">
            <v>021706</v>
          </cell>
          <cell r="NH27">
            <v>2</v>
          </cell>
          <cell r="NI27" t="str">
            <v>021800</v>
          </cell>
          <cell r="NJ27">
            <v>27</v>
          </cell>
          <cell r="NK27" t="str">
            <v>021706</v>
          </cell>
          <cell r="NL27">
            <v>2</v>
          </cell>
          <cell r="NM27" t="str">
            <v>021706</v>
          </cell>
          <cell r="NN27">
            <v>8</v>
          </cell>
          <cell r="NQ27" t="str">
            <v>021800</v>
          </cell>
          <cell r="NR27">
            <v>11</v>
          </cell>
          <cell r="NS27" t="str">
            <v>021706</v>
          </cell>
          <cell r="NT27">
            <v>1</v>
          </cell>
          <cell r="NU27" t="str">
            <v>022000</v>
          </cell>
          <cell r="NV27">
            <v>5</v>
          </cell>
          <cell r="NY27" t="str">
            <v>022001</v>
          </cell>
          <cell r="NZ27">
            <v>3</v>
          </cell>
          <cell r="OC27" t="str">
            <v>022201</v>
          </cell>
          <cell r="OD27">
            <v>3</v>
          </cell>
          <cell r="OG27" t="str">
            <v>025003</v>
          </cell>
          <cell r="OH27">
            <v>1</v>
          </cell>
        </row>
        <row r="28">
          <cell r="C28" t="str">
            <v>021701</v>
          </cell>
          <cell r="D28">
            <v>676</v>
          </cell>
          <cell r="E28" t="str">
            <v>021701</v>
          </cell>
          <cell r="F28">
            <v>605</v>
          </cell>
          <cell r="G28" t="str">
            <v>021701</v>
          </cell>
          <cell r="H28">
            <v>618</v>
          </cell>
          <cell r="I28" t="str">
            <v>021701</v>
          </cell>
          <cell r="J28">
            <v>594</v>
          </cell>
          <cell r="K28" t="str">
            <v>021701</v>
          </cell>
          <cell r="L28">
            <v>721</v>
          </cell>
          <cell r="M28" t="str">
            <v>021701</v>
          </cell>
          <cell r="N28">
            <v>684</v>
          </cell>
          <cell r="O28" t="str">
            <v>021701</v>
          </cell>
          <cell r="P28">
            <v>864</v>
          </cell>
          <cell r="Q28" t="str">
            <v>021701</v>
          </cell>
          <cell r="R28">
            <v>740</v>
          </cell>
          <cell r="S28" t="str">
            <v>021701</v>
          </cell>
          <cell r="T28">
            <v>937</v>
          </cell>
          <cell r="U28" t="str">
            <v>021701</v>
          </cell>
          <cell r="V28">
            <v>832</v>
          </cell>
          <cell r="W28" t="str">
            <v>021701</v>
          </cell>
          <cell r="X28">
            <v>988</v>
          </cell>
          <cell r="Y28" t="str">
            <v>021701</v>
          </cell>
          <cell r="Z28">
            <v>956</v>
          </cell>
          <cell r="AA28" t="str">
            <v>021701</v>
          </cell>
          <cell r="AB28">
            <v>998</v>
          </cell>
          <cell r="AC28" t="str">
            <v>021701</v>
          </cell>
          <cell r="AD28">
            <v>976</v>
          </cell>
          <cell r="AE28" t="str">
            <v>021701</v>
          </cell>
          <cell r="AF28">
            <v>992</v>
          </cell>
          <cell r="AG28" t="str">
            <v>021701</v>
          </cell>
          <cell r="AH28">
            <v>911</v>
          </cell>
          <cell r="AI28" t="str">
            <v>021701</v>
          </cell>
          <cell r="AJ28">
            <v>967</v>
          </cell>
          <cell r="AK28" t="str">
            <v>021701</v>
          </cell>
          <cell r="AL28">
            <v>926</v>
          </cell>
          <cell r="AM28" t="str">
            <v>021701</v>
          </cell>
          <cell r="AN28">
            <v>975</v>
          </cell>
          <cell r="AO28" t="str">
            <v>021701</v>
          </cell>
          <cell r="AP28">
            <v>843</v>
          </cell>
          <cell r="AQ28" t="str">
            <v>021701</v>
          </cell>
          <cell r="AR28">
            <v>922</v>
          </cell>
          <cell r="AS28" t="str">
            <v>021701</v>
          </cell>
          <cell r="AT28">
            <v>890</v>
          </cell>
          <cell r="AU28" t="str">
            <v>021701</v>
          </cell>
          <cell r="AV28">
            <v>878</v>
          </cell>
          <cell r="AW28" t="str">
            <v>021701</v>
          </cell>
          <cell r="AX28">
            <v>892</v>
          </cell>
          <cell r="AY28" t="str">
            <v>021701</v>
          </cell>
          <cell r="AZ28">
            <v>854</v>
          </cell>
          <cell r="BA28" t="str">
            <v>021701</v>
          </cell>
          <cell r="BB28">
            <v>838</v>
          </cell>
          <cell r="BC28" t="str">
            <v>021701</v>
          </cell>
          <cell r="BD28">
            <v>870</v>
          </cell>
          <cell r="BE28" t="str">
            <v>021701</v>
          </cell>
          <cell r="BF28">
            <v>848</v>
          </cell>
          <cell r="BG28" t="str">
            <v>021701</v>
          </cell>
          <cell r="BH28">
            <v>722</v>
          </cell>
          <cell r="BI28" t="str">
            <v>021701</v>
          </cell>
          <cell r="BJ28">
            <v>678</v>
          </cell>
          <cell r="BK28" t="str">
            <v>021701</v>
          </cell>
          <cell r="BL28">
            <v>681</v>
          </cell>
          <cell r="BM28" t="str">
            <v>021701</v>
          </cell>
          <cell r="BN28">
            <v>622</v>
          </cell>
          <cell r="BO28" t="str">
            <v>021606</v>
          </cell>
          <cell r="BP28">
            <v>93</v>
          </cell>
          <cell r="BQ28" t="str">
            <v>021606</v>
          </cell>
          <cell r="BR28">
            <v>65</v>
          </cell>
          <cell r="BS28" t="str">
            <v>021607</v>
          </cell>
          <cell r="BT28">
            <v>116</v>
          </cell>
          <cell r="BU28" t="str">
            <v>021701</v>
          </cell>
          <cell r="BV28">
            <v>547</v>
          </cell>
          <cell r="BW28" t="str">
            <v>021607</v>
          </cell>
          <cell r="BX28">
            <v>135</v>
          </cell>
          <cell r="BY28" t="str">
            <v>021701</v>
          </cell>
          <cell r="BZ28">
            <v>524</v>
          </cell>
          <cell r="CA28" t="str">
            <v>021800</v>
          </cell>
          <cell r="CB28">
            <v>487</v>
          </cell>
          <cell r="CC28" t="str">
            <v>021706</v>
          </cell>
          <cell r="CD28">
            <v>75</v>
          </cell>
          <cell r="CE28" t="str">
            <v>021701</v>
          </cell>
          <cell r="CF28">
            <v>461</v>
          </cell>
          <cell r="CG28" t="str">
            <v>021701</v>
          </cell>
          <cell r="CH28">
            <v>444</v>
          </cell>
          <cell r="CI28" t="str">
            <v>021607</v>
          </cell>
          <cell r="CJ28">
            <v>136</v>
          </cell>
          <cell r="CK28" t="str">
            <v>021800</v>
          </cell>
          <cell r="CL28">
            <v>485</v>
          </cell>
          <cell r="CM28" t="str">
            <v>021800</v>
          </cell>
          <cell r="CN28">
            <v>582</v>
          </cell>
          <cell r="CO28" t="str">
            <v>021701</v>
          </cell>
          <cell r="CP28">
            <v>412</v>
          </cell>
          <cell r="CQ28" t="str">
            <v>021800</v>
          </cell>
          <cell r="CR28">
            <v>557</v>
          </cell>
          <cell r="CS28" t="str">
            <v>021706</v>
          </cell>
          <cell r="CT28">
            <v>67</v>
          </cell>
          <cell r="CU28" t="str">
            <v>021800</v>
          </cell>
          <cell r="CV28">
            <v>571</v>
          </cell>
          <cell r="CW28" t="str">
            <v>021800</v>
          </cell>
          <cell r="CX28">
            <v>561</v>
          </cell>
          <cell r="CY28" t="str">
            <v>021800</v>
          </cell>
          <cell r="CZ28">
            <v>571</v>
          </cell>
          <cell r="DA28" t="str">
            <v>021701</v>
          </cell>
          <cell r="DB28">
            <v>502</v>
          </cell>
          <cell r="DC28" t="str">
            <v>021800</v>
          </cell>
          <cell r="DD28">
            <v>647</v>
          </cell>
          <cell r="DE28" t="str">
            <v>021706</v>
          </cell>
          <cell r="DF28">
            <v>59</v>
          </cell>
          <cell r="DG28" t="str">
            <v>021800</v>
          </cell>
          <cell r="DH28">
            <v>657</v>
          </cell>
          <cell r="DI28" t="str">
            <v>021706</v>
          </cell>
          <cell r="DJ28">
            <v>64</v>
          </cell>
          <cell r="DK28" t="str">
            <v>021800</v>
          </cell>
          <cell r="DL28">
            <v>689</v>
          </cell>
          <cell r="DM28" t="str">
            <v>021800</v>
          </cell>
          <cell r="DN28">
            <v>677</v>
          </cell>
          <cell r="DO28" t="str">
            <v>021800</v>
          </cell>
          <cell r="DP28">
            <v>791</v>
          </cell>
          <cell r="DQ28" t="str">
            <v>021800</v>
          </cell>
          <cell r="DR28">
            <v>831</v>
          </cell>
          <cell r="DS28" t="str">
            <v>021706</v>
          </cell>
          <cell r="DT28">
            <v>136</v>
          </cell>
          <cell r="DU28" t="str">
            <v>021706</v>
          </cell>
          <cell r="DV28">
            <v>75</v>
          </cell>
          <cell r="DW28" t="str">
            <v>021800</v>
          </cell>
          <cell r="DX28">
            <v>911</v>
          </cell>
          <cell r="DY28" t="str">
            <v>021800</v>
          </cell>
          <cell r="DZ28">
            <v>1043</v>
          </cell>
          <cell r="EA28" t="str">
            <v>021800</v>
          </cell>
          <cell r="EB28">
            <v>1014</v>
          </cell>
          <cell r="EC28" t="str">
            <v>021800</v>
          </cell>
          <cell r="ED28">
            <v>1128</v>
          </cell>
          <cell r="EE28" t="str">
            <v>021800</v>
          </cell>
          <cell r="EF28">
            <v>1129</v>
          </cell>
          <cell r="EG28" t="str">
            <v>021706</v>
          </cell>
          <cell r="EH28">
            <v>103</v>
          </cell>
          <cell r="EI28" t="str">
            <v>021800</v>
          </cell>
          <cell r="EJ28">
            <v>1057</v>
          </cell>
          <cell r="EK28" t="str">
            <v>021800</v>
          </cell>
          <cell r="EL28">
            <v>1105</v>
          </cell>
          <cell r="EM28" t="str">
            <v>021800</v>
          </cell>
          <cell r="EN28">
            <v>1011</v>
          </cell>
          <cell r="EO28" t="str">
            <v>021800</v>
          </cell>
          <cell r="EP28">
            <v>1038</v>
          </cell>
          <cell r="EQ28" t="str">
            <v>021800</v>
          </cell>
          <cell r="ER28">
            <v>937</v>
          </cell>
          <cell r="ES28" t="str">
            <v>021706</v>
          </cell>
          <cell r="ET28">
            <v>80</v>
          </cell>
          <cell r="EU28" t="str">
            <v>021800</v>
          </cell>
          <cell r="EV28">
            <v>975</v>
          </cell>
          <cell r="EW28" t="str">
            <v>021800</v>
          </cell>
          <cell r="EX28">
            <v>1069</v>
          </cell>
          <cell r="EY28" t="str">
            <v>021800</v>
          </cell>
          <cell r="EZ28">
            <v>821</v>
          </cell>
          <cell r="FA28" t="str">
            <v>021800</v>
          </cell>
          <cell r="FB28">
            <v>940</v>
          </cell>
          <cell r="FC28" t="str">
            <v>021800</v>
          </cell>
          <cell r="FD28">
            <v>842</v>
          </cell>
          <cell r="FE28" t="str">
            <v>021800</v>
          </cell>
          <cell r="FF28">
            <v>969</v>
          </cell>
          <cell r="FG28" t="str">
            <v>021800</v>
          </cell>
          <cell r="FH28">
            <v>772</v>
          </cell>
          <cell r="FI28" t="str">
            <v>021800</v>
          </cell>
          <cell r="FJ28">
            <v>875</v>
          </cell>
          <cell r="FK28" t="str">
            <v>021800</v>
          </cell>
          <cell r="FL28">
            <v>744</v>
          </cell>
          <cell r="FM28" t="str">
            <v>021800</v>
          </cell>
          <cell r="FN28">
            <v>824</v>
          </cell>
          <cell r="FO28" t="str">
            <v>021800</v>
          </cell>
          <cell r="FP28">
            <v>723</v>
          </cell>
          <cell r="FQ28" t="str">
            <v>021800</v>
          </cell>
          <cell r="FR28">
            <v>792</v>
          </cell>
          <cell r="FS28" t="str">
            <v>021800</v>
          </cell>
          <cell r="FT28">
            <v>662</v>
          </cell>
          <cell r="FU28" t="str">
            <v>021800</v>
          </cell>
          <cell r="FV28">
            <v>787</v>
          </cell>
          <cell r="FW28" t="str">
            <v>021800</v>
          </cell>
          <cell r="FX28">
            <v>684</v>
          </cell>
          <cell r="FY28" t="str">
            <v>021800</v>
          </cell>
          <cell r="FZ28">
            <v>783</v>
          </cell>
          <cell r="GA28" t="str">
            <v>021800</v>
          </cell>
          <cell r="GB28">
            <v>581</v>
          </cell>
          <cell r="GC28" t="str">
            <v>021800</v>
          </cell>
          <cell r="GD28">
            <v>735</v>
          </cell>
          <cell r="GE28" t="str">
            <v>021800</v>
          </cell>
          <cell r="GF28">
            <v>646</v>
          </cell>
          <cell r="GG28" t="str">
            <v>021800</v>
          </cell>
          <cell r="GH28">
            <v>764</v>
          </cell>
          <cell r="GI28" t="str">
            <v>021800</v>
          </cell>
          <cell r="GJ28">
            <v>666</v>
          </cell>
          <cell r="GK28" t="str">
            <v>021800</v>
          </cell>
          <cell r="GL28">
            <v>717</v>
          </cell>
          <cell r="GM28" t="str">
            <v>021800</v>
          </cell>
          <cell r="GN28">
            <v>629</v>
          </cell>
          <cell r="GO28" t="str">
            <v>021800</v>
          </cell>
          <cell r="GP28">
            <v>699</v>
          </cell>
          <cell r="GQ28" t="str">
            <v>021800</v>
          </cell>
          <cell r="GR28">
            <v>639</v>
          </cell>
          <cell r="GS28" t="str">
            <v>021800</v>
          </cell>
          <cell r="GT28">
            <v>640</v>
          </cell>
          <cell r="GU28" t="str">
            <v>021800</v>
          </cell>
          <cell r="GV28">
            <v>580</v>
          </cell>
          <cell r="GW28" t="str">
            <v>021800</v>
          </cell>
          <cell r="GX28">
            <v>686</v>
          </cell>
          <cell r="GY28" t="str">
            <v>021800</v>
          </cell>
          <cell r="GZ28">
            <v>587</v>
          </cell>
          <cell r="HA28" t="str">
            <v>021800</v>
          </cell>
          <cell r="HB28">
            <v>669</v>
          </cell>
          <cell r="HC28" t="str">
            <v>021800</v>
          </cell>
          <cell r="HD28">
            <v>521</v>
          </cell>
          <cell r="HE28" t="str">
            <v>021706</v>
          </cell>
          <cell r="HF28">
            <v>139</v>
          </cell>
          <cell r="HG28" t="str">
            <v>021800</v>
          </cell>
          <cell r="HH28">
            <v>509</v>
          </cell>
          <cell r="HI28" t="str">
            <v>021800</v>
          </cell>
          <cell r="HJ28">
            <v>728</v>
          </cell>
          <cell r="HK28" t="str">
            <v>021800</v>
          </cell>
          <cell r="HL28">
            <v>592</v>
          </cell>
          <cell r="HM28" t="str">
            <v>021800</v>
          </cell>
          <cell r="HN28">
            <v>720</v>
          </cell>
          <cell r="HO28" t="str">
            <v>021800</v>
          </cell>
          <cell r="HP28">
            <v>551</v>
          </cell>
          <cell r="HQ28" t="str">
            <v>021800</v>
          </cell>
          <cell r="HR28">
            <v>697</v>
          </cell>
          <cell r="HS28" t="str">
            <v>021800</v>
          </cell>
          <cell r="HT28">
            <v>591</v>
          </cell>
          <cell r="HU28" t="str">
            <v>021800</v>
          </cell>
          <cell r="HV28">
            <v>762</v>
          </cell>
          <cell r="HW28" t="str">
            <v>021706</v>
          </cell>
          <cell r="HX28">
            <v>172</v>
          </cell>
          <cell r="HY28" t="str">
            <v>021800</v>
          </cell>
          <cell r="HZ28">
            <v>805</v>
          </cell>
          <cell r="IA28" t="str">
            <v>021800</v>
          </cell>
          <cell r="IB28">
            <v>601</v>
          </cell>
          <cell r="IC28" t="str">
            <v>021800</v>
          </cell>
          <cell r="ID28">
            <v>900</v>
          </cell>
          <cell r="IE28" t="str">
            <v>021800</v>
          </cell>
          <cell r="IF28">
            <v>604</v>
          </cell>
          <cell r="IG28" t="str">
            <v>021800</v>
          </cell>
          <cell r="IH28">
            <v>876</v>
          </cell>
          <cell r="II28" t="str">
            <v>021800</v>
          </cell>
          <cell r="IJ28">
            <v>637</v>
          </cell>
          <cell r="IK28" t="str">
            <v>021706</v>
          </cell>
          <cell r="IL28">
            <v>203</v>
          </cell>
          <cell r="IM28" t="str">
            <v>021800</v>
          </cell>
          <cell r="IN28">
            <v>597</v>
          </cell>
          <cell r="IO28" t="str">
            <v>021800</v>
          </cell>
          <cell r="IP28">
            <v>942</v>
          </cell>
          <cell r="IQ28" t="str">
            <v>021800</v>
          </cell>
          <cell r="IR28">
            <v>549</v>
          </cell>
          <cell r="IS28" t="str">
            <v>021800</v>
          </cell>
          <cell r="IT28">
            <v>888</v>
          </cell>
          <cell r="IU28" t="str">
            <v>021800</v>
          </cell>
          <cell r="IV28">
            <v>478</v>
          </cell>
          <cell r="IW28" t="str">
            <v>021800</v>
          </cell>
          <cell r="IX28">
            <v>842</v>
          </cell>
          <cell r="IY28" t="str">
            <v>021800</v>
          </cell>
          <cell r="IZ28">
            <v>449</v>
          </cell>
          <cell r="JA28" t="str">
            <v>021800</v>
          </cell>
          <cell r="JB28">
            <v>815</v>
          </cell>
          <cell r="JC28" t="str">
            <v>021800</v>
          </cell>
          <cell r="JD28">
            <v>417</v>
          </cell>
          <cell r="JE28" t="str">
            <v>021800</v>
          </cell>
          <cell r="JF28">
            <v>751</v>
          </cell>
          <cell r="JG28" t="str">
            <v>021800</v>
          </cell>
          <cell r="JH28">
            <v>432</v>
          </cell>
          <cell r="JI28" t="str">
            <v>021800</v>
          </cell>
          <cell r="JJ28">
            <v>742</v>
          </cell>
          <cell r="JK28" t="str">
            <v>021800</v>
          </cell>
          <cell r="JL28">
            <v>367</v>
          </cell>
          <cell r="JM28" t="str">
            <v>021800</v>
          </cell>
          <cell r="JN28">
            <v>668</v>
          </cell>
          <cell r="JO28" t="str">
            <v>021800</v>
          </cell>
          <cell r="JP28">
            <v>321</v>
          </cell>
          <cell r="JQ28" t="str">
            <v>021800</v>
          </cell>
          <cell r="JR28">
            <v>697</v>
          </cell>
          <cell r="JS28" t="str">
            <v>021800</v>
          </cell>
          <cell r="JT28">
            <v>322</v>
          </cell>
          <cell r="JU28" t="str">
            <v>021800</v>
          </cell>
          <cell r="JV28">
            <v>637</v>
          </cell>
          <cell r="JW28" t="str">
            <v>021800</v>
          </cell>
          <cell r="JX28">
            <v>269</v>
          </cell>
          <cell r="JY28" t="str">
            <v>021800</v>
          </cell>
          <cell r="JZ28">
            <v>549</v>
          </cell>
          <cell r="KA28" t="str">
            <v>021800</v>
          </cell>
          <cell r="KB28">
            <v>243</v>
          </cell>
          <cell r="KC28" t="str">
            <v>021800</v>
          </cell>
          <cell r="KD28">
            <v>577</v>
          </cell>
          <cell r="KE28" t="str">
            <v>021800</v>
          </cell>
          <cell r="KF28">
            <v>169</v>
          </cell>
          <cell r="KG28" t="str">
            <v>021800</v>
          </cell>
          <cell r="KH28">
            <v>432</v>
          </cell>
          <cell r="KI28" t="str">
            <v>021800</v>
          </cell>
          <cell r="KJ28">
            <v>207</v>
          </cell>
          <cell r="KK28" t="str">
            <v>021800</v>
          </cell>
          <cell r="KL28">
            <v>424</v>
          </cell>
          <cell r="KM28" t="str">
            <v>021800</v>
          </cell>
          <cell r="KN28">
            <v>141</v>
          </cell>
          <cell r="KO28" t="str">
            <v>021800</v>
          </cell>
          <cell r="KP28">
            <v>387</v>
          </cell>
          <cell r="KQ28" t="str">
            <v>021800</v>
          </cell>
          <cell r="KR28">
            <v>75</v>
          </cell>
          <cell r="KS28" t="str">
            <v>021800</v>
          </cell>
          <cell r="KT28">
            <v>187</v>
          </cell>
          <cell r="KU28" t="str">
            <v>021800</v>
          </cell>
          <cell r="KV28">
            <v>57</v>
          </cell>
          <cell r="KW28" t="str">
            <v>021800</v>
          </cell>
          <cell r="KX28">
            <v>139</v>
          </cell>
          <cell r="KY28" t="str">
            <v>021800</v>
          </cell>
          <cell r="KZ28">
            <v>44</v>
          </cell>
          <cell r="LA28" t="str">
            <v>021800</v>
          </cell>
          <cell r="LB28">
            <v>126</v>
          </cell>
          <cell r="LC28" t="str">
            <v>021800</v>
          </cell>
          <cell r="LD28">
            <v>65</v>
          </cell>
          <cell r="LE28" t="str">
            <v>021800</v>
          </cell>
          <cell r="LF28">
            <v>199</v>
          </cell>
          <cell r="LG28" t="str">
            <v>021800</v>
          </cell>
          <cell r="LH28">
            <v>89</v>
          </cell>
          <cell r="LI28" t="str">
            <v>021800</v>
          </cell>
          <cell r="LJ28">
            <v>301</v>
          </cell>
          <cell r="LK28" t="str">
            <v>021800</v>
          </cell>
          <cell r="LL28">
            <v>76</v>
          </cell>
          <cell r="LM28" t="str">
            <v>021800</v>
          </cell>
          <cell r="LN28">
            <v>280</v>
          </cell>
          <cell r="LO28" t="str">
            <v>021800</v>
          </cell>
          <cell r="LP28">
            <v>79</v>
          </cell>
          <cell r="LQ28" t="str">
            <v>021800</v>
          </cell>
          <cell r="LR28">
            <v>302</v>
          </cell>
          <cell r="LS28" t="str">
            <v>021800</v>
          </cell>
          <cell r="LT28">
            <v>74</v>
          </cell>
          <cell r="LU28" t="str">
            <v>021800</v>
          </cell>
          <cell r="LV28">
            <v>302</v>
          </cell>
          <cell r="LW28" t="str">
            <v>021800</v>
          </cell>
          <cell r="LX28">
            <v>62</v>
          </cell>
          <cell r="LY28" t="str">
            <v>021800</v>
          </cell>
          <cell r="LZ28">
            <v>222</v>
          </cell>
          <cell r="MA28" t="str">
            <v>021800</v>
          </cell>
          <cell r="MB28">
            <v>56</v>
          </cell>
          <cell r="MC28" t="str">
            <v>021800</v>
          </cell>
          <cell r="MD28">
            <v>205</v>
          </cell>
          <cell r="ME28" t="str">
            <v>021800</v>
          </cell>
          <cell r="MF28">
            <v>33</v>
          </cell>
          <cell r="MG28" t="str">
            <v>021800</v>
          </cell>
          <cell r="MH28">
            <v>151</v>
          </cell>
          <cell r="MI28" t="str">
            <v>021800</v>
          </cell>
          <cell r="MJ28">
            <v>29</v>
          </cell>
          <cell r="MK28" t="str">
            <v>021800</v>
          </cell>
          <cell r="ML28">
            <v>114</v>
          </cell>
          <cell r="MM28" t="str">
            <v>021800</v>
          </cell>
          <cell r="MN28">
            <v>19</v>
          </cell>
          <cell r="MO28" t="str">
            <v>021800</v>
          </cell>
          <cell r="MP28">
            <v>98</v>
          </cell>
          <cell r="MQ28" t="str">
            <v>021800</v>
          </cell>
          <cell r="MR28">
            <v>22</v>
          </cell>
          <cell r="MS28" t="str">
            <v>021800</v>
          </cell>
          <cell r="MT28">
            <v>88</v>
          </cell>
          <cell r="MU28" t="str">
            <v>021800</v>
          </cell>
          <cell r="MV28">
            <v>21</v>
          </cell>
          <cell r="MW28" t="str">
            <v>021800</v>
          </cell>
          <cell r="MX28">
            <v>68</v>
          </cell>
          <cell r="MY28" t="str">
            <v>021800</v>
          </cell>
          <cell r="MZ28">
            <v>8</v>
          </cell>
          <cell r="NA28" t="str">
            <v>021800</v>
          </cell>
          <cell r="NB28">
            <v>52</v>
          </cell>
          <cell r="NC28" t="str">
            <v>021800</v>
          </cell>
          <cell r="ND28">
            <v>10</v>
          </cell>
          <cell r="NE28" t="str">
            <v>021800</v>
          </cell>
          <cell r="NF28">
            <v>37</v>
          </cell>
          <cell r="NG28" t="str">
            <v>021800</v>
          </cell>
          <cell r="NH28">
            <v>9</v>
          </cell>
          <cell r="NI28" t="str">
            <v>021901</v>
          </cell>
          <cell r="NJ28">
            <v>17</v>
          </cell>
          <cell r="NK28" t="str">
            <v>021800</v>
          </cell>
          <cell r="NL28">
            <v>1</v>
          </cell>
          <cell r="NM28" t="str">
            <v>021800</v>
          </cell>
          <cell r="NN28">
            <v>16</v>
          </cell>
          <cell r="NQ28" t="str">
            <v>021901</v>
          </cell>
          <cell r="NR28">
            <v>10</v>
          </cell>
          <cell r="NS28" t="str">
            <v>021800</v>
          </cell>
          <cell r="NT28">
            <v>1</v>
          </cell>
          <cell r="NU28" t="str">
            <v>022001</v>
          </cell>
          <cell r="NV28">
            <v>4</v>
          </cell>
          <cell r="NW28" t="str">
            <v>021800</v>
          </cell>
          <cell r="NX28">
            <v>2</v>
          </cell>
          <cell r="NY28" t="str">
            <v>022002</v>
          </cell>
          <cell r="NZ28">
            <v>3</v>
          </cell>
          <cell r="OC28" t="str">
            <v>022205</v>
          </cell>
          <cell r="OD28">
            <v>1</v>
          </cell>
          <cell r="OG28" t="str">
            <v>025005</v>
          </cell>
          <cell r="OH28">
            <v>1</v>
          </cell>
        </row>
        <row r="29">
          <cell r="C29" t="str">
            <v>021706</v>
          </cell>
          <cell r="D29">
            <v>69</v>
          </cell>
          <cell r="E29" t="str">
            <v>021706</v>
          </cell>
          <cell r="F29">
            <v>62</v>
          </cell>
          <cell r="G29" t="str">
            <v>021706</v>
          </cell>
          <cell r="H29">
            <v>75</v>
          </cell>
          <cell r="I29" t="str">
            <v>021706</v>
          </cell>
          <cell r="J29">
            <v>49</v>
          </cell>
          <cell r="K29" t="str">
            <v>021706</v>
          </cell>
          <cell r="L29">
            <v>79</v>
          </cell>
          <cell r="M29" t="str">
            <v>021706</v>
          </cell>
          <cell r="N29">
            <v>84</v>
          </cell>
          <cell r="O29" t="str">
            <v>021706</v>
          </cell>
          <cell r="P29">
            <v>86</v>
          </cell>
          <cell r="Q29" t="str">
            <v>021706</v>
          </cell>
          <cell r="R29">
            <v>78</v>
          </cell>
          <cell r="S29" t="str">
            <v>021706</v>
          </cell>
          <cell r="T29">
            <v>107</v>
          </cell>
          <cell r="U29" t="str">
            <v>021706</v>
          </cell>
          <cell r="V29">
            <v>88</v>
          </cell>
          <cell r="W29" t="str">
            <v>021706</v>
          </cell>
          <cell r="X29">
            <v>111</v>
          </cell>
          <cell r="Y29" t="str">
            <v>021706</v>
          </cell>
          <cell r="Z29">
            <v>114</v>
          </cell>
          <cell r="AA29" t="str">
            <v>021706</v>
          </cell>
          <cell r="AB29">
            <v>111</v>
          </cell>
          <cell r="AC29" t="str">
            <v>021706</v>
          </cell>
          <cell r="AD29">
            <v>118</v>
          </cell>
          <cell r="AE29" t="str">
            <v>021706</v>
          </cell>
          <cell r="AF29">
            <v>141</v>
          </cell>
          <cell r="AG29" t="str">
            <v>021706</v>
          </cell>
          <cell r="AH29">
            <v>95</v>
          </cell>
          <cell r="AI29" t="str">
            <v>021706</v>
          </cell>
          <cell r="AJ29">
            <v>134</v>
          </cell>
          <cell r="AK29" t="str">
            <v>021706</v>
          </cell>
          <cell r="AL29">
            <v>132</v>
          </cell>
          <cell r="AM29" t="str">
            <v>021706</v>
          </cell>
          <cell r="AN29">
            <v>135</v>
          </cell>
          <cell r="AO29" t="str">
            <v>021706</v>
          </cell>
          <cell r="AP29">
            <v>129</v>
          </cell>
          <cell r="AQ29" t="str">
            <v>021706</v>
          </cell>
          <cell r="AR29">
            <v>162</v>
          </cell>
          <cell r="AS29" t="str">
            <v>021706</v>
          </cell>
          <cell r="AT29">
            <v>129</v>
          </cell>
          <cell r="AU29" t="str">
            <v>021706</v>
          </cell>
          <cell r="AV29">
            <v>135</v>
          </cell>
          <cell r="AW29" t="str">
            <v>021706</v>
          </cell>
          <cell r="AX29">
            <v>125</v>
          </cell>
          <cell r="AY29" t="str">
            <v>021706</v>
          </cell>
          <cell r="AZ29">
            <v>117</v>
          </cell>
          <cell r="BA29" t="str">
            <v>021706</v>
          </cell>
          <cell r="BB29">
            <v>138</v>
          </cell>
          <cell r="BC29" t="str">
            <v>021706</v>
          </cell>
          <cell r="BD29">
            <v>130</v>
          </cell>
          <cell r="BE29" t="str">
            <v>021706</v>
          </cell>
          <cell r="BF29">
            <v>137</v>
          </cell>
          <cell r="BG29" t="str">
            <v>021706</v>
          </cell>
          <cell r="BH29">
            <v>131</v>
          </cell>
          <cell r="BI29" t="str">
            <v>021706</v>
          </cell>
          <cell r="BJ29">
            <v>94</v>
          </cell>
          <cell r="BK29" t="str">
            <v>021706</v>
          </cell>
          <cell r="BL29">
            <v>97</v>
          </cell>
          <cell r="BM29" t="str">
            <v>021706</v>
          </cell>
          <cell r="BN29">
            <v>103</v>
          </cell>
          <cell r="BO29" t="str">
            <v>021607</v>
          </cell>
          <cell r="BP29">
            <v>152</v>
          </cell>
          <cell r="BQ29" t="str">
            <v>021607</v>
          </cell>
          <cell r="BR29">
            <v>119</v>
          </cell>
          <cell r="BS29" t="str">
            <v>021616</v>
          </cell>
          <cell r="BT29">
            <v>11</v>
          </cell>
          <cell r="BU29" t="str">
            <v>021706</v>
          </cell>
          <cell r="BV29">
            <v>94</v>
          </cell>
          <cell r="BW29" t="str">
            <v>021616</v>
          </cell>
          <cell r="BX29">
            <v>1</v>
          </cell>
          <cell r="BY29" t="str">
            <v>021706</v>
          </cell>
          <cell r="BZ29">
            <v>72</v>
          </cell>
          <cell r="CA29" t="str">
            <v>021901</v>
          </cell>
          <cell r="CB29">
            <v>225</v>
          </cell>
          <cell r="CC29" t="str">
            <v>021800</v>
          </cell>
          <cell r="CD29">
            <v>441</v>
          </cell>
          <cell r="CE29" t="str">
            <v>021706</v>
          </cell>
          <cell r="CF29">
            <v>102</v>
          </cell>
          <cell r="CG29" t="str">
            <v>021706</v>
          </cell>
          <cell r="CH29">
            <v>69</v>
          </cell>
          <cell r="CI29" t="str">
            <v>021701</v>
          </cell>
          <cell r="CJ29">
            <v>479</v>
          </cell>
          <cell r="CK29" t="str">
            <v>021901</v>
          </cell>
          <cell r="CL29">
            <v>195</v>
          </cell>
          <cell r="CM29" t="str">
            <v>021901</v>
          </cell>
          <cell r="CN29">
            <v>260</v>
          </cell>
          <cell r="CO29" t="str">
            <v>021706</v>
          </cell>
          <cell r="CP29">
            <v>61</v>
          </cell>
          <cell r="CQ29" t="str">
            <v>021901</v>
          </cell>
          <cell r="CR29">
            <v>286</v>
          </cell>
          <cell r="CS29" t="str">
            <v>021800</v>
          </cell>
          <cell r="CT29">
            <v>532</v>
          </cell>
          <cell r="CU29" t="str">
            <v>021901</v>
          </cell>
          <cell r="CV29">
            <v>302</v>
          </cell>
          <cell r="CW29" t="str">
            <v>021901</v>
          </cell>
          <cell r="CX29">
            <v>246</v>
          </cell>
          <cell r="CY29" t="str">
            <v>021901</v>
          </cell>
          <cell r="CZ29">
            <v>307</v>
          </cell>
          <cell r="DA29" t="str">
            <v>021706</v>
          </cell>
          <cell r="DB29">
            <v>45</v>
          </cell>
          <cell r="DC29" t="str">
            <v>021901</v>
          </cell>
          <cell r="DD29">
            <v>359</v>
          </cell>
          <cell r="DE29" t="str">
            <v>021800</v>
          </cell>
          <cell r="DF29">
            <v>637</v>
          </cell>
          <cell r="DG29" t="str">
            <v>021901</v>
          </cell>
          <cell r="DH29">
            <v>334</v>
          </cell>
          <cell r="DI29" t="str">
            <v>021800</v>
          </cell>
          <cell r="DJ29">
            <v>610</v>
          </cell>
          <cell r="DK29" t="str">
            <v>021901</v>
          </cell>
          <cell r="DL29">
            <v>396</v>
          </cell>
          <cell r="DM29" t="str">
            <v>021901</v>
          </cell>
          <cell r="DN29">
            <v>320</v>
          </cell>
          <cell r="DO29" t="str">
            <v>021901</v>
          </cell>
          <cell r="DP29">
            <v>419</v>
          </cell>
          <cell r="DQ29" t="str">
            <v>021901</v>
          </cell>
          <cell r="DR29">
            <v>375</v>
          </cell>
          <cell r="DS29" t="str">
            <v>021800</v>
          </cell>
          <cell r="DT29">
            <v>890</v>
          </cell>
          <cell r="DU29" t="str">
            <v>021800</v>
          </cell>
          <cell r="DV29">
            <v>907</v>
          </cell>
          <cell r="DW29" t="str">
            <v>021901</v>
          </cell>
          <cell r="DX29">
            <v>483</v>
          </cell>
          <cell r="DY29" t="str">
            <v>021901</v>
          </cell>
          <cell r="DZ29">
            <v>427</v>
          </cell>
          <cell r="EA29" t="str">
            <v>021901</v>
          </cell>
          <cell r="EB29">
            <v>570</v>
          </cell>
          <cell r="EC29" t="str">
            <v>021901</v>
          </cell>
          <cell r="ED29">
            <v>537</v>
          </cell>
          <cell r="EE29" t="str">
            <v>021901</v>
          </cell>
          <cell r="EF29">
            <v>634</v>
          </cell>
          <cell r="EG29" t="str">
            <v>021800</v>
          </cell>
          <cell r="EH29">
            <v>1033</v>
          </cell>
          <cell r="EI29" t="str">
            <v>021901</v>
          </cell>
          <cell r="EJ29">
            <v>564</v>
          </cell>
          <cell r="EK29" t="str">
            <v>021901</v>
          </cell>
          <cell r="EL29">
            <v>546</v>
          </cell>
          <cell r="EM29" t="str">
            <v>021901</v>
          </cell>
          <cell r="EN29">
            <v>543</v>
          </cell>
          <cell r="EO29" t="str">
            <v>021901</v>
          </cell>
          <cell r="EP29">
            <v>527</v>
          </cell>
          <cell r="EQ29" t="str">
            <v>021901</v>
          </cell>
          <cell r="ER29">
            <v>514</v>
          </cell>
          <cell r="ES29" t="str">
            <v>021800</v>
          </cell>
          <cell r="ET29">
            <v>1042</v>
          </cell>
          <cell r="EU29" t="str">
            <v>021901</v>
          </cell>
          <cell r="EV29">
            <v>522</v>
          </cell>
          <cell r="EW29" t="str">
            <v>021901</v>
          </cell>
          <cell r="EX29">
            <v>506</v>
          </cell>
          <cell r="EY29" t="str">
            <v>021901</v>
          </cell>
          <cell r="EZ29">
            <v>448</v>
          </cell>
          <cell r="FA29" t="str">
            <v>021901</v>
          </cell>
          <cell r="FB29">
            <v>470</v>
          </cell>
          <cell r="FC29" t="str">
            <v>021901</v>
          </cell>
          <cell r="FD29">
            <v>479</v>
          </cell>
          <cell r="FE29" t="str">
            <v>021901</v>
          </cell>
          <cell r="FF29">
            <v>428</v>
          </cell>
          <cell r="FG29" t="str">
            <v>021901</v>
          </cell>
          <cell r="FH29">
            <v>399</v>
          </cell>
          <cell r="FI29" t="str">
            <v>021901</v>
          </cell>
          <cell r="FJ29">
            <v>470</v>
          </cell>
          <cell r="FK29" t="str">
            <v>021901</v>
          </cell>
          <cell r="FL29">
            <v>368</v>
          </cell>
          <cell r="FM29" t="str">
            <v>021901</v>
          </cell>
          <cell r="FN29">
            <v>405</v>
          </cell>
          <cell r="FO29" t="str">
            <v>021901</v>
          </cell>
          <cell r="FP29">
            <v>385</v>
          </cell>
          <cell r="FQ29" t="str">
            <v>021901</v>
          </cell>
          <cell r="FR29">
            <v>431</v>
          </cell>
          <cell r="FS29" t="str">
            <v>021901</v>
          </cell>
          <cell r="FT29">
            <v>422</v>
          </cell>
          <cell r="FU29" t="str">
            <v>021901</v>
          </cell>
          <cell r="FV29">
            <v>399</v>
          </cell>
          <cell r="FW29" t="str">
            <v>021901</v>
          </cell>
          <cell r="FX29">
            <v>413</v>
          </cell>
          <cell r="FY29" t="str">
            <v>021901</v>
          </cell>
          <cell r="FZ29">
            <v>455</v>
          </cell>
          <cell r="GA29" t="str">
            <v>021901</v>
          </cell>
          <cell r="GB29">
            <v>368</v>
          </cell>
          <cell r="GC29" t="str">
            <v>021901</v>
          </cell>
          <cell r="GD29">
            <v>407</v>
          </cell>
          <cell r="GE29" t="str">
            <v>021901</v>
          </cell>
          <cell r="GF29">
            <v>414</v>
          </cell>
          <cell r="GG29" t="str">
            <v>021901</v>
          </cell>
          <cell r="GH29">
            <v>414</v>
          </cell>
          <cell r="GI29" t="str">
            <v>021901</v>
          </cell>
          <cell r="GJ29">
            <v>372</v>
          </cell>
          <cell r="GK29" t="str">
            <v>021901</v>
          </cell>
          <cell r="GL29">
            <v>435</v>
          </cell>
          <cell r="GM29" t="str">
            <v>021901</v>
          </cell>
          <cell r="GN29">
            <v>390</v>
          </cell>
          <cell r="GO29" t="str">
            <v>021901</v>
          </cell>
          <cell r="GP29">
            <v>437</v>
          </cell>
          <cell r="GQ29" t="str">
            <v>021901</v>
          </cell>
          <cell r="GR29">
            <v>391</v>
          </cell>
          <cell r="GS29" t="str">
            <v>021901</v>
          </cell>
          <cell r="GT29">
            <v>435</v>
          </cell>
          <cell r="GU29" t="str">
            <v>021901</v>
          </cell>
          <cell r="GV29">
            <v>390</v>
          </cell>
          <cell r="GW29" t="str">
            <v>021901</v>
          </cell>
          <cell r="GX29">
            <v>382</v>
          </cell>
          <cell r="GY29" t="str">
            <v>021901</v>
          </cell>
          <cell r="GZ29">
            <v>421</v>
          </cell>
          <cell r="HA29" t="str">
            <v>021901</v>
          </cell>
          <cell r="HB29">
            <v>380</v>
          </cell>
          <cell r="HC29" t="str">
            <v>021901</v>
          </cell>
          <cell r="HD29">
            <v>378</v>
          </cell>
          <cell r="HE29" t="str">
            <v>021800</v>
          </cell>
          <cell r="HF29">
            <v>727</v>
          </cell>
          <cell r="HG29" t="str">
            <v>021901</v>
          </cell>
          <cell r="HH29">
            <v>444</v>
          </cell>
          <cell r="HI29" t="str">
            <v>021901</v>
          </cell>
          <cell r="HJ29">
            <v>464</v>
          </cell>
          <cell r="HK29" t="str">
            <v>021901</v>
          </cell>
          <cell r="HL29">
            <v>437</v>
          </cell>
          <cell r="HM29" t="str">
            <v>021901</v>
          </cell>
          <cell r="HN29">
            <v>555</v>
          </cell>
          <cell r="HO29" t="str">
            <v>021901</v>
          </cell>
          <cell r="HP29">
            <v>452</v>
          </cell>
          <cell r="HQ29" t="str">
            <v>021901</v>
          </cell>
          <cell r="HR29">
            <v>482</v>
          </cell>
          <cell r="HS29" t="str">
            <v>021901</v>
          </cell>
          <cell r="HT29">
            <v>453</v>
          </cell>
          <cell r="HU29" t="str">
            <v>021901</v>
          </cell>
          <cell r="HV29">
            <v>503</v>
          </cell>
          <cell r="HW29" t="str">
            <v>021800</v>
          </cell>
          <cell r="HX29">
            <v>586</v>
          </cell>
          <cell r="HY29" t="str">
            <v>021901</v>
          </cell>
          <cell r="HZ29">
            <v>596</v>
          </cell>
          <cell r="IA29" t="str">
            <v>021901</v>
          </cell>
          <cell r="IB29">
            <v>535</v>
          </cell>
          <cell r="IC29" t="str">
            <v>021901</v>
          </cell>
          <cell r="ID29">
            <v>639</v>
          </cell>
          <cell r="IE29" t="str">
            <v>021901</v>
          </cell>
          <cell r="IF29">
            <v>538</v>
          </cell>
          <cell r="IG29" t="str">
            <v>021901</v>
          </cell>
          <cell r="IH29">
            <v>673</v>
          </cell>
          <cell r="II29" t="str">
            <v>021901</v>
          </cell>
          <cell r="IJ29">
            <v>578</v>
          </cell>
          <cell r="IK29" t="str">
            <v>021800</v>
          </cell>
          <cell r="IL29">
            <v>945</v>
          </cell>
          <cell r="IM29" t="str">
            <v>021901</v>
          </cell>
          <cell r="IN29">
            <v>507</v>
          </cell>
          <cell r="IO29" t="str">
            <v>021901</v>
          </cell>
          <cell r="IP29">
            <v>562</v>
          </cell>
          <cell r="IQ29" t="str">
            <v>021901</v>
          </cell>
          <cell r="IR29">
            <v>505</v>
          </cell>
          <cell r="IS29" t="str">
            <v>021901</v>
          </cell>
          <cell r="IT29">
            <v>605</v>
          </cell>
          <cell r="IU29" t="str">
            <v>021901</v>
          </cell>
          <cell r="IV29">
            <v>428</v>
          </cell>
          <cell r="IW29" t="str">
            <v>021901</v>
          </cell>
          <cell r="IX29">
            <v>577</v>
          </cell>
          <cell r="IY29" t="str">
            <v>021901</v>
          </cell>
          <cell r="IZ29">
            <v>414</v>
          </cell>
          <cell r="JA29" t="str">
            <v>021901</v>
          </cell>
          <cell r="JB29">
            <v>510</v>
          </cell>
          <cell r="JC29" t="str">
            <v>021901</v>
          </cell>
          <cell r="JD29">
            <v>381</v>
          </cell>
          <cell r="JE29" t="str">
            <v>021901</v>
          </cell>
          <cell r="JF29">
            <v>518</v>
          </cell>
          <cell r="JG29" t="str">
            <v>021901</v>
          </cell>
          <cell r="JH29">
            <v>319</v>
          </cell>
          <cell r="JI29" t="str">
            <v>021901</v>
          </cell>
          <cell r="JJ29">
            <v>476</v>
          </cell>
          <cell r="JK29" t="str">
            <v>021901</v>
          </cell>
          <cell r="JL29">
            <v>274</v>
          </cell>
          <cell r="JM29" t="str">
            <v>021901</v>
          </cell>
          <cell r="JN29">
            <v>424</v>
          </cell>
          <cell r="JO29" t="str">
            <v>021901</v>
          </cell>
          <cell r="JP29">
            <v>304</v>
          </cell>
          <cell r="JQ29" t="str">
            <v>021901</v>
          </cell>
          <cell r="JR29">
            <v>430</v>
          </cell>
          <cell r="JS29" t="str">
            <v>021901</v>
          </cell>
          <cell r="JT29">
            <v>256</v>
          </cell>
          <cell r="JU29" t="str">
            <v>021901</v>
          </cell>
          <cell r="JV29">
            <v>388</v>
          </cell>
          <cell r="JW29" t="str">
            <v>021901</v>
          </cell>
          <cell r="JX29">
            <v>185</v>
          </cell>
          <cell r="JY29" t="str">
            <v>021901</v>
          </cell>
          <cell r="JZ29">
            <v>323</v>
          </cell>
          <cell r="KA29" t="str">
            <v>021901</v>
          </cell>
          <cell r="KB29">
            <v>215</v>
          </cell>
          <cell r="KC29" t="str">
            <v>021901</v>
          </cell>
          <cell r="KD29">
            <v>320</v>
          </cell>
          <cell r="KE29" t="str">
            <v>021901</v>
          </cell>
          <cell r="KF29">
            <v>123</v>
          </cell>
          <cell r="KG29" t="str">
            <v>021901</v>
          </cell>
          <cell r="KH29">
            <v>224</v>
          </cell>
          <cell r="KI29" t="str">
            <v>021901</v>
          </cell>
          <cell r="KJ29">
            <v>97</v>
          </cell>
          <cell r="KK29" t="str">
            <v>021901</v>
          </cell>
          <cell r="KL29">
            <v>219</v>
          </cell>
          <cell r="KM29" t="str">
            <v>021901</v>
          </cell>
          <cell r="KN29">
            <v>101</v>
          </cell>
          <cell r="KO29" t="str">
            <v>021901</v>
          </cell>
          <cell r="KP29">
            <v>206</v>
          </cell>
          <cell r="KQ29" t="str">
            <v>021901</v>
          </cell>
          <cell r="KR29">
            <v>45</v>
          </cell>
          <cell r="KS29" t="str">
            <v>021901</v>
          </cell>
          <cell r="KT29">
            <v>82</v>
          </cell>
          <cell r="KU29" t="str">
            <v>021901</v>
          </cell>
          <cell r="KV29">
            <v>30</v>
          </cell>
          <cell r="KW29" t="str">
            <v>021901</v>
          </cell>
          <cell r="KX29">
            <v>67</v>
          </cell>
          <cell r="KY29" t="str">
            <v>021901</v>
          </cell>
          <cell r="KZ29">
            <v>28</v>
          </cell>
          <cell r="LA29" t="str">
            <v>021901</v>
          </cell>
          <cell r="LB29">
            <v>81</v>
          </cell>
          <cell r="LC29" t="str">
            <v>021901</v>
          </cell>
          <cell r="LD29">
            <v>62</v>
          </cell>
          <cell r="LE29" t="str">
            <v>021901</v>
          </cell>
          <cell r="LF29">
            <v>137</v>
          </cell>
          <cell r="LG29" t="str">
            <v>021901</v>
          </cell>
          <cell r="LH29">
            <v>66</v>
          </cell>
          <cell r="LI29" t="str">
            <v>021901</v>
          </cell>
          <cell r="LJ29">
            <v>200</v>
          </cell>
          <cell r="LK29" t="str">
            <v>021901</v>
          </cell>
          <cell r="LL29">
            <v>52</v>
          </cell>
          <cell r="LM29" t="str">
            <v>021901</v>
          </cell>
          <cell r="LN29">
            <v>200</v>
          </cell>
          <cell r="LO29" t="str">
            <v>021901</v>
          </cell>
          <cell r="LP29">
            <v>68</v>
          </cell>
          <cell r="LQ29" t="str">
            <v>021901</v>
          </cell>
          <cell r="LR29">
            <v>209</v>
          </cell>
          <cell r="LS29" t="str">
            <v>021901</v>
          </cell>
          <cell r="LT29">
            <v>60</v>
          </cell>
          <cell r="LU29" t="str">
            <v>021901</v>
          </cell>
          <cell r="LV29">
            <v>170</v>
          </cell>
          <cell r="LW29" t="str">
            <v>021901</v>
          </cell>
          <cell r="LX29">
            <v>50</v>
          </cell>
          <cell r="LY29" t="str">
            <v>021901</v>
          </cell>
          <cell r="LZ29">
            <v>137</v>
          </cell>
          <cell r="MA29" t="str">
            <v>021901</v>
          </cell>
          <cell r="MB29">
            <v>37</v>
          </cell>
          <cell r="MC29" t="str">
            <v>021901</v>
          </cell>
          <cell r="MD29">
            <v>124</v>
          </cell>
          <cell r="ME29" t="str">
            <v>021901</v>
          </cell>
          <cell r="MF29">
            <v>45</v>
          </cell>
          <cell r="MG29" t="str">
            <v>021901</v>
          </cell>
          <cell r="MH29">
            <v>110</v>
          </cell>
          <cell r="MI29" t="str">
            <v>021901</v>
          </cell>
          <cell r="MJ29">
            <v>16</v>
          </cell>
          <cell r="MK29" t="str">
            <v>021901</v>
          </cell>
          <cell r="ML29">
            <v>79</v>
          </cell>
          <cell r="MM29" t="str">
            <v>021901</v>
          </cell>
          <cell r="MN29">
            <v>25</v>
          </cell>
          <cell r="MO29" t="str">
            <v>021901</v>
          </cell>
          <cell r="MP29">
            <v>65</v>
          </cell>
          <cell r="MQ29" t="str">
            <v>021901</v>
          </cell>
          <cell r="MR29">
            <v>19</v>
          </cell>
          <cell r="MS29" t="str">
            <v>021901</v>
          </cell>
          <cell r="MT29">
            <v>62</v>
          </cell>
          <cell r="MU29" t="str">
            <v>021901</v>
          </cell>
          <cell r="MV29">
            <v>14</v>
          </cell>
          <cell r="MW29" t="str">
            <v>021901</v>
          </cell>
          <cell r="MX29">
            <v>45</v>
          </cell>
          <cell r="MY29" t="str">
            <v>021901</v>
          </cell>
          <cell r="MZ29">
            <v>10</v>
          </cell>
          <cell r="NA29" t="str">
            <v>021901</v>
          </cell>
          <cell r="NB29">
            <v>30</v>
          </cell>
          <cell r="NC29" t="str">
            <v>021901</v>
          </cell>
          <cell r="ND29">
            <v>5</v>
          </cell>
          <cell r="NE29" t="str">
            <v>021901</v>
          </cell>
          <cell r="NF29">
            <v>21</v>
          </cell>
          <cell r="NG29" t="str">
            <v>021901</v>
          </cell>
          <cell r="NH29">
            <v>8</v>
          </cell>
          <cell r="NI29" t="str">
            <v>022000</v>
          </cell>
          <cell r="NJ29">
            <v>19</v>
          </cell>
          <cell r="NK29" t="str">
            <v>021901</v>
          </cell>
          <cell r="NL29">
            <v>2</v>
          </cell>
          <cell r="NM29" t="str">
            <v>021901</v>
          </cell>
          <cell r="NN29">
            <v>15</v>
          </cell>
          <cell r="NO29" t="str">
            <v>021901</v>
          </cell>
          <cell r="NP29">
            <v>1</v>
          </cell>
          <cell r="NQ29" t="str">
            <v>022000</v>
          </cell>
          <cell r="NR29">
            <v>5</v>
          </cell>
          <cell r="NS29" t="str">
            <v>021901</v>
          </cell>
          <cell r="NT29">
            <v>2</v>
          </cell>
          <cell r="NU29" t="str">
            <v>022002</v>
          </cell>
          <cell r="NV29">
            <v>3</v>
          </cell>
          <cell r="NW29" t="str">
            <v>021901</v>
          </cell>
          <cell r="NX29">
            <v>2</v>
          </cell>
          <cell r="NY29" t="str">
            <v>022003</v>
          </cell>
          <cell r="NZ29">
            <v>3</v>
          </cell>
          <cell r="OC29" t="str">
            <v>022300</v>
          </cell>
          <cell r="OD29">
            <v>7</v>
          </cell>
          <cell r="OG29" t="str">
            <v>026001</v>
          </cell>
          <cell r="OH29">
            <v>1</v>
          </cell>
        </row>
        <row r="30">
          <cell r="C30" t="str">
            <v>021901</v>
          </cell>
          <cell r="D30">
            <v>340</v>
          </cell>
          <cell r="E30" t="str">
            <v>021901</v>
          </cell>
          <cell r="F30">
            <v>349</v>
          </cell>
          <cell r="G30" t="str">
            <v>021901</v>
          </cell>
          <cell r="H30">
            <v>379</v>
          </cell>
          <cell r="I30" t="str">
            <v>021901</v>
          </cell>
          <cell r="J30">
            <v>308</v>
          </cell>
          <cell r="K30" t="str">
            <v>021901</v>
          </cell>
          <cell r="L30">
            <v>410</v>
          </cell>
          <cell r="M30" t="str">
            <v>021901</v>
          </cell>
          <cell r="N30">
            <v>351</v>
          </cell>
          <cell r="O30" t="str">
            <v>021901</v>
          </cell>
          <cell r="P30">
            <v>402</v>
          </cell>
          <cell r="Q30" t="str">
            <v>021901</v>
          </cell>
          <cell r="R30">
            <v>372</v>
          </cell>
          <cell r="S30" t="str">
            <v>021901</v>
          </cell>
          <cell r="T30">
            <v>456</v>
          </cell>
          <cell r="U30" t="str">
            <v>021901</v>
          </cell>
          <cell r="V30">
            <v>453</v>
          </cell>
          <cell r="W30" t="str">
            <v>021901</v>
          </cell>
          <cell r="X30">
            <v>548</v>
          </cell>
          <cell r="Y30" t="str">
            <v>021901</v>
          </cell>
          <cell r="Z30">
            <v>462</v>
          </cell>
          <cell r="AA30" t="str">
            <v>021901</v>
          </cell>
          <cell r="AB30">
            <v>517</v>
          </cell>
          <cell r="AC30" t="str">
            <v>021901</v>
          </cell>
          <cell r="AD30">
            <v>517</v>
          </cell>
          <cell r="AE30" t="str">
            <v>021901</v>
          </cell>
          <cell r="AF30">
            <v>585</v>
          </cell>
          <cell r="AG30" t="str">
            <v>021901</v>
          </cell>
          <cell r="AH30">
            <v>503</v>
          </cell>
          <cell r="AI30" t="str">
            <v>021901</v>
          </cell>
          <cell r="AJ30">
            <v>524</v>
          </cell>
          <cell r="AK30" t="str">
            <v>021901</v>
          </cell>
          <cell r="AL30">
            <v>529</v>
          </cell>
          <cell r="AM30" t="str">
            <v>021901</v>
          </cell>
          <cell r="AN30">
            <v>503</v>
          </cell>
          <cell r="AO30" t="str">
            <v>021901</v>
          </cell>
          <cell r="AP30">
            <v>464</v>
          </cell>
          <cell r="AQ30" t="str">
            <v>021901</v>
          </cell>
          <cell r="AR30">
            <v>535</v>
          </cell>
          <cell r="AS30" t="str">
            <v>021901</v>
          </cell>
          <cell r="AT30">
            <v>529</v>
          </cell>
          <cell r="AU30" t="str">
            <v>021901</v>
          </cell>
          <cell r="AV30">
            <v>539</v>
          </cell>
          <cell r="AW30" t="str">
            <v>021901</v>
          </cell>
          <cell r="AX30">
            <v>515</v>
          </cell>
          <cell r="AY30" t="str">
            <v>021901</v>
          </cell>
          <cell r="AZ30">
            <v>494</v>
          </cell>
          <cell r="BA30" t="str">
            <v>021901</v>
          </cell>
          <cell r="BB30">
            <v>491</v>
          </cell>
          <cell r="BC30" t="str">
            <v>021901</v>
          </cell>
          <cell r="BD30">
            <v>509</v>
          </cell>
          <cell r="BE30" t="str">
            <v>021901</v>
          </cell>
          <cell r="BF30">
            <v>440</v>
          </cell>
          <cell r="BG30" t="str">
            <v>021901</v>
          </cell>
          <cell r="BH30">
            <v>414</v>
          </cell>
          <cell r="BI30" t="str">
            <v>021901</v>
          </cell>
          <cell r="BJ30">
            <v>337</v>
          </cell>
          <cell r="BK30" t="str">
            <v>021901</v>
          </cell>
          <cell r="BL30">
            <v>368</v>
          </cell>
          <cell r="BM30" t="str">
            <v>021901</v>
          </cell>
          <cell r="BN30">
            <v>324</v>
          </cell>
          <cell r="BO30" t="str">
            <v>021616</v>
          </cell>
          <cell r="BP30">
            <v>43</v>
          </cell>
          <cell r="BQ30" t="str">
            <v>021616</v>
          </cell>
          <cell r="BR30">
            <v>59</v>
          </cell>
          <cell r="BS30" t="str">
            <v>021701</v>
          </cell>
          <cell r="BT30">
            <v>578</v>
          </cell>
          <cell r="BU30" t="str">
            <v>021800</v>
          </cell>
          <cell r="BV30">
            <v>368</v>
          </cell>
          <cell r="BW30" t="str">
            <v>021701</v>
          </cell>
          <cell r="BX30">
            <v>524</v>
          </cell>
          <cell r="BY30" t="str">
            <v>021800</v>
          </cell>
          <cell r="BZ30">
            <v>485</v>
          </cell>
          <cell r="CA30" t="str">
            <v>022000</v>
          </cell>
          <cell r="CB30">
            <v>164</v>
          </cell>
          <cell r="CC30" t="str">
            <v>021901</v>
          </cell>
          <cell r="CD30">
            <v>216</v>
          </cell>
          <cell r="CE30" t="str">
            <v>021800</v>
          </cell>
          <cell r="CF30">
            <v>532</v>
          </cell>
          <cell r="CG30" t="str">
            <v>021800</v>
          </cell>
          <cell r="CH30">
            <v>446</v>
          </cell>
          <cell r="CI30" t="str">
            <v>021706</v>
          </cell>
          <cell r="CJ30">
            <v>96</v>
          </cell>
          <cell r="CK30" t="str">
            <v>022000</v>
          </cell>
          <cell r="CL30">
            <v>131</v>
          </cell>
          <cell r="CM30" t="str">
            <v>022000</v>
          </cell>
          <cell r="CN30">
            <v>200</v>
          </cell>
          <cell r="CO30" t="str">
            <v>021800</v>
          </cell>
          <cell r="CP30">
            <v>560</v>
          </cell>
          <cell r="CQ30" t="str">
            <v>022000</v>
          </cell>
          <cell r="CR30">
            <v>220</v>
          </cell>
          <cell r="CS30" t="str">
            <v>021901</v>
          </cell>
          <cell r="CT30">
            <v>229</v>
          </cell>
          <cell r="CU30" t="str">
            <v>022000</v>
          </cell>
          <cell r="CV30">
            <v>215</v>
          </cell>
          <cell r="CW30" t="str">
            <v>022000</v>
          </cell>
          <cell r="CX30">
            <v>151</v>
          </cell>
          <cell r="CY30" t="str">
            <v>022000</v>
          </cell>
          <cell r="CZ30">
            <v>200</v>
          </cell>
          <cell r="DA30" t="str">
            <v>021800</v>
          </cell>
          <cell r="DB30">
            <v>626</v>
          </cell>
          <cell r="DC30" t="str">
            <v>022000</v>
          </cell>
          <cell r="DD30">
            <v>219</v>
          </cell>
          <cell r="DE30" t="str">
            <v>021901</v>
          </cell>
          <cell r="DF30">
            <v>264</v>
          </cell>
          <cell r="DG30" t="str">
            <v>022000</v>
          </cell>
          <cell r="DH30">
            <v>245</v>
          </cell>
          <cell r="DI30" t="str">
            <v>021901</v>
          </cell>
          <cell r="DJ30">
            <v>287</v>
          </cell>
          <cell r="DK30" t="str">
            <v>022000</v>
          </cell>
          <cell r="DL30">
            <v>262</v>
          </cell>
          <cell r="DM30" t="str">
            <v>022000</v>
          </cell>
          <cell r="DN30">
            <v>218</v>
          </cell>
          <cell r="DO30" t="str">
            <v>022000</v>
          </cell>
          <cell r="DP30">
            <v>284</v>
          </cell>
          <cell r="DQ30" t="str">
            <v>022000</v>
          </cell>
          <cell r="DR30">
            <v>238</v>
          </cell>
          <cell r="DS30" t="str">
            <v>021901</v>
          </cell>
          <cell r="DT30">
            <v>493</v>
          </cell>
          <cell r="DU30" t="str">
            <v>021901</v>
          </cell>
          <cell r="DV30">
            <v>401</v>
          </cell>
          <cell r="DW30" t="str">
            <v>022000</v>
          </cell>
          <cell r="DX30">
            <v>369</v>
          </cell>
          <cell r="DY30" t="str">
            <v>022000</v>
          </cell>
          <cell r="DZ30">
            <v>309</v>
          </cell>
          <cell r="EA30" t="str">
            <v>022000</v>
          </cell>
          <cell r="EB30">
            <v>398</v>
          </cell>
          <cell r="EC30" t="str">
            <v>022000</v>
          </cell>
          <cell r="ED30">
            <v>348</v>
          </cell>
          <cell r="EE30" t="str">
            <v>022000</v>
          </cell>
          <cell r="EF30">
            <v>458</v>
          </cell>
          <cell r="EG30" t="str">
            <v>021901</v>
          </cell>
          <cell r="EH30">
            <v>553</v>
          </cell>
          <cell r="EI30" t="str">
            <v>022000</v>
          </cell>
          <cell r="EJ30">
            <v>430</v>
          </cell>
          <cell r="EK30" t="str">
            <v>022000</v>
          </cell>
          <cell r="EL30">
            <v>361</v>
          </cell>
          <cell r="EM30" t="str">
            <v>022000</v>
          </cell>
          <cell r="EN30">
            <v>351</v>
          </cell>
          <cell r="EO30" t="str">
            <v>022000</v>
          </cell>
          <cell r="EP30">
            <v>308</v>
          </cell>
          <cell r="EQ30" t="str">
            <v>022000</v>
          </cell>
          <cell r="ER30">
            <v>368</v>
          </cell>
          <cell r="ES30" t="str">
            <v>021901</v>
          </cell>
          <cell r="ET30">
            <v>484</v>
          </cell>
          <cell r="EU30" t="str">
            <v>022000</v>
          </cell>
          <cell r="EV30">
            <v>424</v>
          </cell>
          <cell r="EW30" t="str">
            <v>022000</v>
          </cell>
          <cell r="EX30">
            <v>332</v>
          </cell>
          <cell r="EY30" t="str">
            <v>022000</v>
          </cell>
          <cell r="EZ30">
            <v>362</v>
          </cell>
          <cell r="FA30" t="str">
            <v>022000</v>
          </cell>
          <cell r="FB30">
            <v>305</v>
          </cell>
          <cell r="FC30" t="str">
            <v>022000</v>
          </cell>
          <cell r="FD30">
            <v>311</v>
          </cell>
          <cell r="FE30" t="str">
            <v>022000</v>
          </cell>
          <cell r="FF30">
            <v>293</v>
          </cell>
          <cell r="FG30" t="str">
            <v>022000</v>
          </cell>
          <cell r="FH30">
            <v>304</v>
          </cell>
          <cell r="FI30" t="str">
            <v>022000</v>
          </cell>
          <cell r="FJ30">
            <v>351</v>
          </cell>
          <cell r="FK30" t="str">
            <v>022000</v>
          </cell>
          <cell r="FL30">
            <v>303</v>
          </cell>
          <cell r="FM30" t="str">
            <v>022000</v>
          </cell>
          <cell r="FN30">
            <v>273</v>
          </cell>
          <cell r="FO30" t="str">
            <v>022000</v>
          </cell>
          <cell r="FP30">
            <v>277</v>
          </cell>
          <cell r="FQ30" t="str">
            <v>022000</v>
          </cell>
          <cell r="FR30">
            <v>265</v>
          </cell>
          <cell r="FS30" t="str">
            <v>022000</v>
          </cell>
          <cell r="FT30">
            <v>285</v>
          </cell>
          <cell r="FU30" t="str">
            <v>022000</v>
          </cell>
          <cell r="FV30">
            <v>265</v>
          </cell>
          <cell r="FW30" t="str">
            <v>022000</v>
          </cell>
          <cell r="FX30">
            <v>273</v>
          </cell>
          <cell r="FY30" t="str">
            <v>022000</v>
          </cell>
          <cell r="FZ30">
            <v>261</v>
          </cell>
          <cell r="GA30" t="str">
            <v>022000</v>
          </cell>
          <cell r="GB30">
            <v>277</v>
          </cell>
          <cell r="GC30" t="str">
            <v>022000</v>
          </cell>
          <cell r="GD30">
            <v>281</v>
          </cell>
          <cell r="GE30" t="str">
            <v>022000</v>
          </cell>
          <cell r="GF30">
            <v>244</v>
          </cell>
          <cell r="GG30" t="str">
            <v>022000</v>
          </cell>
          <cell r="GH30">
            <v>285</v>
          </cell>
          <cell r="GI30" t="str">
            <v>022000</v>
          </cell>
          <cell r="GJ30">
            <v>262</v>
          </cell>
          <cell r="GK30" t="str">
            <v>022000</v>
          </cell>
          <cell r="GL30">
            <v>256</v>
          </cell>
          <cell r="GM30" t="str">
            <v>022000</v>
          </cell>
          <cell r="GN30">
            <v>254</v>
          </cell>
          <cell r="GO30" t="str">
            <v>022000</v>
          </cell>
          <cell r="GP30">
            <v>243</v>
          </cell>
          <cell r="GQ30" t="str">
            <v>022000</v>
          </cell>
          <cell r="GR30">
            <v>248</v>
          </cell>
          <cell r="GS30" t="str">
            <v>022000</v>
          </cell>
          <cell r="GT30">
            <v>232</v>
          </cell>
          <cell r="GU30" t="str">
            <v>022000</v>
          </cell>
          <cell r="GV30">
            <v>237</v>
          </cell>
          <cell r="GW30" t="str">
            <v>022000</v>
          </cell>
          <cell r="GX30">
            <v>268</v>
          </cell>
          <cell r="GY30" t="str">
            <v>022000</v>
          </cell>
          <cell r="GZ30">
            <v>303</v>
          </cell>
          <cell r="HA30" t="str">
            <v>022000</v>
          </cell>
          <cell r="HB30">
            <v>296</v>
          </cell>
          <cell r="HC30" t="str">
            <v>022000</v>
          </cell>
          <cell r="HD30">
            <v>272</v>
          </cell>
          <cell r="HE30" t="str">
            <v>021901</v>
          </cell>
          <cell r="HF30">
            <v>421</v>
          </cell>
          <cell r="HG30" t="str">
            <v>022000</v>
          </cell>
          <cell r="HH30">
            <v>273</v>
          </cell>
          <cell r="HI30" t="str">
            <v>022000</v>
          </cell>
          <cell r="HJ30">
            <v>282</v>
          </cell>
          <cell r="HK30" t="str">
            <v>022000</v>
          </cell>
          <cell r="HL30">
            <v>279</v>
          </cell>
          <cell r="HM30" t="str">
            <v>022000</v>
          </cell>
          <cell r="HN30">
            <v>345</v>
          </cell>
          <cell r="HO30" t="str">
            <v>022000</v>
          </cell>
          <cell r="HP30">
            <v>298</v>
          </cell>
          <cell r="HQ30" t="str">
            <v>022000</v>
          </cell>
          <cell r="HR30">
            <v>353</v>
          </cell>
          <cell r="HS30" t="str">
            <v>022000</v>
          </cell>
          <cell r="HT30">
            <v>289</v>
          </cell>
          <cell r="HU30" t="str">
            <v>022000</v>
          </cell>
          <cell r="HV30">
            <v>361</v>
          </cell>
          <cell r="HW30" t="str">
            <v>021901</v>
          </cell>
          <cell r="HX30">
            <v>511</v>
          </cell>
          <cell r="HY30" t="str">
            <v>022000</v>
          </cell>
          <cell r="HZ30">
            <v>361</v>
          </cell>
          <cell r="IA30" t="str">
            <v>022000</v>
          </cell>
          <cell r="IB30">
            <v>334</v>
          </cell>
          <cell r="IC30" t="str">
            <v>022000</v>
          </cell>
          <cell r="ID30">
            <v>413</v>
          </cell>
          <cell r="IE30" t="str">
            <v>022000</v>
          </cell>
          <cell r="IF30">
            <v>337</v>
          </cell>
          <cell r="IG30" t="str">
            <v>022000</v>
          </cell>
          <cell r="IH30">
            <v>410</v>
          </cell>
          <cell r="II30" t="str">
            <v>022000</v>
          </cell>
          <cell r="IJ30">
            <v>386</v>
          </cell>
          <cell r="IK30" t="str">
            <v>021901</v>
          </cell>
          <cell r="IL30">
            <v>616</v>
          </cell>
          <cell r="IM30" t="str">
            <v>022000</v>
          </cell>
          <cell r="IN30">
            <v>373</v>
          </cell>
          <cell r="IO30" t="str">
            <v>022000</v>
          </cell>
          <cell r="IP30">
            <v>406</v>
          </cell>
          <cell r="IQ30" t="str">
            <v>022000</v>
          </cell>
          <cell r="IR30">
            <v>337</v>
          </cell>
          <cell r="IS30" t="str">
            <v>022000</v>
          </cell>
          <cell r="IT30">
            <v>454</v>
          </cell>
          <cell r="IU30" t="str">
            <v>022000</v>
          </cell>
          <cell r="IV30">
            <v>312</v>
          </cell>
          <cell r="IW30" t="str">
            <v>022000</v>
          </cell>
          <cell r="IX30">
            <v>437</v>
          </cell>
          <cell r="IY30" t="str">
            <v>022000</v>
          </cell>
          <cell r="IZ30">
            <v>272</v>
          </cell>
          <cell r="JA30" t="str">
            <v>022000</v>
          </cell>
          <cell r="JB30">
            <v>393</v>
          </cell>
          <cell r="JC30" t="str">
            <v>022000</v>
          </cell>
          <cell r="JD30">
            <v>279</v>
          </cell>
          <cell r="JE30" t="str">
            <v>022000</v>
          </cell>
          <cell r="JF30">
            <v>365</v>
          </cell>
          <cell r="JG30" t="str">
            <v>022000</v>
          </cell>
          <cell r="JH30">
            <v>275</v>
          </cell>
          <cell r="JI30" t="str">
            <v>022000</v>
          </cell>
          <cell r="JJ30">
            <v>328</v>
          </cell>
          <cell r="JK30" t="str">
            <v>022000</v>
          </cell>
          <cell r="JL30">
            <v>215</v>
          </cell>
          <cell r="JM30" t="str">
            <v>022000</v>
          </cell>
          <cell r="JN30">
            <v>288</v>
          </cell>
          <cell r="JO30" t="str">
            <v>022000</v>
          </cell>
          <cell r="JP30">
            <v>201</v>
          </cell>
          <cell r="JQ30" t="str">
            <v>022000</v>
          </cell>
          <cell r="JR30">
            <v>293</v>
          </cell>
          <cell r="JS30" t="str">
            <v>022000</v>
          </cell>
          <cell r="JT30">
            <v>171</v>
          </cell>
          <cell r="JU30" t="str">
            <v>022000</v>
          </cell>
          <cell r="JV30">
            <v>254</v>
          </cell>
          <cell r="JW30" t="str">
            <v>022000</v>
          </cell>
          <cell r="JX30">
            <v>147</v>
          </cell>
          <cell r="JY30" t="str">
            <v>022000</v>
          </cell>
          <cell r="JZ30">
            <v>230</v>
          </cell>
          <cell r="KA30" t="str">
            <v>022000</v>
          </cell>
          <cell r="KB30">
            <v>148</v>
          </cell>
          <cell r="KC30" t="str">
            <v>022000</v>
          </cell>
          <cell r="KD30">
            <v>249</v>
          </cell>
          <cell r="KE30" t="str">
            <v>022000</v>
          </cell>
          <cell r="KF30">
            <v>113</v>
          </cell>
          <cell r="KG30" t="str">
            <v>022000</v>
          </cell>
          <cell r="KH30">
            <v>191</v>
          </cell>
          <cell r="KI30" t="str">
            <v>022000</v>
          </cell>
          <cell r="KJ30">
            <v>90</v>
          </cell>
          <cell r="KK30" t="str">
            <v>022000</v>
          </cell>
          <cell r="KL30">
            <v>168</v>
          </cell>
          <cell r="KM30" t="str">
            <v>022000</v>
          </cell>
          <cell r="KN30">
            <v>85</v>
          </cell>
          <cell r="KO30" t="str">
            <v>022000</v>
          </cell>
          <cell r="KP30">
            <v>168</v>
          </cell>
          <cell r="KQ30" t="str">
            <v>022000</v>
          </cell>
          <cell r="KR30">
            <v>33</v>
          </cell>
          <cell r="KS30" t="str">
            <v>022000</v>
          </cell>
          <cell r="KT30">
            <v>75</v>
          </cell>
          <cell r="KU30" t="str">
            <v>022000</v>
          </cell>
          <cell r="KV30">
            <v>35</v>
          </cell>
          <cell r="KW30" t="str">
            <v>022000</v>
          </cell>
          <cell r="KX30">
            <v>49</v>
          </cell>
          <cell r="KY30" t="str">
            <v>022000</v>
          </cell>
          <cell r="KZ30">
            <v>29</v>
          </cell>
          <cell r="LA30" t="str">
            <v>022000</v>
          </cell>
          <cell r="LB30">
            <v>80</v>
          </cell>
          <cell r="LC30" t="str">
            <v>022000</v>
          </cell>
          <cell r="LD30">
            <v>36</v>
          </cell>
          <cell r="LE30" t="str">
            <v>022000</v>
          </cell>
          <cell r="LF30">
            <v>103</v>
          </cell>
          <cell r="LG30" t="str">
            <v>022000</v>
          </cell>
          <cell r="LH30">
            <v>41</v>
          </cell>
          <cell r="LI30" t="str">
            <v>022000</v>
          </cell>
          <cell r="LJ30">
            <v>125</v>
          </cell>
          <cell r="LK30" t="str">
            <v>022000</v>
          </cell>
          <cell r="LL30">
            <v>41</v>
          </cell>
          <cell r="LM30" t="str">
            <v>022000</v>
          </cell>
          <cell r="LN30">
            <v>152</v>
          </cell>
          <cell r="LO30" t="str">
            <v>022000</v>
          </cell>
          <cell r="LP30">
            <v>61</v>
          </cell>
          <cell r="LQ30" t="str">
            <v>022000</v>
          </cell>
          <cell r="LR30">
            <v>169</v>
          </cell>
          <cell r="LS30" t="str">
            <v>022000</v>
          </cell>
          <cell r="LT30">
            <v>56</v>
          </cell>
          <cell r="LU30" t="str">
            <v>022000</v>
          </cell>
          <cell r="LV30">
            <v>144</v>
          </cell>
          <cell r="LW30" t="str">
            <v>022000</v>
          </cell>
          <cell r="LX30">
            <v>46</v>
          </cell>
          <cell r="LY30" t="str">
            <v>022000</v>
          </cell>
          <cell r="LZ30">
            <v>105</v>
          </cell>
          <cell r="MA30" t="str">
            <v>022000</v>
          </cell>
          <cell r="MB30">
            <v>36</v>
          </cell>
          <cell r="MC30" t="str">
            <v>022000</v>
          </cell>
          <cell r="MD30">
            <v>121</v>
          </cell>
          <cell r="ME30" t="str">
            <v>022000</v>
          </cell>
          <cell r="MF30">
            <v>29</v>
          </cell>
          <cell r="MG30" t="str">
            <v>022000</v>
          </cell>
          <cell r="MH30">
            <v>99</v>
          </cell>
          <cell r="MI30" t="str">
            <v>022000</v>
          </cell>
          <cell r="MJ30">
            <v>18</v>
          </cell>
          <cell r="MK30" t="str">
            <v>022000</v>
          </cell>
          <cell r="ML30">
            <v>77</v>
          </cell>
          <cell r="MM30" t="str">
            <v>022000</v>
          </cell>
          <cell r="MN30">
            <v>8</v>
          </cell>
          <cell r="MO30" t="str">
            <v>022000</v>
          </cell>
          <cell r="MP30">
            <v>60</v>
          </cell>
          <cell r="MQ30" t="str">
            <v>022000</v>
          </cell>
          <cell r="MR30">
            <v>10</v>
          </cell>
          <cell r="MS30" t="str">
            <v>022000</v>
          </cell>
          <cell r="MT30">
            <v>67</v>
          </cell>
          <cell r="MU30" t="str">
            <v>022000</v>
          </cell>
          <cell r="MV30">
            <v>14</v>
          </cell>
          <cell r="MW30" t="str">
            <v>022000</v>
          </cell>
          <cell r="MX30">
            <v>47</v>
          </cell>
          <cell r="MY30" t="str">
            <v>022000</v>
          </cell>
          <cell r="MZ30">
            <v>11</v>
          </cell>
          <cell r="NA30" t="str">
            <v>022000</v>
          </cell>
          <cell r="NB30">
            <v>28</v>
          </cell>
          <cell r="NC30" t="str">
            <v>022000</v>
          </cell>
          <cell r="ND30">
            <v>7</v>
          </cell>
          <cell r="NE30" t="str">
            <v>022000</v>
          </cell>
          <cell r="NF30">
            <v>23</v>
          </cell>
          <cell r="NG30" t="str">
            <v>022000</v>
          </cell>
          <cell r="NH30">
            <v>5</v>
          </cell>
          <cell r="NI30" t="str">
            <v>022001</v>
          </cell>
          <cell r="NJ30">
            <v>9</v>
          </cell>
          <cell r="NK30" t="str">
            <v>022000</v>
          </cell>
          <cell r="NL30">
            <v>3</v>
          </cell>
          <cell r="NM30" t="str">
            <v>022000</v>
          </cell>
          <cell r="NN30">
            <v>10</v>
          </cell>
          <cell r="NO30" t="str">
            <v>022000</v>
          </cell>
          <cell r="NP30">
            <v>1</v>
          </cell>
          <cell r="NQ30" t="str">
            <v>022001</v>
          </cell>
          <cell r="NR30">
            <v>6</v>
          </cell>
          <cell r="NS30" t="str">
            <v>022000</v>
          </cell>
          <cell r="NT30">
            <v>1</v>
          </cell>
          <cell r="NU30" t="str">
            <v>022003</v>
          </cell>
          <cell r="NV30">
            <v>6</v>
          </cell>
          <cell r="NY30" t="str">
            <v>022102</v>
          </cell>
          <cell r="NZ30">
            <v>1</v>
          </cell>
          <cell r="OC30" t="str">
            <v>022400</v>
          </cell>
          <cell r="OD30">
            <v>2</v>
          </cell>
          <cell r="OG30" t="str">
            <v>027002</v>
          </cell>
          <cell r="OH30">
            <v>2</v>
          </cell>
        </row>
        <row r="31">
          <cell r="C31" t="str">
            <v>022000</v>
          </cell>
          <cell r="D31">
            <v>218</v>
          </cell>
          <cell r="E31" t="str">
            <v>022000</v>
          </cell>
          <cell r="F31">
            <v>213</v>
          </cell>
          <cell r="G31" t="str">
            <v>022000</v>
          </cell>
          <cell r="H31">
            <v>216</v>
          </cell>
          <cell r="I31" t="str">
            <v>022000</v>
          </cell>
          <cell r="J31">
            <v>216</v>
          </cell>
          <cell r="K31" t="str">
            <v>022000</v>
          </cell>
          <cell r="L31">
            <v>248</v>
          </cell>
          <cell r="M31" t="str">
            <v>022000</v>
          </cell>
          <cell r="N31">
            <v>246</v>
          </cell>
          <cell r="O31" t="str">
            <v>022000</v>
          </cell>
          <cell r="P31">
            <v>274</v>
          </cell>
          <cell r="Q31" t="str">
            <v>022000</v>
          </cell>
          <cell r="R31">
            <v>238</v>
          </cell>
          <cell r="S31" t="str">
            <v>022000</v>
          </cell>
          <cell r="T31">
            <v>330</v>
          </cell>
          <cell r="U31" t="str">
            <v>022000</v>
          </cell>
          <cell r="V31">
            <v>297</v>
          </cell>
          <cell r="W31" t="str">
            <v>022000</v>
          </cell>
          <cell r="X31">
            <v>322</v>
          </cell>
          <cell r="Y31" t="str">
            <v>022000</v>
          </cell>
          <cell r="Z31">
            <v>324</v>
          </cell>
          <cell r="AA31" t="str">
            <v>022000</v>
          </cell>
          <cell r="AB31">
            <v>351</v>
          </cell>
          <cell r="AC31" t="str">
            <v>022000</v>
          </cell>
          <cell r="AD31">
            <v>323</v>
          </cell>
          <cell r="AE31" t="str">
            <v>022000</v>
          </cell>
          <cell r="AF31">
            <v>327</v>
          </cell>
          <cell r="AG31" t="str">
            <v>022000</v>
          </cell>
          <cell r="AH31">
            <v>351</v>
          </cell>
          <cell r="AI31" t="str">
            <v>022000</v>
          </cell>
          <cell r="AJ31">
            <v>320</v>
          </cell>
          <cell r="AK31" t="str">
            <v>022000</v>
          </cell>
          <cell r="AL31">
            <v>335</v>
          </cell>
          <cell r="AM31" t="str">
            <v>022000</v>
          </cell>
          <cell r="AN31">
            <v>316</v>
          </cell>
          <cell r="AO31" t="str">
            <v>022000</v>
          </cell>
          <cell r="AP31">
            <v>297</v>
          </cell>
          <cell r="AQ31" t="str">
            <v>022000</v>
          </cell>
          <cell r="AR31">
            <v>321</v>
          </cell>
          <cell r="AS31" t="str">
            <v>022000</v>
          </cell>
          <cell r="AT31">
            <v>308</v>
          </cell>
          <cell r="AU31" t="str">
            <v>022000</v>
          </cell>
          <cell r="AV31">
            <v>307</v>
          </cell>
          <cell r="AW31" t="str">
            <v>022000</v>
          </cell>
          <cell r="AX31">
            <v>296</v>
          </cell>
          <cell r="AY31" t="str">
            <v>022000</v>
          </cell>
          <cell r="AZ31">
            <v>314</v>
          </cell>
          <cell r="BA31" t="str">
            <v>022000</v>
          </cell>
          <cell r="BB31">
            <v>307</v>
          </cell>
          <cell r="BC31" t="str">
            <v>022000</v>
          </cell>
          <cell r="BD31">
            <v>279</v>
          </cell>
          <cell r="BE31" t="str">
            <v>022000</v>
          </cell>
          <cell r="BF31">
            <v>272</v>
          </cell>
          <cell r="BG31" t="str">
            <v>022000</v>
          </cell>
          <cell r="BH31">
            <v>212</v>
          </cell>
          <cell r="BI31" t="str">
            <v>022000</v>
          </cell>
          <cell r="BJ31">
            <v>171</v>
          </cell>
          <cell r="BK31" t="str">
            <v>022000</v>
          </cell>
          <cell r="BL31">
            <v>210</v>
          </cell>
          <cell r="BM31" t="str">
            <v>022000</v>
          </cell>
          <cell r="BN31">
            <v>196</v>
          </cell>
          <cell r="BO31" t="str">
            <v>021701</v>
          </cell>
          <cell r="BP31">
            <v>592</v>
          </cell>
          <cell r="BQ31" t="str">
            <v>021701</v>
          </cell>
          <cell r="BR31">
            <v>620</v>
          </cell>
          <cell r="BS31" t="str">
            <v>021706</v>
          </cell>
          <cell r="BT31">
            <v>105</v>
          </cell>
          <cell r="BU31" t="str">
            <v>021901</v>
          </cell>
          <cell r="BV31">
            <v>156</v>
          </cell>
          <cell r="BW31" t="str">
            <v>021706</v>
          </cell>
          <cell r="BX31">
            <v>99</v>
          </cell>
          <cell r="BY31" t="str">
            <v>021901</v>
          </cell>
          <cell r="BZ31">
            <v>215</v>
          </cell>
          <cell r="CA31" t="str">
            <v>022001</v>
          </cell>
          <cell r="CB31">
            <v>247</v>
          </cell>
          <cell r="CC31" t="str">
            <v>022000</v>
          </cell>
          <cell r="CD31">
            <v>113</v>
          </cell>
          <cell r="CE31" t="str">
            <v>021901</v>
          </cell>
          <cell r="CF31">
            <v>243</v>
          </cell>
          <cell r="CG31" t="str">
            <v>021901</v>
          </cell>
          <cell r="CH31">
            <v>205</v>
          </cell>
          <cell r="CI31" t="str">
            <v>021800</v>
          </cell>
          <cell r="CJ31">
            <v>531</v>
          </cell>
          <cell r="CK31" t="str">
            <v>022001</v>
          </cell>
          <cell r="CL31">
            <v>162</v>
          </cell>
          <cell r="CM31" t="str">
            <v>022001</v>
          </cell>
          <cell r="CN31">
            <v>332</v>
          </cell>
          <cell r="CO31" t="str">
            <v>021901</v>
          </cell>
          <cell r="CP31">
            <v>217</v>
          </cell>
          <cell r="CQ31" t="str">
            <v>022001</v>
          </cell>
          <cell r="CR31">
            <v>328</v>
          </cell>
          <cell r="CS31" t="str">
            <v>022000</v>
          </cell>
          <cell r="CT31">
            <v>147</v>
          </cell>
          <cell r="CU31" t="str">
            <v>022001</v>
          </cell>
          <cell r="CV31">
            <v>316</v>
          </cell>
          <cell r="CW31" t="str">
            <v>022001</v>
          </cell>
          <cell r="CX31">
            <v>205</v>
          </cell>
          <cell r="CY31" t="str">
            <v>022001</v>
          </cell>
          <cell r="CZ31">
            <v>301</v>
          </cell>
          <cell r="DA31" t="str">
            <v>021901</v>
          </cell>
          <cell r="DB31">
            <v>216</v>
          </cell>
          <cell r="DC31" t="str">
            <v>022001</v>
          </cell>
          <cell r="DD31">
            <v>285</v>
          </cell>
          <cell r="DE31" t="str">
            <v>022000</v>
          </cell>
          <cell r="DF31">
            <v>185</v>
          </cell>
          <cell r="DG31" t="str">
            <v>022001</v>
          </cell>
          <cell r="DH31">
            <v>307</v>
          </cell>
          <cell r="DI31" t="str">
            <v>022000</v>
          </cell>
          <cell r="DJ31">
            <v>185</v>
          </cell>
          <cell r="DK31" t="str">
            <v>022001</v>
          </cell>
          <cell r="DL31">
            <v>297</v>
          </cell>
          <cell r="DM31" t="str">
            <v>022001</v>
          </cell>
          <cell r="DN31">
            <v>279</v>
          </cell>
          <cell r="DO31" t="str">
            <v>022001</v>
          </cell>
          <cell r="DP31">
            <v>353</v>
          </cell>
          <cell r="DQ31" t="str">
            <v>022001</v>
          </cell>
          <cell r="DR31">
            <v>288</v>
          </cell>
          <cell r="DS31" t="str">
            <v>022000</v>
          </cell>
          <cell r="DT31">
            <v>303</v>
          </cell>
          <cell r="DU31" t="str">
            <v>022000</v>
          </cell>
          <cell r="DV31">
            <v>291</v>
          </cell>
          <cell r="DW31" t="str">
            <v>022001</v>
          </cell>
          <cell r="DX31">
            <v>412</v>
          </cell>
          <cell r="DY31" t="str">
            <v>022001</v>
          </cell>
          <cell r="DZ31">
            <v>303</v>
          </cell>
          <cell r="EA31" t="str">
            <v>022001</v>
          </cell>
          <cell r="EB31">
            <v>416</v>
          </cell>
          <cell r="EC31" t="str">
            <v>022001</v>
          </cell>
          <cell r="ED31">
            <v>322</v>
          </cell>
          <cell r="EE31" t="str">
            <v>022001</v>
          </cell>
          <cell r="EF31">
            <v>418</v>
          </cell>
          <cell r="EG31" t="str">
            <v>022000</v>
          </cell>
          <cell r="EH31">
            <v>381</v>
          </cell>
          <cell r="EI31" t="str">
            <v>022001</v>
          </cell>
          <cell r="EJ31">
            <v>430</v>
          </cell>
          <cell r="EK31" t="str">
            <v>022001</v>
          </cell>
          <cell r="EL31">
            <v>361</v>
          </cell>
          <cell r="EM31" t="str">
            <v>022001</v>
          </cell>
          <cell r="EN31">
            <v>386</v>
          </cell>
          <cell r="EO31" t="str">
            <v>022001</v>
          </cell>
          <cell r="EP31">
            <v>376</v>
          </cell>
          <cell r="EQ31" t="str">
            <v>022001</v>
          </cell>
          <cell r="ER31">
            <v>377</v>
          </cell>
          <cell r="ES31" t="str">
            <v>022000</v>
          </cell>
          <cell r="ET31">
            <v>386</v>
          </cell>
          <cell r="EU31" t="str">
            <v>022001</v>
          </cell>
          <cell r="EV31">
            <v>387</v>
          </cell>
          <cell r="EW31" t="str">
            <v>022001</v>
          </cell>
          <cell r="EX31">
            <v>347</v>
          </cell>
          <cell r="EY31" t="str">
            <v>022001</v>
          </cell>
          <cell r="EZ31">
            <v>339</v>
          </cell>
          <cell r="FA31" t="str">
            <v>022001</v>
          </cell>
          <cell r="FB31">
            <v>327</v>
          </cell>
          <cell r="FC31" t="str">
            <v>022001</v>
          </cell>
          <cell r="FD31">
            <v>342</v>
          </cell>
          <cell r="FE31" t="str">
            <v>022001</v>
          </cell>
          <cell r="FF31">
            <v>304</v>
          </cell>
          <cell r="FG31" t="str">
            <v>022001</v>
          </cell>
          <cell r="FH31">
            <v>315</v>
          </cell>
          <cell r="FI31" t="str">
            <v>022001</v>
          </cell>
          <cell r="FJ31">
            <v>320</v>
          </cell>
          <cell r="FK31" t="str">
            <v>022001</v>
          </cell>
          <cell r="FL31">
            <v>350</v>
          </cell>
          <cell r="FM31" t="str">
            <v>022001</v>
          </cell>
          <cell r="FN31">
            <v>297</v>
          </cell>
          <cell r="FO31" t="str">
            <v>022001</v>
          </cell>
          <cell r="FP31">
            <v>320</v>
          </cell>
          <cell r="FQ31" t="str">
            <v>022001</v>
          </cell>
          <cell r="FR31">
            <v>319</v>
          </cell>
          <cell r="FS31" t="str">
            <v>022001</v>
          </cell>
          <cell r="FT31">
            <v>294</v>
          </cell>
          <cell r="FU31" t="str">
            <v>022001</v>
          </cell>
          <cell r="FV31">
            <v>361</v>
          </cell>
          <cell r="FW31" t="str">
            <v>022001</v>
          </cell>
          <cell r="FX31">
            <v>276</v>
          </cell>
          <cell r="FY31" t="str">
            <v>022001</v>
          </cell>
          <cell r="FZ31">
            <v>322</v>
          </cell>
          <cell r="GA31" t="str">
            <v>022001</v>
          </cell>
          <cell r="GB31">
            <v>304</v>
          </cell>
          <cell r="GC31" t="str">
            <v>022001</v>
          </cell>
          <cell r="GD31">
            <v>310</v>
          </cell>
          <cell r="GE31" t="str">
            <v>022001</v>
          </cell>
          <cell r="GF31">
            <v>292</v>
          </cell>
          <cell r="GG31" t="str">
            <v>022001</v>
          </cell>
          <cell r="GH31">
            <v>326</v>
          </cell>
          <cell r="GI31" t="str">
            <v>022001</v>
          </cell>
          <cell r="GJ31">
            <v>239</v>
          </cell>
          <cell r="GK31" t="str">
            <v>022001</v>
          </cell>
          <cell r="GL31">
            <v>275</v>
          </cell>
          <cell r="GM31" t="str">
            <v>022001</v>
          </cell>
          <cell r="GN31">
            <v>297</v>
          </cell>
          <cell r="GO31" t="str">
            <v>022001</v>
          </cell>
          <cell r="GP31">
            <v>304</v>
          </cell>
          <cell r="GQ31" t="str">
            <v>022001</v>
          </cell>
          <cell r="GR31">
            <v>294</v>
          </cell>
          <cell r="GS31" t="str">
            <v>022001</v>
          </cell>
          <cell r="GT31">
            <v>315</v>
          </cell>
          <cell r="GU31" t="str">
            <v>022001</v>
          </cell>
          <cell r="GV31">
            <v>284</v>
          </cell>
          <cell r="GW31" t="str">
            <v>022001</v>
          </cell>
          <cell r="GX31">
            <v>330</v>
          </cell>
          <cell r="GY31" t="str">
            <v>022001</v>
          </cell>
          <cell r="GZ31">
            <v>319</v>
          </cell>
          <cell r="HA31" t="str">
            <v>022001</v>
          </cell>
          <cell r="HB31">
            <v>323</v>
          </cell>
          <cell r="HC31" t="str">
            <v>022001</v>
          </cell>
          <cell r="HD31">
            <v>331</v>
          </cell>
          <cell r="HE31" t="str">
            <v>022000</v>
          </cell>
          <cell r="HF31">
            <v>290</v>
          </cell>
          <cell r="HG31" t="str">
            <v>022001</v>
          </cell>
          <cell r="HH31">
            <v>353</v>
          </cell>
          <cell r="HI31" t="str">
            <v>022001</v>
          </cell>
          <cell r="HJ31">
            <v>390</v>
          </cell>
          <cell r="HK31" t="str">
            <v>022001</v>
          </cell>
          <cell r="HL31">
            <v>381</v>
          </cell>
          <cell r="HM31" t="str">
            <v>022001</v>
          </cell>
          <cell r="HN31">
            <v>425</v>
          </cell>
          <cell r="HO31" t="str">
            <v>022001</v>
          </cell>
          <cell r="HP31">
            <v>382</v>
          </cell>
          <cell r="HQ31" t="str">
            <v>022001</v>
          </cell>
          <cell r="HR31">
            <v>400</v>
          </cell>
          <cell r="HS31" t="str">
            <v>022001</v>
          </cell>
          <cell r="HT31">
            <v>381</v>
          </cell>
          <cell r="HU31" t="str">
            <v>022001</v>
          </cell>
          <cell r="HV31">
            <v>449</v>
          </cell>
          <cell r="HW31" t="str">
            <v>022000</v>
          </cell>
          <cell r="HX31">
            <v>331</v>
          </cell>
          <cell r="HY31" t="str">
            <v>022001</v>
          </cell>
          <cell r="HZ31">
            <v>456</v>
          </cell>
          <cell r="IA31" t="str">
            <v>022001</v>
          </cell>
          <cell r="IB31">
            <v>431</v>
          </cell>
          <cell r="IC31" t="str">
            <v>022001</v>
          </cell>
          <cell r="ID31">
            <v>479</v>
          </cell>
          <cell r="IE31" t="str">
            <v>022001</v>
          </cell>
          <cell r="IF31">
            <v>391</v>
          </cell>
          <cell r="IG31" t="str">
            <v>022001</v>
          </cell>
          <cell r="IH31">
            <v>463</v>
          </cell>
          <cell r="II31" t="str">
            <v>022001</v>
          </cell>
          <cell r="IJ31">
            <v>439</v>
          </cell>
          <cell r="IK31" t="str">
            <v>022000</v>
          </cell>
          <cell r="IL31">
            <v>456</v>
          </cell>
          <cell r="IM31" t="str">
            <v>022001</v>
          </cell>
          <cell r="IN31">
            <v>365</v>
          </cell>
          <cell r="IO31" t="str">
            <v>022001</v>
          </cell>
          <cell r="IP31">
            <v>401</v>
          </cell>
          <cell r="IQ31" t="str">
            <v>022001</v>
          </cell>
          <cell r="IR31">
            <v>366</v>
          </cell>
          <cell r="IS31" t="str">
            <v>022001</v>
          </cell>
          <cell r="IT31">
            <v>462</v>
          </cell>
          <cell r="IU31" t="str">
            <v>022001</v>
          </cell>
          <cell r="IV31">
            <v>325</v>
          </cell>
          <cell r="IW31" t="str">
            <v>022001</v>
          </cell>
          <cell r="IX31">
            <v>410</v>
          </cell>
          <cell r="IY31" t="str">
            <v>022001</v>
          </cell>
          <cell r="IZ31">
            <v>256</v>
          </cell>
          <cell r="JA31" t="str">
            <v>022001</v>
          </cell>
          <cell r="JB31">
            <v>344</v>
          </cell>
          <cell r="JC31" t="str">
            <v>022001</v>
          </cell>
          <cell r="JD31">
            <v>233</v>
          </cell>
          <cell r="JE31" t="str">
            <v>022001</v>
          </cell>
          <cell r="JF31">
            <v>362</v>
          </cell>
          <cell r="JG31" t="str">
            <v>022001</v>
          </cell>
          <cell r="JH31">
            <v>221</v>
          </cell>
          <cell r="JI31" t="str">
            <v>022001</v>
          </cell>
          <cell r="JJ31">
            <v>337</v>
          </cell>
          <cell r="JK31" t="str">
            <v>022001</v>
          </cell>
          <cell r="JL31">
            <v>178</v>
          </cell>
          <cell r="JM31" t="str">
            <v>022001</v>
          </cell>
          <cell r="JN31">
            <v>248</v>
          </cell>
          <cell r="JO31" t="str">
            <v>022001</v>
          </cell>
          <cell r="JP31">
            <v>150</v>
          </cell>
          <cell r="JQ31" t="str">
            <v>022001</v>
          </cell>
          <cell r="JR31">
            <v>265</v>
          </cell>
          <cell r="JS31" t="str">
            <v>022001</v>
          </cell>
          <cell r="JT31">
            <v>169</v>
          </cell>
          <cell r="JU31" t="str">
            <v>022001</v>
          </cell>
          <cell r="JV31">
            <v>248</v>
          </cell>
          <cell r="JW31" t="str">
            <v>022001</v>
          </cell>
          <cell r="JX31">
            <v>112</v>
          </cell>
          <cell r="JY31" t="str">
            <v>022001</v>
          </cell>
          <cell r="JZ31">
            <v>162</v>
          </cell>
          <cell r="KA31" t="str">
            <v>022001</v>
          </cell>
          <cell r="KB31">
            <v>89</v>
          </cell>
          <cell r="KC31" t="str">
            <v>022001</v>
          </cell>
          <cell r="KD31">
            <v>180</v>
          </cell>
          <cell r="KE31" t="str">
            <v>022001</v>
          </cell>
          <cell r="KF31">
            <v>66</v>
          </cell>
          <cell r="KG31" t="str">
            <v>022001</v>
          </cell>
          <cell r="KH31">
            <v>138</v>
          </cell>
          <cell r="KI31" t="str">
            <v>022001</v>
          </cell>
          <cell r="KJ31">
            <v>58</v>
          </cell>
          <cell r="KK31" t="str">
            <v>022001</v>
          </cell>
          <cell r="KL31">
            <v>133</v>
          </cell>
          <cell r="KM31" t="str">
            <v>022001</v>
          </cell>
          <cell r="KN31">
            <v>54</v>
          </cell>
          <cell r="KO31" t="str">
            <v>022001</v>
          </cell>
          <cell r="KP31">
            <v>136</v>
          </cell>
          <cell r="KQ31" t="str">
            <v>022001</v>
          </cell>
          <cell r="KR31">
            <v>21</v>
          </cell>
          <cell r="KS31" t="str">
            <v>022001</v>
          </cell>
          <cell r="KT31">
            <v>68</v>
          </cell>
          <cell r="KU31" t="str">
            <v>022001</v>
          </cell>
          <cell r="KV31">
            <v>8</v>
          </cell>
          <cell r="KW31" t="str">
            <v>022001</v>
          </cell>
          <cell r="KX31">
            <v>30</v>
          </cell>
          <cell r="KY31" t="str">
            <v>022001</v>
          </cell>
          <cell r="KZ31">
            <v>16</v>
          </cell>
          <cell r="LA31" t="str">
            <v>022001</v>
          </cell>
          <cell r="LB31">
            <v>58</v>
          </cell>
          <cell r="LC31" t="str">
            <v>022001</v>
          </cell>
          <cell r="LD31">
            <v>42</v>
          </cell>
          <cell r="LE31" t="str">
            <v>022001</v>
          </cell>
          <cell r="LF31">
            <v>69</v>
          </cell>
          <cell r="LG31" t="str">
            <v>022001</v>
          </cell>
          <cell r="LH31">
            <v>60</v>
          </cell>
          <cell r="LI31" t="str">
            <v>022001</v>
          </cell>
          <cell r="LJ31">
            <v>109</v>
          </cell>
          <cell r="LK31" t="str">
            <v>022001</v>
          </cell>
          <cell r="LL31">
            <v>41</v>
          </cell>
          <cell r="LM31" t="str">
            <v>022001</v>
          </cell>
          <cell r="LN31">
            <v>131</v>
          </cell>
          <cell r="LO31" t="str">
            <v>022001</v>
          </cell>
          <cell r="LP31">
            <v>34</v>
          </cell>
          <cell r="LQ31" t="str">
            <v>022001</v>
          </cell>
          <cell r="LR31">
            <v>139</v>
          </cell>
          <cell r="LS31" t="str">
            <v>022001</v>
          </cell>
          <cell r="LT31">
            <v>44</v>
          </cell>
          <cell r="LU31" t="str">
            <v>022001</v>
          </cell>
          <cell r="LV31">
            <v>119</v>
          </cell>
          <cell r="LW31" t="str">
            <v>022001</v>
          </cell>
          <cell r="LX31">
            <v>18</v>
          </cell>
          <cell r="LY31" t="str">
            <v>022001</v>
          </cell>
          <cell r="LZ31">
            <v>95</v>
          </cell>
          <cell r="MA31" t="str">
            <v>022001</v>
          </cell>
          <cell r="MB31">
            <v>30</v>
          </cell>
          <cell r="MC31" t="str">
            <v>022001</v>
          </cell>
          <cell r="MD31">
            <v>116</v>
          </cell>
          <cell r="ME31" t="str">
            <v>022001</v>
          </cell>
          <cell r="MF31">
            <v>19</v>
          </cell>
          <cell r="MG31" t="str">
            <v>022001</v>
          </cell>
          <cell r="MH31">
            <v>69</v>
          </cell>
          <cell r="MI31" t="str">
            <v>022001</v>
          </cell>
          <cell r="MJ31">
            <v>7</v>
          </cell>
          <cell r="MK31" t="str">
            <v>022001</v>
          </cell>
          <cell r="ML31">
            <v>34</v>
          </cell>
          <cell r="MM31" t="str">
            <v>022001</v>
          </cell>
          <cell r="MN31">
            <v>4</v>
          </cell>
          <cell r="MO31" t="str">
            <v>022001</v>
          </cell>
          <cell r="MP31">
            <v>33</v>
          </cell>
          <cell r="MQ31" t="str">
            <v>022001</v>
          </cell>
          <cell r="MR31">
            <v>13</v>
          </cell>
          <cell r="MS31" t="str">
            <v>022001</v>
          </cell>
          <cell r="MT31">
            <v>26</v>
          </cell>
          <cell r="MU31" t="str">
            <v>022001</v>
          </cell>
          <cell r="MV31">
            <v>7</v>
          </cell>
          <cell r="MW31" t="str">
            <v>022001</v>
          </cell>
          <cell r="MX31">
            <v>22</v>
          </cell>
          <cell r="MY31" t="str">
            <v>022001</v>
          </cell>
          <cell r="MZ31">
            <v>5</v>
          </cell>
          <cell r="NA31" t="str">
            <v>022001</v>
          </cell>
          <cell r="NB31">
            <v>21</v>
          </cell>
          <cell r="NC31" t="str">
            <v>022001</v>
          </cell>
          <cell r="ND31">
            <v>1</v>
          </cell>
          <cell r="NE31" t="str">
            <v>022001</v>
          </cell>
          <cell r="NF31">
            <v>15</v>
          </cell>
          <cell r="NI31" t="str">
            <v>022002</v>
          </cell>
          <cell r="NJ31">
            <v>17</v>
          </cell>
          <cell r="NK31" t="str">
            <v>022001</v>
          </cell>
          <cell r="NL31">
            <v>1</v>
          </cell>
          <cell r="NM31" t="str">
            <v>022001</v>
          </cell>
          <cell r="NN31">
            <v>4</v>
          </cell>
          <cell r="NO31" t="str">
            <v>022001</v>
          </cell>
          <cell r="NP31">
            <v>1</v>
          </cell>
          <cell r="NQ31" t="str">
            <v>022002</v>
          </cell>
          <cell r="NR31">
            <v>8</v>
          </cell>
          <cell r="NU31" t="str">
            <v>022012</v>
          </cell>
          <cell r="NV31">
            <v>2</v>
          </cell>
          <cell r="NY31" t="str">
            <v>022103</v>
          </cell>
          <cell r="NZ31">
            <v>5</v>
          </cell>
          <cell r="OC31" t="str">
            <v>022720</v>
          </cell>
          <cell r="OD31">
            <v>4</v>
          </cell>
          <cell r="OG31" t="str">
            <v>028000</v>
          </cell>
          <cell r="OH31">
            <v>1</v>
          </cell>
        </row>
        <row r="32">
          <cell r="C32" t="str">
            <v>022001</v>
          </cell>
          <cell r="D32">
            <v>329</v>
          </cell>
          <cell r="E32" t="str">
            <v>022001</v>
          </cell>
          <cell r="F32">
            <v>278</v>
          </cell>
          <cell r="G32" t="str">
            <v>022001</v>
          </cell>
          <cell r="H32">
            <v>330</v>
          </cell>
          <cell r="I32" t="str">
            <v>022001</v>
          </cell>
          <cell r="J32">
            <v>275</v>
          </cell>
          <cell r="K32" t="str">
            <v>022001</v>
          </cell>
          <cell r="L32">
            <v>331</v>
          </cell>
          <cell r="M32" t="str">
            <v>022001</v>
          </cell>
          <cell r="N32">
            <v>295</v>
          </cell>
          <cell r="O32" t="str">
            <v>022001</v>
          </cell>
          <cell r="P32">
            <v>347</v>
          </cell>
          <cell r="Q32" t="str">
            <v>022001</v>
          </cell>
          <cell r="R32">
            <v>309</v>
          </cell>
          <cell r="S32" t="str">
            <v>022001</v>
          </cell>
          <cell r="T32">
            <v>369</v>
          </cell>
          <cell r="U32" t="str">
            <v>022001</v>
          </cell>
          <cell r="V32">
            <v>381</v>
          </cell>
          <cell r="W32" t="str">
            <v>022001</v>
          </cell>
          <cell r="X32">
            <v>383</v>
          </cell>
          <cell r="Y32" t="str">
            <v>022001</v>
          </cell>
          <cell r="Z32">
            <v>345</v>
          </cell>
          <cell r="AA32" t="str">
            <v>022001</v>
          </cell>
          <cell r="AB32">
            <v>418</v>
          </cell>
          <cell r="AC32" t="str">
            <v>022001</v>
          </cell>
          <cell r="AD32">
            <v>397</v>
          </cell>
          <cell r="AE32" t="str">
            <v>022001</v>
          </cell>
          <cell r="AF32">
            <v>429</v>
          </cell>
          <cell r="AG32" t="str">
            <v>022001</v>
          </cell>
          <cell r="AH32">
            <v>412</v>
          </cell>
          <cell r="AI32" t="str">
            <v>022001</v>
          </cell>
          <cell r="AJ32">
            <v>456</v>
          </cell>
          <cell r="AK32" t="str">
            <v>022001</v>
          </cell>
          <cell r="AL32">
            <v>450</v>
          </cell>
          <cell r="AM32" t="str">
            <v>022001</v>
          </cell>
          <cell r="AN32">
            <v>442</v>
          </cell>
          <cell r="AO32" t="str">
            <v>022001</v>
          </cell>
          <cell r="AP32">
            <v>431</v>
          </cell>
          <cell r="AQ32" t="str">
            <v>022001</v>
          </cell>
          <cell r="AR32">
            <v>463</v>
          </cell>
          <cell r="AS32" t="str">
            <v>022001</v>
          </cell>
          <cell r="AT32">
            <v>461</v>
          </cell>
          <cell r="AU32" t="str">
            <v>022001</v>
          </cell>
          <cell r="AV32">
            <v>511</v>
          </cell>
          <cell r="AW32" t="str">
            <v>022001</v>
          </cell>
          <cell r="AX32">
            <v>449</v>
          </cell>
          <cell r="AY32" t="str">
            <v>022001</v>
          </cell>
          <cell r="AZ32">
            <v>496</v>
          </cell>
          <cell r="BA32" t="str">
            <v>022001</v>
          </cell>
          <cell r="BB32">
            <v>505</v>
          </cell>
          <cell r="BC32" t="str">
            <v>022001</v>
          </cell>
          <cell r="BD32">
            <v>517</v>
          </cell>
          <cell r="BE32" t="str">
            <v>022001</v>
          </cell>
          <cell r="BF32">
            <v>437</v>
          </cell>
          <cell r="BG32" t="str">
            <v>022001</v>
          </cell>
          <cell r="BH32">
            <v>382</v>
          </cell>
          <cell r="BI32" t="str">
            <v>022001</v>
          </cell>
          <cell r="BJ32">
            <v>344</v>
          </cell>
          <cell r="BK32" t="str">
            <v>022001</v>
          </cell>
          <cell r="BL32">
            <v>360</v>
          </cell>
          <cell r="BM32" t="str">
            <v>022001</v>
          </cell>
          <cell r="BN32">
            <v>311</v>
          </cell>
          <cell r="BO32" t="str">
            <v>021706</v>
          </cell>
          <cell r="BP32">
            <v>115</v>
          </cell>
          <cell r="BQ32" t="str">
            <v>021706</v>
          </cell>
          <cell r="BR32">
            <v>86</v>
          </cell>
          <cell r="BS32" t="str">
            <v>021800</v>
          </cell>
          <cell r="BT32">
            <v>340</v>
          </cell>
          <cell r="BU32" t="str">
            <v>022000</v>
          </cell>
          <cell r="BV32">
            <v>115</v>
          </cell>
          <cell r="BW32" t="str">
            <v>021800</v>
          </cell>
          <cell r="BX32">
            <v>489</v>
          </cell>
          <cell r="BY32" t="str">
            <v>022000</v>
          </cell>
          <cell r="BZ32">
            <v>121</v>
          </cell>
          <cell r="CA32" t="str">
            <v>022002</v>
          </cell>
          <cell r="CB32">
            <v>116</v>
          </cell>
          <cell r="CC32" t="str">
            <v>022001</v>
          </cell>
          <cell r="CD32">
            <v>165</v>
          </cell>
          <cell r="CE32" t="str">
            <v>022000</v>
          </cell>
          <cell r="CF32">
            <v>174</v>
          </cell>
          <cell r="CG32" t="str">
            <v>022000</v>
          </cell>
          <cell r="CH32">
            <v>135</v>
          </cell>
          <cell r="CI32" t="str">
            <v>021901</v>
          </cell>
          <cell r="CJ32">
            <v>251</v>
          </cell>
          <cell r="CK32" t="str">
            <v>022002</v>
          </cell>
          <cell r="CL32">
            <v>64</v>
          </cell>
          <cell r="CM32" t="str">
            <v>022002</v>
          </cell>
          <cell r="CN32">
            <v>150</v>
          </cell>
          <cell r="CO32" t="str">
            <v>022000</v>
          </cell>
          <cell r="CP32">
            <v>152</v>
          </cell>
          <cell r="CQ32" t="str">
            <v>022002</v>
          </cell>
          <cell r="CR32">
            <v>138</v>
          </cell>
          <cell r="CS32" t="str">
            <v>022001</v>
          </cell>
          <cell r="CT32">
            <v>201</v>
          </cell>
          <cell r="CU32" t="str">
            <v>022002</v>
          </cell>
          <cell r="CV32">
            <v>128</v>
          </cell>
          <cell r="CW32" t="str">
            <v>022002</v>
          </cell>
          <cell r="CX32">
            <v>67</v>
          </cell>
          <cell r="CY32" t="str">
            <v>022002</v>
          </cell>
          <cell r="CZ32">
            <v>118</v>
          </cell>
          <cell r="DA32" t="str">
            <v>022000</v>
          </cell>
          <cell r="DB32">
            <v>165</v>
          </cell>
          <cell r="DC32" t="str">
            <v>022002</v>
          </cell>
          <cell r="DD32">
            <v>123</v>
          </cell>
          <cell r="DE32" t="str">
            <v>022001</v>
          </cell>
          <cell r="DF32">
            <v>208</v>
          </cell>
          <cell r="DG32" t="str">
            <v>022002</v>
          </cell>
          <cell r="DH32">
            <v>112</v>
          </cell>
          <cell r="DI32" t="str">
            <v>022001</v>
          </cell>
          <cell r="DJ32">
            <v>210</v>
          </cell>
          <cell r="DK32" t="str">
            <v>022002</v>
          </cell>
          <cell r="DL32">
            <v>129</v>
          </cell>
          <cell r="DM32" t="str">
            <v>022002</v>
          </cell>
          <cell r="DN32">
            <v>97</v>
          </cell>
          <cell r="DO32" t="str">
            <v>022002</v>
          </cell>
          <cell r="DP32">
            <v>168</v>
          </cell>
          <cell r="DQ32" t="str">
            <v>022002</v>
          </cell>
          <cell r="DR32">
            <v>110</v>
          </cell>
          <cell r="DS32" t="str">
            <v>022001</v>
          </cell>
          <cell r="DT32">
            <v>400</v>
          </cell>
          <cell r="DU32" t="str">
            <v>022001</v>
          </cell>
          <cell r="DV32">
            <v>275</v>
          </cell>
          <cell r="DW32" t="str">
            <v>022002</v>
          </cell>
          <cell r="DX32">
            <v>168</v>
          </cell>
          <cell r="DY32" t="str">
            <v>022002</v>
          </cell>
          <cell r="DZ32">
            <v>123</v>
          </cell>
          <cell r="EA32" t="str">
            <v>022002</v>
          </cell>
          <cell r="EB32">
            <v>200</v>
          </cell>
          <cell r="EC32" t="str">
            <v>022002</v>
          </cell>
          <cell r="ED32">
            <v>154</v>
          </cell>
          <cell r="EE32" t="str">
            <v>022002</v>
          </cell>
          <cell r="EF32">
            <v>189</v>
          </cell>
          <cell r="EG32" t="str">
            <v>022001</v>
          </cell>
          <cell r="EH32">
            <v>355</v>
          </cell>
          <cell r="EI32" t="str">
            <v>022002</v>
          </cell>
          <cell r="EJ32">
            <v>180</v>
          </cell>
          <cell r="EK32" t="str">
            <v>022002</v>
          </cell>
          <cell r="EL32">
            <v>132</v>
          </cell>
          <cell r="EM32" t="str">
            <v>022002</v>
          </cell>
          <cell r="EN32">
            <v>172</v>
          </cell>
          <cell r="EO32" t="str">
            <v>022002</v>
          </cell>
          <cell r="EP32">
            <v>148</v>
          </cell>
          <cell r="EQ32" t="str">
            <v>022002</v>
          </cell>
          <cell r="ER32">
            <v>180</v>
          </cell>
          <cell r="ES32" t="str">
            <v>022001</v>
          </cell>
          <cell r="ET32">
            <v>346</v>
          </cell>
          <cell r="EU32" t="str">
            <v>022002</v>
          </cell>
          <cell r="EV32">
            <v>145</v>
          </cell>
          <cell r="EW32" t="str">
            <v>022002</v>
          </cell>
          <cell r="EX32">
            <v>135</v>
          </cell>
          <cell r="EY32" t="str">
            <v>022002</v>
          </cell>
          <cell r="EZ32">
            <v>152</v>
          </cell>
          <cell r="FA32" t="str">
            <v>022002</v>
          </cell>
          <cell r="FB32">
            <v>138</v>
          </cell>
          <cell r="FC32" t="str">
            <v>022002</v>
          </cell>
          <cell r="FD32">
            <v>138</v>
          </cell>
          <cell r="FE32" t="str">
            <v>022002</v>
          </cell>
          <cell r="FF32">
            <v>140</v>
          </cell>
          <cell r="FG32" t="str">
            <v>022002</v>
          </cell>
          <cell r="FH32">
            <v>125</v>
          </cell>
          <cell r="FI32" t="str">
            <v>022002</v>
          </cell>
          <cell r="FJ32">
            <v>126</v>
          </cell>
          <cell r="FK32" t="str">
            <v>022002</v>
          </cell>
          <cell r="FL32">
            <v>134</v>
          </cell>
          <cell r="FM32" t="str">
            <v>022002</v>
          </cell>
          <cell r="FN32">
            <v>135</v>
          </cell>
          <cell r="FO32" t="str">
            <v>022002</v>
          </cell>
          <cell r="FP32">
            <v>130</v>
          </cell>
          <cell r="FQ32" t="str">
            <v>022002</v>
          </cell>
          <cell r="FR32">
            <v>148</v>
          </cell>
          <cell r="FS32" t="str">
            <v>022002</v>
          </cell>
          <cell r="FT32">
            <v>143</v>
          </cell>
          <cell r="FU32" t="str">
            <v>022002</v>
          </cell>
          <cell r="FV32">
            <v>155</v>
          </cell>
          <cell r="FW32" t="str">
            <v>022002</v>
          </cell>
          <cell r="FX32">
            <v>137</v>
          </cell>
          <cell r="FY32" t="str">
            <v>022002</v>
          </cell>
          <cell r="FZ32">
            <v>161</v>
          </cell>
          <cell r="GA32" t="str">
            <v>022002</v>
          </cell>
          <cell r="GB32">
            <v>143</v>
          </cell>
          <cell r="GC32" t="str">
            <v>022002</v>
          </cell>
          <cell r="GD32">
            <v>146</v>
          </cell>
          <cell r="GE32" t="str">
            <v>022002</v>
          </cell>
          <cell r="GF32">
            <v>137</v>
          </cell>
          <cell r="GG32" t="str">
            <v>022002</v>
          </cell>
          <cell r="GH32">
            <v>149</v>
          </cell>
          <cell r="GI32" t="str">
            <v>022002</v>
          </cell>
          <cell r="GJ32">
            <v>142</v>
          </cell>
          <cell r="GK32" t="str">
            <v>022002</v>
          </cell>
          <cell r="GL32">
            <v>134</v>
          </cell>
          <cell r="GM32" t="str">
            <v>022002</v>
          </cell>
          <cell r="GN32">
            <v>160</v>
          </cell>
          <cell r="GO32" t="str">
            <v>022002</v>
          </cell>
          <cell r="GP32">
            <v>142</v>
          </cell>
          <cell r="GQ32" t="str">
            <v>022002</v>
          </cell>
          <cell r="GR32">
            <v>150</v>
          </cell>
          <cell r="GS32" t="str">
            <v>022002</v>
          </cell>
          <cell r="GT32">
            <v>150</v>
          </cell>
          <cell r="GU32" t="str">
            <v>022002</v>
          </cell>
          <cell r="GV32">
            <v>169</v>
          </cell>
          <cell r="GW32" t="str">
            <v>022002</v>
          </cell>
          <cell r="GX32">
            <v>150</v>
          </cell>
          <cell r="GY32" t="str">
            <v>022002</v>
          </cell>
          <cell r="GZ32">
            <v>192</v>
          </cell>
          <cell r="HA32" t="str">
            <v>022002</v>
          </cell>
          <cell r="HB32">
            <v>185</v>
          </cell>
          <cell r="HC32" t="str">
            <v>022002</v>
          </cell>
          <cell r="HD32">
            <v>171</v>
          </cell>
          <cell r="HE32" t="str">
            <v>022001</v>
          </cell>
          <cell r="HF32">
            <v>365</v>
          </cell>
          <cell r="HG32" t="str">
            <v>022002</v>
          </cell>
          <cell r="HH32">
            <v>206</v>
          </cell>
          <cell r="HI32" t="str">
            <v>022002</v>
          </cell>
          <cell r="HJ32">
            <v>194</v>
          </cell>
          <cell r="HK32" t="str">
            <v>022002</v>
          </cell>
          <cell r="HL32">
            <v>177</v>
          </cell>
          <cell r="HM32" t="str">
            <v>022002</v>
          </cell>
          <cell r="HN32">
            <v>228</v>
          </cell>
          <cell r="HO32" t="str">
            <v>022002</v>
          </cell>
          <cell r="HP32">
            <v>209</v>
          </cell>
          <cell r="HQ32" t="str">
            <v>022002</v>
          </cell>
          <cell r="HR32">
            <v>220</v>
          </cell>
          <cell r="HS32" t="str">
            <v>022002</v>
          </cell>
          <cell r="HT32">
            <v>241</v>
          </cell>
          <cell r="HU32" t="str">
            <v>022002</v>
          </cell>
          <cell r="HV32">
            <v>226</v>
          </cell>
          <cell r="HW32" t="str">
            <v>022001</v>
          </cell>
          <cell r="HX32">
            <v>384</v>
          </cell>
          <cell r="HY32" t="str">
            <v>022002</v>
          </cell>
          <cell r="HZ32">
            <v>271</v>
          </cell>
          <cell r="IA32" t="str">
            <v>022002</v>
          </cell>
          <cell r="IB32">
            <v>235</v>
          </cell>
          <cell r="IC32" t="str">
            <v>022002</v>
          </cell>
          <cell r="ID32">
            <v>316</v>
          </cell>
          <cell r="IE32" t="str">
            <v>022002</v>
          </cell>
          <cell r="IF32">
            <v>282</v>
          </cell>
          <cell r="IG32" t="str">
            <v>022002</v>
          </cell>
          <cell r="IH32">
            <v>264</v>
          </cell>
          <cell r="II32" t="str">
            <v>022002</v>
          </cell>
          <cell r="IJ32">
            <v>243</v>
          </cell>
          <cell r="IK32" t="str">
            <v>022001</v>
          </cell>
          <cell r="IL32">
            <v>455</v>
          </cell>
          <cell r="IM32" t="str">
            <v>022002</v>
          </cell>
          <cell r="IN32">
            <v>270</v>
          </cell>
          <cell r="IO32" t="str">
            <v>022002</v>
          </cell>
          <cell r="IP32">
            <v>262</v>
          </cell>
          <cell r="IQ32" t="str">
            <v>022002</v>
          </cell>
          <cell r="IR32">
            <v>209</v>
          </cell>
          <cell r="IS32" t="str">
            <v>022002</v>
          </cell>
          <cell r="IT32">
            <v>258</v>
          </cell>
          <cell r="IU32" t="str">
            <v>022002</v>
          </cell>
          <cell r="IV32">
            <v>196</v>
          </cell>
          <cell r="IW32" t="str">
            <v>022002</v>
          </cell>
          <cell r="IX32">
            <v>226</v>
          </cell>
          <cell r="IY32" t="str">
            <v>022002</v>
          </cell>
          <cell r="IZ32">
            <v>171</v>
          </cell>
          <cell r="JA32" t="str">
            <v>022002</v>
          </cell>
          <cell r="JB32">
            <v>221</v>
          </cell>
          <cell r="JC32" t="str">
            <v>022002</v>
          </cell>
          <cell r="JD32">
            <v>151</v>
          </cell>
          <cell r="JE32" t="str">
            <v>022002</v>
          </cell>
          <cell r="JF32">
            <v>237</v>
          </cell>
          <cell r="JG32" t="str">
            <v>022002</v>
          </cell>
          <cell r="JH32">
            <v>147</v>
          </cell>
          <cell r="JI32" t="str">
            <v>022002</v>
          </cell>
          <cell r="JJ32">
            <v>207</v>
          </cell>
          <cell r="JK32" t="str">
            <v>022002</v>
          </cell>
          <cell r="JL32">
            <v>138</v>
          </cell>
          <cell r="JM32" t="str">
            <v>022002</v>
          </cell>
          <cell r="JN32">
            <v>157</v>
          </cell>
          <cell r="JO32" t="str">
            <v>022002</v>
          </cell>
          <cell r="JP32">
            <v>141</v>
          </cell>
          <cell r="JQ32" t="str">
            <v>022002</v>
          </cell>
          <cell r="JR32">
            <v>166</v>
          </cell>
          <cell r="JS32" t="str">
            <v>022002</v>
          </cell>
          <cell r="JT32">
            <v>99</v>
          </cell>
          <cell r="JU32" t="str">
            <v>022002</v>
          </cell>
          <cell r="JV32">
            <v>138</v>
          </cell>
          <cell r="JW32" t="str">
            <v>022002</v>
          </cell>
          <cell r="JX32">
            <v>85</v>
          </cell>
          <cell r="JY32" t="str">
            <v>022002</v>
          </cell>
          <cell r="JZ32">
            <v>127</v>
          </cell>
          <cell r="KA32" t="str">
            <v>022002</v>
          </cell>
          <cell r="KB32">
            <v>88</v>
          </cell>
          <cell r="KC32" t="str">
            <v>022002</v>
          </cell>
          <cell r="KD32">
            <v>134</v>
          </cell>
          <cell r="KE32" t="str">
            <v>022002</v>
          </cell>
          <cell r="KF32">
            <v>64</v>
          </cell>
          <cell r="KG32" t="str">
            <v>022002</v>
          </cell>
          <cell r="KH32">
            <v>75</v>
          </cell>
          <cell r="KI32" t="str">
            <v>022002</v>
          </cell>
          <cell r="KJ32">
            <v>53</v>
          </cell>
          <cell r="KK32" t="str">
            <v>022002</v>
          </cell>
          <cell r="KL32">
            <v>90</v>
          </cell>
          <cell r="KM32" t="str">
            <v>022002</v>
          </cell>
          <cell r="KN32">
            <v>50</v>
          </cell>
          <cell r="KO32" t="str">
            <v>022002</v>
          </cell>
          <cell r="KP32">
            <v>78</v>
          </cell>
          <cell r="KQ32" t="str">
            <v>022002</v>
          </cell>
          <cell r="KR32">
            <v>14</v>
          </cell>
          <cell r="KS32" t="str">
            <v>022002</v>
          </cell>
          <cell r="KT32">
            <v>59</v>
          </cell>
          <cell r="KU32" t="str">
            <v>022002</v>
          </cell>
          <cell r="KV32">
            <v>12</v>
          </cell>
          <cell r="KW32" t="str">
            <v>022002</v>
          </cell>
          <cell r="KX32">
            <v>27</v>
          </cell>
          <cell r="KY32" t="str">
            <v>022002</v>
          </cell>
          <cell r="KZ32">
            <v>25</v>
          </cell>
          <cell r="LA32" t="str">
            <v>022002</v>
          </cell>
          <cell r="LB32">
            <v>50</v>
          </cell>
          <cell r="LC32" t="str">
            <v>022002</v>
          </cell>
          <cell r="LD32">
            <v>35</v>
          </cell>
          <cell r="LE32" t="str">
            <v>022002</v>
          </cell>
          <cell r="LF32">
            <v>65</v>
          </cell>
          <cell r="LG32" t="str">
            <v>022002</v>
          </cell>
          <cell r="LH32">
            <v>30</v>
          </cell>
          <cell r="LI32" t="str">
            <v>022002</v>
          </cell>
          <cell r="LJ32">
            <v>92</v>
          </cell>
          <cell r="LK32" t="str">
            <v>022002</v>
          </cell>
          <cell r="LL32">
            <v>33</v>
          </cell>
          <cell r="LM32" t="str">
            <v>022002</v>
          </cell>
          <cell r="LN32">
            <v>105</v>
          </cell>
          <cell r="LO32" t="str">
            <v>022002</v>
          </cell>
          <cell r="LP32">
            <v>38</v>
          </cell>
          <cell r="LQ32" t="str">
            <v>022002</v>
          </cell>
          <cell r="LR32">
            <v>116</v>
          </cell>
          <cell r="LS32" t="str">
            <v>022002</v>
          </cell>
          <cell r="LT32">
            <v>35</v>
          </cell>
          <cell r="LU32" t="str">
            <v>022002</v>
          </cell>
          <cell r="LV32">
            <v>106</v>
          </cell>
          <cell r="LW32" t="str">
            <v>022002</v>
          </cell>
          <cell r="LX32">
            <v>26</v>
          </cell>
          <cell r="LY32" t="str">
            <v>022002</v>
          </cell>
          <cell r="LZ32">
            <v>75</v>
          </cell>
          <cell r="MA32" t="str">
            <v>022002</v>
          </cell>
          <cell r="MB32">
            <v>29</v>
          </cell>
          <cell r="MC32" t="str">
            <v>022002</v>
          </cell>
          <cell r="MD32">
            <v>78</v>
          </cell>
          <cell r="ME32" t="str">
            <v>022002</v>
          </cell>
          <cell r="MF32">
            <v>24</v>
          </cell>
          <cell r="MG32" t="str">
            <v>022002</v>
          </cell>
          <cell r="MH32">
            <v>62</v>
          </cell>
          <cell r="MI32" t="str">
            <v>022002</v>
          </cell>
          <cell r="MJ32">
            <v>16</v>
          </cell>
          <cell r="MK32" t="str">
            <v>022002</v>
          </cell>
          <cell r="ML32">
            <v>34</v>
          </cell>
          <cell r="MM32" t="str">
            <v>022002</v>
          </cell>
          <cell r="MN32">
            <v>7</v>
          </cell>
          <cell r="MO32" t="str">
            <v>022002</v>
          </cell>
          <cell r="MP32">
            <v>27</v>
          </cell>
          <cell r="MQ32" t="str">
            <v>022002</v>
          </cell>
          <cell r="MR32">
            <v>8</v>
          </cell>
          <cell r="MS32" t="str">
            <v>022002</v>
          </cell>
          <cell r="MT32">
            <v>51</v>
          </cell>
          <cell r="MU32" t="str">
            <v>022002</v>
          </cell>
          <cell r="MV32">
            <v>5</v>
          </cell>
          <cell r="MW32" t="str">
            <v>022002</v>
          </cell>
          <cell r="MX32">
            <v>33</v>
          </cell>
          <cell r="MY32" t="str">
            <v>022002</v>
          </cell>
          <cell r="MZ32">
            <v>7</v>
          </cell>
          <cell r="NA32" t="str">
            <v>022002</v>
          </cell>
          <cell r="NB32">
            <v>32</v>
          </cell>
          <cell r="NC32" t="str">
            <v>022002</v>
          </cell>
          <cell r="ND32">
            <v>8</v>
          </cell>
          <cell r="NE32" t="str">
            <v>022002</v>
          </cell>
          <cell r="NF32">
            <v>16</v>
          </cell>
          <cell r="NG32" t="str">
            <v>022002</v>
          </cell>
          <cell r="NH32">
            <v>3</v>
          </cell>
          <cell r="NI32" t="str">
            <v>022003</v>
          </cell>
          <cell r="NJ32">
            <v>8</v>
          </cell>
          <cell r="NM32" t="str">
            <v>022002</v>
          </cell>
          <cell r="NN32">
            <v>5</v>
          </cell>
          <cell r="NO32" t="str">
            <v>022002</v>
          </cell>
          <cell r="NP32">
            <v>1</v>
          </cell>
          <cell r="NQ32" t="str">
            <v>022003</v>
          </cell>
          <cell r="NR32">
            <v>7</v>
          </cell>
          <cell r="NS32" t="str">
            <v>022002</v>
          </cell>
          <cell r="NT32">
            <v>1</v>
          </cell>
          <cell r="NU32" t="str">
            <v>022102</v>
          </cell>
          <cell r="NV32">
            <v>3</v>
          </cell>
          <cell r="NY32" t="str">
            <v>022104</v>
          </cell>
          <cell r="NZ32">
            <v>1</v>
          </cell>
          <cell r="OC32" t="str">
            <v>023002</v>
          </cell>
          <cell r="OD32">
            <v>4</v>
          </cell>
          <cell r="OG32" t="str">
            <v>028002</v>
          </cell>
          <cell r="OH32">
            <v>2</v>
          </cell>
        </row>
        <row r="33">
          <cell r="C33" t="str">
            <v>022002</v>
          </cell>
          <cell r="D33">
            <v>98</v>
          </cell>
          <cell r="E33" t="str">
            <v>022002</v>
          </cell>
          <cell r="F33">
            <v>86</v>
          </cell>
          <cell r="G33" t="str">
            <v>022002</v>
          </cell>
          <cell r="H33">
            <v>86</v>
          </cell>
          <cell r="I33" t="str">
            <v>022002</v>
          </cell>
          <cell r="J33">
            <v>93</v>
          </cell>
          <cell r="K33" t="str">
            <v>022002</v>
          </cell>
          <cell r="L33">
            <v>101</v>
          </cell>
          <cell r="M33" t="str">
            <v>022002</v>
          </cell>
          <cell r="N33">
            <v>107</v>
          </cell>
          <cell r="O33" t="str">
            <v>022002</v>
          </cell>
          <cell r="P33">
            <v>98</v>
          </cell>
          <cell r="Q33" t="str">
            <v>022002</v>
          </cell>
          <cell r="R33">
            <v>112</v>
          </cell>
          <cell r="S33" t="str">
            <v>022002</v>
          </cell>
          <cell r="T33">
            <v>148</v>
          </cell>
          <cell r="U33" t="str">
            <v>022002</v>
          </cell>
          <cell r="V33">
            <v>108</v>
          </cell>
          <cell r="W33" t="str">
            <v>022002</v>
          </cell>
          <cell r="X33">
            <v>137</v>
          </cell>
          <cell r="Y33" t="str">
            <v>022002</v>
          </cell>
          <cell r="Z33">
            <v>138</v>
          </cell>
          <cell r="AA33" t="str">
            <v>022002</v>
          </cell>
          <cell r="AB33">
            <v>153</v>
          </cell>
          <cell r="AC33" t="str">
            <v>022002</v>
          </cell>
          <cell r="AD33">
            <v>143</v>
          </cell>
          <cell r="AE33" t="str">
            <v>022002</v>
          </cell>
          <cell r="AF33">
            <v>164</v>
          </cell>
          <cell r="AG33" t="str">
            <v>022002</v>
          </cell>
          <cell r="AH33">
            <v>127</v>
          </cell>
          <cell r="AI33" t="str">
            <v>022002</v>
          </cell>
          <cell r="AJ33">
            <v>141</v>
          </cell>
          <cell r="AK33" t="str">
            <v>022002</v>
          </cell>
          <cell r="AL33">
            <v>155</v>
          </cell>
          <cell r="AM33" t="str">
            <v>022002</v>
          </cell>
          <cell r="AN33">
            <v>158</v>
          </cell>
          <cell r="AO33" t="str">
            <v>022002</v>
          </cell>
          <cell r="AP33">
            <v>138</v>
          </cell>
          <cell r="AQ33" t="str">
            <v>022002</v>
          </cell>
          <cell r="AR33">
            <v>133</v>
          </cell>
          <cell r="AS33" t="str">
            <v>022002</v>
          </cell>
          <cell r="AT33">
            <v>151</v>
          </cell>
          <cell r="AU33" t="str">
            <v>022002</v>
          </cell>
          <cell r="AV33">
            <v>148</v>
          </cell>
          <cell r="AW33" t="str">
            <v>022002</v>
          </cell>
          <cell r="AX33">
            <v>139</v>
          </cell>
          <cell r="AY33" t="str">
            <v>022002</v>
          </cell>
          <cell r="AZ33">
            <v>162</v>
          </cell>
          <cell r="BA33" t="str">
            <v>022002</v>
          </cell>
          <cell r="BB33">
            <v>147</v>
          </cell>
          <cell r="BC33" t="str">
            <v>022002</v>
          </cell>
          <cell r="BD33">
            <v>164</v>
          </cell>
          <cell r="BE33" t="str">
            <v>022002</v>
          </cell>
          <cell r="BF33">
            <v>154</v>
          </cell>
          <cell r="BG33" t="str">
            <v>022002</v>
          </cell>
          <cell r="BH33">
            <v>134</v>
          </cell>
          <cell r="BI33" t="str">
            <v>022002</v>
          </cell>
          <cell r="BJ33">
            <v>89</v>
          </cell>
          <cell r="BK33" t="str">
            <v>022002</v>
          </cell>
          <cell r="BL33">
            <v>96</v>
          </cell>
          <cell r="BM33" t="str">
            <v>022002</v>
          </cell>
          <cell r="BN33">
            <v>92</v>
          </cell>
          <cell r="BO33" t="str">
            <v>021800</v>
          </cell>
          <cell r="BP33">
            <v>288</v>
          </cell>
          <cell r="BQ33" t="str">
            <v>021800</v>
          </cell>
          <cell r="BR33">
            <v>262</v>
          </cell>
          <cell r="BS33" t="str">
            <v>021901</v>
          </cell>
          <cell r="BT33">
            <v>205</v>
          </cell>
          <cell r="BU33" t="str">
            <v>022001</v>
          </cell>
          <cell r="BV33">
            <v>178</v>
          </cell>
          <cell r="BW33" t="str">
            <v>021901</v>
          </cell>
          <cell r="BX33">
            <v>247</v>
          </cell>
          <cell r="BY33" t="str">
            <v>022001</v>
          </cell>
          <cell r="BZ33">
            <v>164</v>
          </cell>
          <cell r="CA33" t="str">
            <v>022003</v>
          </cell>
          <cell r="CB33">
            <v>106</v>
          </cell>
          <cell r="CC33" t="str">
            <v>022002</v>
          </cell>
          <cell r="CD33">
            <v>91</v>
          </cell>
          <cell r="CE33" t="str">
            <v>022001</v>
          </cell>
          <cell r="CF33">
            <v>284</v>
          </cell>
          <cell r="CG33" t="str">
            <v>022001</v>
          </cell>
          <cell r="CH33">
            <v>155</v>
          </cell>
          <cell r="CI33" t="str">
            <v>022000</v>
          </cell>
          <cell r="CJ33">
            <v>195</v>
          </cell>
          <cell r="CK33" t="str">
            <v>022003</v>
          </cell>
          <cell r="CL33">
            <v>65</v>
          </cell>
          <cell r="CM33" t="str">
            <v>022003</v>
          </cell>
          <cell r="CN33">
            <v>101</v>
          </cell>
          <cell r="CO33" t="str">
            <v>022001</v>
          </cell>
          <cell r="CP33">
            <v>211</v>
          </cell>
          <cell r="CQ33" t="str">
            <v>022003</v>
          </cell>
          <cell r="CR33">
            <v>84</v>
          </cell>
          <cell r="CS33" t="str">
            <v>022002</v>
          </cell>
          <cell r="CT33">
            <v>74</v>
          </cell>
          <cell r="CU33" t="str">
            <v>022003</v>
          </cell>
          <cell r="CV33">
            <v>113</v>
          </cell>
          <cell r="CW33" t="str">
            <v>022003</v>
          </cell>
          <cell r="CX33">
            <v>80</v>
          </cell>
          <cell r="CY33" t="str">
            <v>022003</v>
          </cell>
          <cell r="CZ33">
            <v>106</v>
          </cell>
          <cell r="DA33" t="str">
            <v>022001</v>
          </cell>
          <cell r="DB33">
            <v>190</v>
          </cell>
          <cell r="DC33" t="str">
            <v>022003</v>
          </cell>
          <cell r="DD33">
            <v>120</v>
          </cell>
          <cell r="DE33" t="str">
            <v>022002</v>
          </cell>
          <cell r="DF33">
            <v>70</v>
          </cell>
          <cell r="DG33" t="str">
            <v>022003</v>
          </cell>
          <cell r="DH33">
            <v>127</v>
          </cell>
          <cell r="DI33" t="str">
            <v>022002</v>
          </cell>
          <cell r="DJ33">
            <v>77</v>
          </cell>
          <cell r="DK33" t="str">
            <v>022003</v>
          </cell>
          <cell r="DL33">
            <v>134</v>
          </cell>
          <cell r="DM33" t="str">
            <v>022003</v>
          </cell>
          <cell r="DN33">
            <v>105</v>
          </cell>
          <cell r="DO33" t="str">
            <v>022003</v>
          </cell>
          <cell r="DP33">
            <v>143</v>
          </cell>
          <cell r="DQ33" t="str">
            <v>022003</v>
          </cell>
          <cell r="DR33">
            <v>99</v>
          </cell>
          <cell r="DS33" t="str">
            <v>022002</v>
          </cell>
          <cell r="DT33">
            <v>168</v>
          </cell>
          <cell r="DU33" t="str">
            <v>022002</v>
          </cell>
          <cell r="DV33">
            <v>121</v>
          </cell>
          <cell r="DW33" t="str">
            <v>022003</v>
          </cell>
          <cell r="DX33">
            <v>141</v>
          </cell>
          <cell r="DY33" t="str">
            <v>022003</v>
          </cell>
          <cell r="DZ33">
            <v>104</v>
          </cell>
          <cell r="EA33" t="str">
            <v>022003</v>
          </cell>
          <cell r="EB33">
            <v>171</v>
          </cell>
          <cell r="EC33" t="str">
            <v>022003</v>
          </cell>
          <cell r="ED33">
            <v>130</v>
          </cell>
          <cell r="EE33" t="str">
            <v>022003</v>
          </cell>
          <cell r="EF33">
            <v>186</v>
          </cell>
          <cell r="EG33" t="str">
            <v>022002</v>
          </cell>
          <cell r="EH33">
            <v>114</v>
          </cell>
          <cell r="EI33" t="str">
            <v>022003</v>
          </cell>
          <cell r="EJ33">
            <v>185</v>
          </cell>
          <cell r="EK33" t="str">
            <v>022003</v>
          </cell>
          <cell r="EL33">
            <v>136</v>
          </cell>
          <cell r="EM33" t="str">
            <v>022003</v>
          </cell>
          <cell r="EN33">
            <v>152</v>
          </cell>
          <cell r="EO33" t="str">
            <v>022003</v>
          </cell>
          <cell r="EP33">
            <v>123</v>
          </cell>
          <cell r="EQ33" t="str">
            <v>022003</v>
          </cell>
          <cell r="ER33">
            <v>141</v>
          </cell>
          <cell r="ES33" t="str">
            <v>022002</v>
          </cell>
          <cell r="ET33">
            <v>139</v>
          </cell>
          <cell r="EU33" t="str">
            <v>022003</v>
          </cell>
          <cell r="EV33">
            <v>152</v>
          </cell>
          <cell r="EW33" t="str">
            <v>022003</v>
          </cell>
          <cell r="EX33">
            <v>163</v>
          </cell>
          <cell r="EY33" t="str">
            <v>022003</v>
          </cell>
          <cell r="EZ33">
            <v>142</v>
          </cell>
          <cell r="FA33" t="str">
            <v>022003</v>
          </cell>
          <cell r="FB33">
            <v>152</v>
          </cell>
          <cell r="FC33" t="str">
            <v>022003</v>
          </cell>
          <cell r="FD33">
            <v>130</v>
          </cell>
          <cell r="FE33" t="str">
            <v>022003</v>
          </cell>
          <cell r="FF33">
            <v>151</v>
          </cell>
          <cell r="FG33" t="str">
            <v>022003</v>
          </cell>
          <cell r="FH33">
            <v>127</v>
          </cell>
          <cell r="FI33" t="str">
            <v>022003</v>
          </cell>
          <cell r="FJ33">
            <v>105</v>
          </cell>
          <cell r="FK33" t="str">
            <v>022003</v>
          </cell>
          <cell r="FL33">
            <v>127</v>
          </cell>
          <cell r="FM33" t="str">
            <v>022003</v>
          </cell>
          <cell r="FN33">
            <v>123</v>
          </cell>
          <cell r="FO33" t="str">
            <v>022003</v>
          </cell>
          <cell r="FP33">
            <v>138</v>
          </cell>
          <cell r="FQ33" t="str">
            <v>022003</v>
          </cell>
          <cell r="FR33">
            <v>133</v>
          </cell>
          <cell r="FS33" t="str">
            <v>022003</v>
          </cell>
          <cell r="FT33">
            <v>135</v>
          </cell>
          <cell r="FU33" t="str">
            <v>022003</v>
          </cell>
          <cell r="FV33">
            <v>150</v>
          </cell>
          <cell r="FW33" t="str">
            <v>022003</v>
          </cell>
          <cell r="FX33">
            <v>124</v>
          </cell>
          <cell r="FY33" t="str">
            <v>022003</v>
          </cell>
          <cell r="FZ33">
            <v>134</v>
          </cell>
          <cell r="GA33" t="str">
            <v>022003</v>
          </cell>
          <cell r="GB33">
            <v>120</v>
          </cell>
          <cell r="GC33" t="str">
            <v>022003</v>
          </cell>
          <cell r="GD33">
            <v>128</v>
          </cell>
          <cell r="GE33" t="str">
            <v>022003</v>
          </cell>
          <cell r="GF33">
            <v>141</v>
          </cell>
          <cell r="GG33" t="str">
            <v>022003</v>
          </cell>
          <cell r="GH33">
            <v>114</v>
          </cell>
          <cell r="GI33" t="str">
            <v>022003</v>
          </cell>
          <cell r="GJ33">
            <v>101</v>
          </cell>
          <cell r="GK33" t="str">
            <v>022003</v>
          </cell>
          <cell r="GL33">
            <v>112</v>
          </cell>
          <cell r="GM33" t="str">
            <v>022003</v>
          </cell>
          <cell r="GN33">
            <v>120</v>
          </cell>
          <cell r="GO33" t="str">
            <v>022003</v>
          </cell>
          <cell r="GP33">
            <v>116</v>
          </cell>
          <cell r="GQ33" t="str">
            <v>022003</v>
          </cell>
          <cell r="GR33">
            <v>119</v>
          </cell>
          <cell r="GS33" t="str">
            <v>022003</v>
          </cell>
          <cell r="GT33">
            <v>137</v>
          </cell>
          <cell r="GU33" t="str">
            <v>022003</v>
          </cell>
          <cell r="GV33">
            <v>134</v>
          </cell>
          <cell r="GW33" t="str">
            <v>022003</v>
          </cell>
          <cell r="GX33">
            <v>153</v>
          </cell>
          <cell r="GY33" t="str">
            <v>022003</v>
          </cell>
          <cell r="GZ33">
            <v>133</v>
          </cell>
          <cell r="HA33" t="str">
            <v>022003</v>
          </cell>
          <cell r="HB33">
            <v>142</v>
          </cell>
          <cell r="HC33" t="str">
            <v>022003</v>
          </cell>
          <cell r="HD33">
            <v>136</v>
          </cell>
          <cell r="HE33" t="str">
            <v>022002</v>
          </cell>
          <cell r="HF33">
            <v>183</v>
          </cell>
          <cell r="HG33" t="str">
            <v>022003</v>
          </cell>
          <cell r="HH33">
            <v>160</v>
          </cell>
          <cell r="HI33" t="str">
            <v>022003</v>
          </cell>
          <cell r="HJ33">
            <v>180</v>
          </cell>
          <cell r="HK33" t="str">
            <v>022003</v>
          </cell>
          <cell r="HL33">
            <v>144</v>
          </cell>
          <cell r="HM33" t="str">
            <v>022003</v>
          </cell>
          <cell r="HN33">
            <v>155</v>
          </cell>
          <cell r="HO33" t="str">
            <v>022003</v>
          </cell>
          <cell r="HP33">
            <v>181</v>
          </cell>
          <cell r="HQ33" t="str">
            <v>022003</v>
          </cell>
          <cell r="HR33">
            <v>149</v>
          </cell>
          <cell r="HS33" t="str">
            <v>022003</v>
          </cell>
          <cell r="HT33">
            <v>148</v>
          </cell>
          <cell r="HU33" t="str">
            <v>022003</v>
          </cell>
          <cell r="HV33">
            <v>173</v>
          </cell>
          <cell r="HW33" t="str">
            <v>022002</v>
          </cell>
          <cell r="HX33">
            <v>236</v>
          </cell>
          <cell r="HY33" t="str">
            <v>022003</v>
          </cell>
          <cell r="HZ33">
            <v>215</v>
          </cell>
          <cell r="IA33" t="str">
            <v>022003</v>
          </cell>
          <cell r="IB33">
            <v>169</v>
          </cell>
          <cell r="IC33" t="str">
            <v>022003</v>
          </cell>
          <cell r="ID33">
            <v>185</v>
          </cell>
          <cell r="IE33" t="str">
            <v>022003</v>
          </cell>
          <cell r="IF33">
            <v>173</v>
          </cell>
          <cell r="IG33" t="str">
            <v>022003</v>
          </cell>
          <cell r="IH33">
            <v>202</v>
          </cell>
          <cell r="II33" t="str">
            <v>022003</v>
          </cell>
          <cell r="IJ33">
            <v>161</v>
          </cell>
          <cell r="IK33" t="str">
            <v>022002</v>
          </cell>
          <cell r="IL33">
            <v>251</v>
          </cell>
          <cell r="IM33" t="str">
            <v>022003</v>
          </cell>
          <cell r="IN33">
            <v>176</v>
          </cell>
          <cell r="IO33" t="str">
            <v>022003</v>
          </cell>
          <cell r="IP33">
            <v>195</v>
          </cell>
          <cell r="IQ33" t="str">
            <v>022003</v>
          </cell>
          <cell r="IR33">
            <v>161</v>
          </cell>
          <cell r="IS33" t="str">
            <v>022003</v>
          </cell>
          <cell r="IT33">
            <v>181</v>
          </cell>
          <cell r="IU33" t="str">
            <v>022003</v>
          </cell>
          <cell r="IV33">
            <v>127</v>
          </cell>
          <cell r="IW33" t="str">
            <v>022003</v>
          </cell>
          <cell r="IX33">
            <v>196</v>
          </cell>
          <cell r="IY33" t="str">
            <v>022003</v>
          </cell>
          <cell r="IZ33">
            <v>100</v>
          </cell>
          <cell r="JA33" t="str">
            <v>022003</v>
          </cell>
          <cell r="JB33">
            <v>166</v>
          </cell>
          <cell r="JC33" t="str">
            <v>022003</v>
          </cell>
          <cell r="JD33">
            <v>133</v>
          </cell>
          <cell r="JE33" t="str">
            <v>022003</v>
          </cell>
          <cell r="JF33">
            <v>155</v>
          </cell>
          <cell r="JG33" t="str">
            <v>022003</v>
          </cell>
          <cell r="JH33">
            <v>110</v>
          </cell>
          <cell r="JI33" t="str">
            <v>022003</v>
          </cell>
          <cell r="JJ33">
            <v>148</v>
          </cell>
          <cell r="JK33" t="str">
            <v>022003</v>
          </cell>
          <cell r="JL33">
            <v>83</v>
          </cell>
          <cell r="JM33" t="str">
            <v>022003</v>
          </cell>
          <cell r="JN33">
            <v>121</v>
          </cell>
          <cell r="JO33" t="str">
            <v>022003</v>
          </cell>
          <cell r="JP33">
            <v>102</v>
          </cell>
          <cell r="JQ33" t="str">
            <v>022003</v>
          </cell>
          <cell r="JR33">
            <v>122</v>
          </cell>
          <cell r="JS33" t="str">
            <v>022003</v>
          </cell>
          <cell r="JT33">
            <v>70</v>
          </cell>
          <cell r="JU33" t="str">
            <v>022003</v>
          </cell>
          <cell r="JV33">
            <v>102</v>
          </cell>
          <cell r="JW33" t="str">
            <v>022003</v>
          </cell>
          <cell r="JX33">
            <v>61</v>
          </cell>
          <cell r="JY33" t="str">
            <v>022003</v>
          </cell>
          <cell r="JZ33">
            <v>106</v>
          </cell>
          <cell r="KA33" t="str">
            <v>022003</v>
          </cell>
          <cell r="KB33">
            <v>66</v>
          </cell>
          <cell r="KC33" t="str">
            <v>022003</v>
          </cell>
          <cell r="KD33">
            <v>103</v>
          </cell>
          <cell r="KE33" t="str">
            <v>022003</v>
          </cell>
          <cell r="KF33">
            <v>48</v>
          </cell>
          <cell r="KG33" t="str">
            <v>022003</v>
          </cell>
          <cell r="KH33">
            <v>64</v>
          </cell>
          <cell r="KI33" t="str">
            <v>022003</v>
          </cell>
          <cell r="KJ33">
            <v>44</v>
          </cell>
          <cell r="KK33" t="str">
            <v>022003</v>
          </cell>
          <cell r="KL33">
            <v>59</v>
          </cell>
          <cell r="KM33" t="str">
            <v>022003</v>
          </cell>
          <cell r="KN33">
            <v>34</v>
          </cell>
          <cell r="KO33" t="str">
            <v>022003</v>
          </cell>
          <cell r="KP33">
            <v>59</v>
          </cell>
          <cell r="KQ33" t="str">
            <v>022003</v>
          </cell>
          <cell r="KR33">
            <v>16</v>
          </cell>
          <cell r="KS33" t="str">
            <v>022003</v>
          </cell>
          <cell r="KT33">
            <v>26</v>
          </cell>
          <cell r="KU33" t="str">
            <v>022003</v>
          </cell>
          <cell r="KV33">
            <v>13</v>
          </cell>
          <cell r="KW33" t="str">
            <v>022003</v>
          </cell>
          <cell r="KX33">
            <v>23</v>
          </cell>
          <cell r="KY33" t="str">
            <v>022003</v>
          </cell>
          <cell r="KZ33">
            <v>12</v>
          </cell>
          <cell r="LA33" t="str">
            <v>022003</v>
          </cell>
          <cell r="LB33">
            <v>25</v>
          </cell>
          <cell r="LC33" t="str">
            <v>022003</v>
          </cell>
          <cell r="LD33">
            <v>29</v>
          </cell>
          <cell r="LE33" t="str">
            <v>022003</v>
          </cell>
          <cell r="LF33">
            <v>50</v>
          </cell>
          <cell r="LG33" t="str">
            <v>022003</v>
          </cell>
          <cell r="LH33">
            <v>19</v>
          </cell>
          <cell r="LI33" t="str">
            <v>022003</v>
          </cell>
          <cell r="LJ33">
            <v>60</v>
          </cell>
          <cell r="LK33" t="str">
            <v>022003</v>
          </cell>
          <cell r="LL33">
            <v>21</v>
          </cell>
          <cell r="LM33" t="str">
            <v>022003</v>
          </cell>
          <cell r="LN33">
            <v>63</v>
          </cell>
          <cell r="LO33" t="str">
            <v>022003</v>
          </cell>
          <cell r="LP33">
            <v>28</v>
          </cell>
          <cell r="LQ33" t="str">
            <v>022003</v>
          </cell>
          <cell r="LR33">
            <v>69</v>
          </cell>
          <cell r="LS33" t="str">
            <v>022003</v>
          </cell>
          <cell r="LT33">
            <v>19</v>
          </cell>
          <cell r="LU33" t="str">
            <v>022003</v>
          </cell>
          <cell r="LV33">
            <v>80</v>
          </cell>
          <cell r="LW33" t="str">
            <v>022003</v>
          </cell>
          <cell r="LX33">
            <v>9</v>
          </cell>
          <cell r="LY33" t="str">
            <v>022003</v>
          </cell>
          <cell r="LZ33">
            <v>42</v>
          </cell>
          <cell r="MA33" t="str">
            <v>022003</v>
          </cell>
          <cell r="MB33">
            <v>24</v>
          </cell>
          <cell r="MC33" t="str">
            <v>022003</v>
          </cell>
          <cell r="MD33">
            <v>54</v>
          </cell>
          <cell r="ME33" t="str">
            <v>022003</v>
          </cell>
          <cell r="MF33">
            <v>12</v>
          </cell>
          <cell r="MG33" t="str">
            <v>022003</v>
          </cell>
          <cell r="MH33">
            <v>34</v>
          </cell>
          <cell r="MI33" t="str">
            <v>022003</v>
          </cell>
          <cell r="MJ33">
            <v>12</v>
          </cell>
          <cell r="MK33" t="str">
            <v>022003</v>
          </cell>
          <cell r="ML33">
            <v>33</v>
          </cell>
          <cell r="MM33" t="str">
            <v>022003</v>
          </cell>
          <cell r="MN33">
            <v>10</v>
          </cell>
          <cell r="MO33" t="str">
            <v>022003</v>
          </cell>
          <cell r="MP33">
            <v>24</v>
          </cell>
          <cell r="MQ33" t="str">
            <v>022003</v>
          </cell>
          <cell r="MR33">
            <v>4</v>
          </cell>
          <cell r="MS33" t="str">
            <v>022003</v>
          </cell>
          <cell r="MT33">
            <v>19</v>
          </cell>
          <cell r="MU33" t="str">
            <v>022003</v>
          </cell>
          <cell r="MV33">
            <v>8</v>
          </cell>
          <cell r="MW33" t="str">
            <v>022003</v>
          </cell>
          <cell r="MX33">
            <v>25</v>
          </cell>
          <cell r="MY33" t="str">
            <v>022003</v>
          </cell>
          <cell r="MZ33">
            <v>3</v>
          </cell>
          <cell r="NA33" t="str">
            <v>022003</v>
          </cell>
          <cell r="NB33">
            <v>21</v>
          </cell>
          <cell r="NC33" t="str">
            <v>022003</v>
          </cell>
          <cell r="ND33">
            <v>4</v>
          </cell>
          <cell r="NE33" t="str">
            <v>022003</v>
          </cell>
          <cell r="NF33">
            <v>20</v>
          </cell>
          <cell r="NG33" t="str">
            <v>022003</v>
          </cell>
          <cell r="NH33">
            <v>3</v>
          </cell>
          <cell r="NI33" t="str">
            <v>022012</v>
          </cell>
          <cell r="NJ33">
            <v>3</v>
          </cell>
          <cell r="NK33" t="str">
            <v>022003</v>
          </cell>
          <cell r="NL33">
            <v>2</v>
          </cell>
          <cell r="NM33" t="str">
            <v>022003</v>
          </cell>
          <cell r="NN33">
            <v>6</v>
          </cell>
          <cell r="NO33" t="str">
            <v>022003</v>
          </cell>
          <cell r="NP33">
            <v>1</v>
          </cell>
          <cell r="NQ33" t="str">
            <v>022012</v>
          </cell>
          <cell r="NR33">
            <v>1</v>
          </cell>
          <cell r="NU33" t="str">
            <v>022103</v>
          </cell>
          <cell r="NV33">
            <v>3</v>
          </cell>
          <cell r="NY33" t="str">
            <v>022201</v>
          </cell>
          <cell r="NZ33">
            <v>2</v>
          </cell>
          <cell r="OC33" t="str">
            <v>023005</v>
          </cell>
          <cell r="OD33">
            <v>1</v>
          </cell>
          <cell r="OG33" t="str">
            <v>029001</v>
          </cell>
          <cell r="OH33">
            <v>1</v>
          </cell>
        </row>
        <row r="34">
          <cell r="C34" t="str">
            <v>022003</v>
          </cell>
          <cell r="D34">
            <v>87</v>
          </cell>
          <cell r="E34" t="str">
            <v>022003</v>
          </cell>
          <cell r="F34">
            <v>105</v>
          </cell>
          <cell r="G34" t="str">
            <v>022003</v>
          </cell>
          <cell r="H34">
            <v>108</v>
          </cell>
          <cell r="I34" t="str">
            <v>022003</v>
          </cell>
          <cell r="J34">
            <v>76</v>
          </cell>
          <cell r="K34" t="str">
            <v>022003</v>
          </cell>
          <cell r="L34">
            <v>143</v>
          </cell>
          <cell r="M34" t="str">
            <v>022003</v>
          </cell>
          <cell r="N34">
            <v>95</v>
          </cell>
          <cell r="O34" t="str">
            <v>022003</v>
          </cell>
          <cell r="P34">
            <v>113</v>
          </cell>
          <cell r="Q34" t="str">
            <v>022003</v>
          </cell>
          <cell r="R34">
            <v>97</v>
          </cell>
          <cell r="S34" t="str">
            <v>022003</v>
          </cell>
          <cell r="T34">
            <v>122</v>
          </cell>
          <cell r="U34" t="str">
            <v>022003</v>
          </cell>
          <cell r="V34">
            <v>106</v>
          </cell>
          <cell r="W34" t="str">
            <v>022003</v>
          </cell>
          <cell r="X34">
            <v>142</v>
          </cell>
          <cell r="Y34" t="str">
            <v>022003</v>
          </cell>
          <cell r="Z34">
            <v>105</v>
          </cell>
          <cell r="AA34" t="str">
            <v>022003</v>
          </cell>
          <cell r="AB34">
            <v>135</v>
          </cell>
          <cell r="AC34" t="str">
            <v>022003</v>
          </cell>
          <cell r="AD34">
            <v>144</v>
          </cell>
          <cell r="AE34" t="str">
            <v>022003</v>
          </cell>
          <cell r="AF34">
            <v>138</v>
          </cell>
          <cell r="AG34" t="str">
            <v>022003</v>
          </cell>
          <cell r="AH34">
            <v>138</v>
          </cell>
          <cell r="AI34" t="str">
            <v>022003</v>
          </cell>
          <cell r="AJ34">
            <v>149</v>
          </cell>
          <cell r="AK34" t="str">
            <v>022003</v>
          </cell>
          <cell r="AL34">
            <v>135</v>
          </cell>
          <cell r="AM34" t="str">
            <v>022003</v>
          </cell>
          <cell r="AN34">
            <v>133</v>
          </cell>
          <cell r="AO34" t="str">
            <v>022003</v>
          </cell>
          <cell r="AP34">
            <v>118</v>
          </cell>
          <cell r="AQ34" t="str">
            <v>022003</v>
          </cell>
          <cell r="AR34">
            <v>123</v>
          </cell>
          <cell r="AS34" t="str">
            <v>022003</v>
          </cell>
          <cell r="AT34">
            <v>134</v>
          </cell>
          <cell r="AU34" t="str">
            <v>022003</v>
          </cell>
          <cell r="AV34">
            <v>157</v>
          </cell>
          <cell r="AW34" t="str">
            <v>022003</v>
          </cell>
          <cell r="AX34">
            <v>147</v>
          </cell>
          <cell r="AY34" t="str">
            <v>022003</v>
          </cell>
          <cell r="AZ34">
            <v>161</v>
          </cell>
          <cell r="BA34" t="str">
            <v>022003</v>
          </cell>
          <cell r="BB34">
            <v>150</v>
          </cell>
          <cell r="BC34" t="str">
            <v>022003</v>
          </cell>
          <cell r="BD34">
            <v>132</v>
          </cell>
          <cell r="BE34" t="str">
            <v>022003</v>
          </cell>
          <cell r="BF34">
            <v>146</v>
          </cell>
          <cell r="BG34" t="str">
            <v>022003</v>
          </cell>
          <cell r="BH34">
            <v>120</v>
          </cell>
          <cell r="BI34" t="str">
            <v>022003</v>
          </cell>
          <cell r="BJ34">
            <v>105</v>
          </cell>
          <cell r="BK34" t="str">
            <v>022003</v>
          </cell>
          <cell r="BL34">
            <v>124</v>
          </cell>
          <cell r="BM34" t="str">
            <v>022003</v>
          </cell>
          <cell r="BN34">
            <v>80</v>
          </cell>
          <cell r="BO34" t="str">
            <v>021901</v>
          </cell>
          <cell r="BP34">
            <v>310</v>
          </cell>
          <cell r="BQ34" t="str">
            <v>021901</v>
          </cell>
          <cell r="BR34">
            <v>224</v>
          </cell>
          <cell r="BS34" t="str">
            <v>022000</v>
          </cell>
          <cell r="BT34">
            <v>156</v>
          </cell>
          <cell r="BU34" t="str">
            <v>022002</v>
          </cell>
          <cell r="BV34">
            <v>77</v>
          </cell>
          <cell r="BW34" t="str">
            <v>022000</v>
          </cell>
          <cell r="BX34">
            <v>147</v>
          </cell>
          <cell r="BY34" t="str">
            <v>022002</v>
          </cell>
          <cell r="BZ34">
            <v>86</v>
          </cell>
          <cell r="CA34" t="str">
            <v>022012</v>
          </cell>
          <cell r="CB34">
            <v>66</v>
          </cell>
          <cell r="CC34" t="str">
            <v>022003</v>
          </cell>
          <cell r="CD34">
            <v>68</v>
          </cell>
          <cell r="CE34" t="str">
            <v>022002</v>
          </cell>
          <cell r="CF34">
            <v>110</v>
          </cell>
          <cell r="CG34" t="str">
            <v>022002</v>
          </cell>
          <cell r="CH34">
            <v>75</v>
          </cell>
          <cell r="CI34" t="str">
            <v>022001</v>
          </cell>
          <cell r="CJ34">
            <v>317</v>
          </cell>
          <cell r="CK34" t="str">
            <v>022012</v>
          </cell>
          <cell r="CL34">
            <v>34</v>
          </cell>
          <cell r="CM34" t="str">
            <v>022012</v>
          </cell>
          <cell r="CN34">
            <v>51</v>
          </cell>
          <cell r="CO34" t="str">
            <v>022002</v>
          </cell>
          <cell r="CP34">
            <v>82</v>
          </cell>
          <cell r="CQ34" t="str">
            <v>022012</v>
          </cell>
          <cell r="CR34">
            <v>57</v>
          </cell>
          <cell r="CS34" t="str">
            <v>022003</v>
          </cell>
          <cell r="CT34">
            <v>69</v>
          </cell>
          <cell r="CU34" t="str">
            <v>022012</v>
          </cell>
          <cell r="CV34">
            <v>76</v>
          </cell>
          <cell r="CW34" t="str">
            <v>022012</v>
          </cell>
          <cell r="CX34">
            <v>33</v>
          </cell>
          <cell r="CY34" t="str">
            <v>022012</v>
          </cell>
          <cell r="CZ34">
            <v>79</v>
          </cell>
          <cell r="DA34" t="str">
            <v>022002</v>
          </cell>
          <cell r="DB34">
            <v>74</v>
          </cell>
          <cell r="DC34" t="str">
            <v>022012</v>
          </cell>
          <cell r="DD34">
            <v>68</v>
          </cell>
          <cell r="DE34" t="str">
            <v>022003</v>
          </cell>
          <cell r="DF34">
            <v>67</v>
          </cell>
          <cell r="DG34" t="str">
            <v>022012</v>
          </cell>
          <cell r="DH34">
            <v>58</v>
          </cell>
          <cell r="DI34" t="str">
            <v>022003</v>
          </cell>
          <cell r="DJ34">
            <v>69</v>
          </cell>
          <cell r="DK34" t="str">
            <v>022012</v>
          </cell>
          <cell r="DL34">
            <v>84</v>
          </cell>
          <cell r="DM34" t="str">
            <v>022012</v>
          </cell>
          <cell r="DN34">
            <v>55</v>
          </cell>
          <cell r="DO34" t="str">
            <v>022012</v>
          </cell>
          <cell r="DP34">
            <v>83</v>
          </cell>
          <cell r="DQ34" t="str">
            <v>022012</v>
          </cell>
          <cell r="DR34">
            <v>52</v>
          </cell>
          <cell r="DS34" t="str">
            <v>022003</v>
          </cell>
          <cell r="DT34">
            <v>150</v>
          </cell>
          <cell r="DU34" t="str">
            <v>022003</v>
          </cell>
          <cell r="DV34">
            <v>104</v>
          </cell>
          <cell r="DW34" t="str">
            <v>022012</v>
          </cell>
          <cell r="DX34">
            <v>100</v>
          </cell>
          <cell r="DY34" t="str">
            <v>022012</v>
          </cell>
          <cell r="DZ34">
            <v>78</v>
          </cell>
          <cell r="EA34" t="str">
            <v>022012</v>
          </cell>
          <cell r="EB34">
            <v>81</v>
          </cell>
          <cell r="EC34" t="str">
            <v>022012</v>
          </cell>
          <cell r="ED34">
            <v>68</v>
          </cell>
          <cell r="EE34" t="str">
            <v>022012</v>
          </cell>
          <cell r="EF34">
            <v>107</v>
          </cell>
          <cell r="EG34" t="str">
            <v>022003</v>
          </cell>
          <cell r="EH34">
            <v>144</v>
          </cell>
          <cell r="EI34" t="str">
            <v>022012</v>
          </cell>
          <cell r="EJ34">
            <v>111</v>
          </cell>
          <cell r="EK34" t="str">
            <v>022012</v>
          </cell>
          <cell r="EL34">
            <v>78</v>
          </cell>
          <cell r="EM34" t="str">
            <v>022012</v>
          </cell>
          <cell r="EN34">
            <v>89</v>
          </cell>
          <cell r="EO34" t="str">
            <v>022012</v>
          </cell>
          <cell r="EP34">
            <v>83</v>
          </cell>
          <cell r="EQ34" t="str">
            <v>022012</v>
          </cell>
          <cell r="ER34">
            <v>89</v>
          </cell>
          <cell r="ES34" t="str">
            <v>022003</v>
          </cell>
          <cell r="ET34">
            <v>133</v>
          </cell>
          <cell r="EU34" t="str">
            <v>022012</v>
          </cell>
          <cell r="EV34">
            <v>78</v>
          </cell>
          <cell r="EW34" t="str">
            <v>022012</v>
          </cell>
          <cell r="EX34">
            <v>84</v>
          </cell>
          <cell r="EY34" t="str">
            <v>022012</v>
          </cell>
          <cell r="EZ34">
            <v>92</v>
          </cell>
          <cell r="FA34" t="str">
            <v>022012</v>
          </cell>
          <cell r="FB34">
            <v>71</v>
          </cell>
          <cell r="FC34" t="str">
            <v>022012</v>
          </cell>
          <cell r="FD34">
            <v>75</v>
          </cell>
          <cell r="FE34" t="str">
            <v>022012</v>
          </cell>
          <cell r="FF34">
            <v>77</v>
          </cell>
          <cell r="FG34" t="str">
            <v>022012</v>
          </cell>
          <cell r="FH34">
            <v>98</v>
          </cell>
          <cell r="FI34" t="str">
            <v>022012</v>
          </cell>
          <cell r="FJ34">
            <v>84</v>
          </cell>
          <cell r="FK34" t="str">
            <v>022012</v>
          </cell>
          <cell r="FL34">
            <v>76</v>
          </cell>
          <cell r="FM34" t="str">
            <v>022012</v>
          </cell>
          <cell r="FN34">
            <v>66</v>
          </cell>
          <cell r="FO34" t="str">
            <v>022012</v>
          </cell>
          <cell r="FP34">
            <v>87</v>
          </cell>
          <cell r="FQ34" t="str">
            <v>022012</v>
          </cell>
          <cell r="FR34">
            <v>96</v>
          </cell>
          <cell r="FS34" t="str">
            <v>022012</v>
          </cell>
          <cell r="FT34">
            <v>72</v>
          </cell>
          <cell r="FU34" t="str">
            <v>022012</v>
          </cell>
          <cell r="FV34">
            <v>79</v>
          </cell>
          <cell r="FW34" t="str">
            <v>022012</v>
          </cell>
          <cell r="FX34">
            <v>73</v>
          </cell>
          <cell r="FY34" t="str">
            <v>022012</v>
          </cell>
          <cell r="FZ34">
            <v>85</v>
          </cell>
          <cell r="GA34" t="str">
            <v>022012</v>
          </cell>
          <cell r="GB34">
            <v>75</v>
          </cell>
          <cell r="GC34" t="str">
            <v>022012</v>
          </cell>
          <cell r="GD34">
            <v>69</v>
          </cell>
          <cell r="GE34" t="str">
            <v>022012</v>
          </cell>
          <cell r="GF34">
            <v>65</v>
          </cell>
          <cell r="GG34" t="str">
            <v>022012</v>
          </cell>
          <cell r="GH34">
            <v>80</v>
          </cell>
          <cell r="GI34" t="str">
            <v>022012</v>
          </cell>
          <cell r="GJ34">
            <v>87</v>
          </cell>
          <cell r="GK34" t="str">
            <v>022012</v>
          </cell>
          <cell r="GL34">
            <v>77</v>
          </cell>
          <cell r="GM34" t="str">
            <v>022012</v>
          </cell>
          <cell r="GN34">
            <v>70</v>
          </cell>
          <cell r="GO34" t="str">
            <v>022012</v>
          </cell>
          <cell r="GP34">
            <v>88</v>
          </cell>
          <cell r="GQ34" t="str">
            <v>022012</v>
          </cell>
          <cell r="GR34">
            <v>76</v>
          </cell>
          <cell r="GS34" t="str">
            <v>022012</v>
          </cell>
          <cell r="GT34">
            <v>81</v>
          </cell>
          <cell r="GU34" t="str">
            <v>022012</v>
          </cell>
          <cell r="GV34">
            <v>90</v>
          </cell>
          <cell r="GW34" t="str">
            <v>022012</v>
          </cell>
          <cell r="GX34">
            <v>93</v>
          </cell>
          <cell r="GY34" t="str">
            <v>022012</v>
          </cell>
          <cell r="GZ34">
            <v>94</v>
          </cell>
          <cell r="HA34" t="str">
            <v>022012</v>
          </cell>
          <cell r="HB34">
            <v>85</v>
          </cell>
          <cell r="HC34" t="str">
            <v>022012</v>
          </cell>
          <cell r="HD34">
            <v>87</v>
          </cell>
          <cell r="HE34" t="str">
            <v>022003</v>
          </cell>
          <cell r="HF34">
            <v>143</v>
          </cell>
          <cell r="HG34" t="str">
            <v>022012</v>
          </cell>
          <cell r="HH34">
            <v>96</v>
          </cell>
          <cell r="HI34" t="str">
            <v>022012</v>
          </cell>
          <cell r="HJ34">
            <v>104</v>
          </cell>
          <cell r="HK34" t="str">
            <v>022012</v>
          </cell>
          <cell r="HL34">
            <v>116</v>
          </cell>
          <cell r="HM34" t="str">
            <v>022012</v>
          </cell>
          <cell r="HN34">
            <v>111</v>
          </cell>
          <cell r="HO34" t="str">
            <v>022012</v>
          </cell>
          <cell r="HP34">
            <v>85</v>
          </cell>
          <cell r="HQ34" t="str">
            <v>022012</v>
          </cell>
          <cell r="HR34">
            <v>110</v>
          </cell>
          <cell r="HS34" t="str">
            <v>022012</v>
          </cell>
          <cell r="HT34">
            <v>112</v>
          </cell>
          <cell r="HU34" t="str">
            <v>022012</v>
          </cell>
          <cell r="HV34">
            <v>112</v>
          </cell>
          <cell r="HW34" t="str">
            <v>022003</v>
          </cell>
          <cell r="HX34">
            <v>172</v>
          </cell>
          <cell r="HY34" t="str">
            <v>022012</v>
          </cell>
          <cell r="HZ34">
            <v>124</v>
          </cell>
          <cell r="IA34" t="str">
            <v>022012</v>
          </cell>
          <cell r="IB34">
            <v>131</v>
          </cell>
          <cell r="IC34" t="str">
            <v>022012</v>
          </cell>
          <cell r="ID34">
            <v>141</v>
          </cell>
          <cell r="IE34" t="str">
            <v>022012</v>
          </cell>
          <cell r="IF34">
            <v>135</v>
          </cell>
          <cell r="IG34" t="str">
            <v>022012</v>
          </cell>
          <cell r="IH34">
            <v>129</v>
          </cell>
          <cell r="II34" t="str">
            <v>022012</v>
          </cell>
          <cell r="IJ34">
            <v>103</v>
          </cell>
          <cell r="IK34" t="str">
            <v>022003</v>
          </cell>
          <cell r="IL34">
            <v>187</v>
          </cell>
          <cell r="IM34" t="str">
            <v>022012</v>
          </cell>
          <cell r="IN34">
            <v>120</v>
          </cell>
          <cell r="IO34" t="str">
            <v>022012</v>
          </cell>
          <cell r="IP34">
            <v>120</v>
          </cell>
          <cell r="IQ34" t="str">
            <v>022012</v>
          </cell>
          <cell r="IR34">
            <v>108</v>
          </cell>
          <cell r="IS34" t="str">
            <v>022012</v>
          </cell>
          <cell r="IT34">
            <v>119</v>
          </cell>
          <cell r="IU34" t="str">
            <v>022012</v>
          </cell>
          <cell r="IV34">
            <v>80</v>
          </cell>
          <cell r="IW34" t="str">
            <v>022012</v>
          </cell>
          <cell r="IX34">
            <v>104</v>
          </cell>
          <cell r="IY34" t="str">
            <v>022012</v>
          </cell>
          <cell r="IZ34">
            <v>67</v>
          </cell>
          <cell r="JA34" t="str">
            <v>022012</v>
          </cell>
          <cell r="JB34">
            <v>92</v>
          </cell>
          <cell r="JC34" t="str">
            <v>022012</v>
          </cell>
          <cell r="JD34">
            <v>85</v>
          </cell>
          <cell r="JE34" t="str">
            <v>022012</v>
          </cell>
          <cell r="JF34">
            <v>89</v>
          </cell>
          <cell r="JG34" t="str">
            <v>022012</v>
          </cell>
          <cell r="JH34">
            <v>70</v>
          </cell>
          <cell r="JI34" t="str">
            <v>022012</v>
          </cell>
          <cell r="JJ34">
            <v>89</v>
          </cell>
          <cell r="JK34" t="str">
            <v>022012</v>
          </cell>
          <cell r="JL34">
            <v>48</v>
          </cell>
          <cell r="JM34" t="str">
            <v>022012</v>
          </cell>
          <cell r="JN34">
            <v>62</v>
          </cell>
          <cell r="JO34" t="str">
            <v>022012</v>
          </cell>
          <cell r="JP34">
            <v>54</v>
          </cell>
          <cell r="JQ34" t="str">
            <v>022012</v>
          </cell>
          <cell r="JR34">
            <v>62</v>
          </cell>
          <cell r="JS34" t="str">
            <v>022012</v>
          </cell>
          <cell r="JT34">
            <v>47</v>
          </cell>
          <cell r="JU34" t="str">
            <v>022012</v>
          </cell>
          <cell r="JV34">
            <v>76</v>
          </cell>
          <cell r="JW34" t="str">
            <v>022012</v>
          </cell>
          <cell r="JX34">
            <v>41</v>
          </cell>
          <cell r="JY34" t="str">
            <v>022012</v>
          </cell>
          <cell r="JZ34">
            <v>67</v>
          </cell>
          <cell r="KA34" t="str">
            <v>022012</v>
          </cell>
          <cell r="KB34">
            <v>32</v>
          </cell>
          <cell r="KC34" t="str">
            <v>022012</v>
          </cell>
          <cell r="KD34">
            <v>50</v>
          </cell>
          <cell r="KE34" t="str">
            <v>022012</v>
          </cell>
          <cell r="KF34">
            <v>16</v>
          </cell>
          <cell r="KG34" t="str">
            <v>022012</v>
          </cell>
          <cell r="KH34">
            <v>44</v>
          </cell>
          <cell r="KI34" t="str">
            <v>022012</v>
          </cell>
          <cell r="KJ34">
            <v>30</v>
          </cell>
          <cell r="KK34" t="str">
            <v>022012</v>
          </cell>
          <cell r="KL34">
            <v>37</v>
          </cell>
          <cell r="KM34" t="str">
            <v>022012</v>
          </cell>
          <cell r="KN34">
            <v>21</v>
          </cell>
          <cell r="KO34" t="str">
            <v>022012</v>
          </cell>
          <cell r="KP34">
            <v>26</v>
          </cell>
          <cell r="KQ34" t="str">
            <v>022012</v>
          </cell>
          <cell r="KR34">
            <v>7</v>
          </cell>
          <cell r="KS34" t="str">
            <v>022012</v>
          </cell>
          <cell r="KT34">
            <v>14</v>
          </cell>
          <cell r="KU34" t="str">
            <v>022012</v>
          </cell>
          <cell r="KV34">
            <v>3</v>
          </cell>
          <cell r="KW34" t="str">
            <v>022012</v>
          </cell>
          <cell r="KX34">
            <v>10</v>
          </cell>
          <cell r="KY34" t="str">
            <v>022012</v>
          </cell>
          <cell r="KZ34">
            <v>9</v>
          </cell>
          <cell r="LA34" t="str">
            <v>022012</v>
          </cell>
          <cell r="LB34">
            <v>9</v>
          </cell>
          <cell r="LC34" t="str">
            <v>022012</v>
          </cell>
          <cell r="LD34">
            <v>10</v>
          </cell>
          <cell r="LE34" t="str">
            <v>022012</v>
          </cell>
          <cell r="LF34">
            <v>26</v>
          </cell>
          <cell r="LG34" t="str">
            <v>022012</v>
          </cell>
          <cell r="LH34">
            <v>11</v>
          </cell>
          <cell r="LI34" t="str">
            <v>022012</v>
          </cell>
          <cell r="LJ34">
            <v>38</v>
          </cell>
          <cell r="LK34" t="str">
            <v>022012</v>
          </cell>
          <cell r="LL34">
            <v>14</v>
          </cell>
          <cell r="LM34" t="str">
            <v>022012</v>
          </cell>
          <cell r="LN34">
            <v>36</v>
          </cell>
          <cell r="LO34" t="str">
            <v>022012</v>
          </cell>
          <cell r="LP34">
            <v>13</v>
          </cell>
          <cell r="LQ34" t="str">
            <v>022012</v>
          </cell>
          <cell r="LR34">
            <v>46</v>
          </cell>
          <cell r="LS34" t="str">
            <v>022012</v>
          </cell>
          <cell r="LT34">
            <v>11</v>
          </cell>
          <cell r="LU34" t="str">
            <v>022012</v>
          </cell>
          <cell r="LV34">
            <v>31</v>
          </cell>
          <cell r="LW34" t="str">
            <v>022012</v>
          </cell>
          <cell r="LX34">
            <v>9</v>
          </cell>
          <cell r="LY34" t="str">
            <v>022012</v>
          </cell>
          <cell r="LZ34">
            <v>24</v>
          </cell>
          <cell r="MA34" t="str">
            <v>022012</v>
          </cell>
          <cell r="MB34">
            <v>7</v>
          </cell>
          <cell r="MC34" t="str">
            <v>022012</v>
          </cell>
          <cell r="MD34">
            <v>33</v>
          </cell>
          <cell r="ME34" t="str">
            <v>022012</v>
          </cell>
          <cell r="MF34">
            <v>11</v>
          </cell>
          <cell r="MG34" t="str">
            <v>022012</v>
          </cell>
          <cell r="MH34">
            <v>17</v>
          </cell>
          <cell r="MK34" t="str">
            <v>022012</v>
          </cell>
          <cell r="ML34">
            <v>10</v>
          </cell>
          <cell r="MO34" t="str">
            <v>022012</v>
          </cell>
          <cell r="MP34">
            <v>11</v>
          </cell>
          <cell r="MQ34" t="str">
            <v>022012</v>
          </cell>
          <cell r="MR34">
            <v>4</v>
          </cell>
          <cell r="MS34" t="str">
            <v>022012</v>
          </cell>
          <cell r="MT34">
            <v>13</v>
          </cell>
          <cell r="MU34" t="str">
            <v>022012</v>
          </cell>
          <cell r="MV34">
            <v>4</v>
          </cell>
          <cell r="MW34" t="str">
            <v>022012</v>
          </cell>
          <cell r="MX34">
            <v>9</v>
          </cell>
          <cell r="MY34" t="str">
            <v>022012</v>
          </cell>
          <cell r="MZ34">
            <v>2</v>
          </cell>
          <cell r="NA34" t="str">
            <v>022012</v>
          </cell>
          <cell r="NB34">
            <v>9</v>
          </cell>
          <cell r="NE34" t="str">
            <v>022012</v>
          </cell>
          <cell r="NF34">
            <v>3</v>
          </cell>
          <cell r="NG34" t="str">
            <v>022012</v>
          </cell>
          <cell r="NH34">
            <v>1</v>
          </cell>
          <cell r="NI34" t="str">
            <v>022102</v>
          </cell>
          <cell r="NJ34">
            <v>12</v>
          </cell>
          <cell r="NM34" t="str">
            <v>022012</v>
          </cell>
          <cell r="NN34">
            <v>3</v>
          </cell>
          <cell r="NQ34" t="str">
            <v>022102</v>
          </cell>
          <cell r="NR34">
            <v>5</v>
          </cell>
          <cell r="NU34" t="str">
            <v>022104</v>
          </cell>
          <cell r="NV34">
            <v>2</v>
          </cell>
          <cell r="NY34" t="str">
            <v>022202</v>
          </cell>
          <cell r="NZ34">
            <v>1</v>
          </cell>
          <cell r="OC34" t="str">
            <v>023500</v>
          </cell>
          <cell r="OD34">
            <v>5</v>
          </cell>
          <cell r="OG34" t="str">
            <v>029700</v>
          </cell>
          <cell r="OH34">
            <v>2</v>
          </cell>
        </row>
        <row r="35">
          <cell r="C35" t="str">
            <v>022012</v>
          </cell>
          <cell r="D35">
            <v>60</v>
          </cell>
          <cell r="E35" t="str">
            <v>022012</v>
          </cell>
          <cell r="F35">
            <v>53</v>
          </cell>
          <cell r="G35" t="str">
            <v>022012</v>
          </cell>
          <cell r="H35">
            <v>59</v>
          </cell>
          <cell r="I35" t="str">
            <v>022012</v>
          </cell>
          <cell r="J35">
            <v>53</v>
          </cell>
          <cell r="K35" t="str">
            <v>022012</v>
          </cell>
          <cell r="L35">
            <v>70</v>
          </cell>
          <cell r="M35" t="str">
            <v>022012</v>
          </cell>
          <cell r="N35">
            <v>63</v>
          </cell>
          <cell r="O35" t="str">
            <v>022012</v>
          </cell>
          <cell r="P35">
            <v>62</v>
          </cell>
          <cell r="Q35" t="str">
            <v>022012</v>
          </cell>
          <cell r="R35">
            <v>66</v>
          </cell>
          <cell r="S35" t="str">
            <v>022012</v>
          </cell>
          <cell r="T35">
            <v>88</v>
          </cell>
          <cell r="U35" t="str">
            <v>022012</v>
          </cell>
          <cell r="V35">
            <v>59</v>
          </cell>
          <cell r="W35" t="str">
            <v>022012</v>
          </cell>
          <cell r="X35">
            <v>70</v>
          </cell>
          <cell r="Y35" t="str">
            <v>022012</v>
          </cell>
          <cell r="Z35">
            <v>85</v>
          </cell>
          <cell r="AA35" t="str">
            <v>022012</v>
          </cell>
          <cell r="AB35">
            <v>99</v>
          </cell>
          <cell r="AC35" t="str">
            <v>022012</v>
          </cell>
          <cell r="AD35">
            <v>82</v>
          </cell>
          <cell r="AE35" t="str">
            <v>022012</v>
          </cell>
          <cell r="AF35">
            <v>90</v>
          </cell>
          <cell r="AG35" t="str">
            <v>022012</v>
          </cell>
          <cell r="AH35">
            <v>77</v>
          </cell>
          <cell r="AI35" t="str">
            <v>022012</v>
          </cell>
          <cell r="AJ35">
            <v>98</v>
          </cell>
          <cell r="AK35" t="str">
            <v>022012</v>
          </cell>
          <cell r="AL35">
            <v>98</v>
          </cell>
          <cell r="AM35" t="str">
            <v>022012</v>
          </cell>
          <cell r="AN35">
            <v>98</v>
          </cell>
          <cell r="AO35" t="str">
            <v>022012</v>
          </cell>
          <cell r="AP35">
            <v>87</v>
          </cell>
          <cell r="AQ35" t="str">
            <v>022012</v>
          </cell>
          <cell r="AR35">
            <v>102</v>
          </cell>
          <cell r="AS35" t="str">
            <v>022012</v>
          </cell>
          <cell r="AT35">
            <v>101</v>
          </cell>
          <cell r="AU35" t="str">
            <v>022012</v>
          </cell>
          <cell r="AV35">
            <v>97</v>
          </cell>
          <cell r="AW35" t="str">
            <v>022012</v>
          </cell>
          <cell r="AX35">
            <v>93</v>
          </cell>
          <cell r="AY35" t="str">
            <v>022012</v>
          </cell>
          <cell r="AZ35">
            <v>119</v>
          </cell>
          <cell r="BA35" t="str">
            <v>022012</v>
          </cell>
          <cell r="BB35">
            <v>111</v>
          </cell>
          <cell r="BC35" t="str">
            <v>022012</v>
          </cell>
          <cell r="BD35">
            <v>109</v>
          </cell>
          <cell r="BE35" t="str">
            <v>022012</v>
          </cell>
          <cell r="BF35">
            <v>96</v>
          </cell>
          <cell r="BG35" t="str">
            <v>022012</v>
          </cell>
          <cell r="BH35">
            <v>86</v>
          </cell>
          <cell r="BI35" t="str">
            <v>022012</v>
          </cell>
          <cell r="BJ35">
            <v>57</v>
          </cell>
          <cell r="BK35" t="str">
            <v>022012</v>
          </cell>
          <cell r="BL35">
            <v>73</v>
          </cell>
          <cell r="BM35" t="str">
            <v>022012</v>
          </cell>
          <cell r="BN35">
            <v>55</v>
          </cell>
          <cell r="BO35" t="str">
            <v>022000</v>
          </cell>
          <cell r="BP35">
            <v>191</v>
          </cell>
          <cell r="BQ35" t="str">
            <v>022000</v>
          </cell>
          <cell r="BR35">
            <v>146</v>
          </cell>
          <cell r="BS35" t="str">
            <v>022001</v>
          </cell>
          <cell r="BT35">
            <v>259</v>
          </cell>
          <cell r="BU35" t="str">
            <v>022003</v>
          </cell>
          <cell r="BV35">
            <v>69</v>
          </cell>
          <cell r="BW35" t="str">
            <v>022001</v>
          </cell>
          <cell r="BX35">
            <v>289</v>
          </cell>
          <cell r="BY35" t="str">
            <v>022003</v>
          </cell>
          <cell r="BZ35">
            <v>70</v>
          </cell>
          <cell r="CA35" t="str">
            <v>022102</v>
          </cell>
          <cell r="CB35">
            <v>95</v>
          </cell>
          <cell r="CC35" t="str">
            <v>022012</v>
          </cell>
          <cell r="CD35">
            <v>37</v>
          </cell>
          <cell r="CE35" t="str">
            <v>022003</v>
          </cell>
          <cell r="CF35">
            <v>84</v>
          </cell>
          <cell r="CG35" t="str">
            <v>022003</v>
          </cell>
          <cell r="CH35">
            <v>58</v>
          </cell>
          <cell r="CI35" t="str">
            <v>022002</v>
          </cell>
          <cell r="CJ35">
            <v>109</v>
          </cell>
          <cell r="CK35" t="str">
            <v>022102</v>
          </cell>
          <cell r="CL35">
            <v>69</v>
          </cell>
          <cell r="CM35" t="str">
            <v>022102</v>
          </cell>
          <cell r="CN35">
            <v>147</v>
          </cell>
          <cell r="CO35" t="str">
            <v>022003</v>
          </cell>
          <cell r="CP35">
            <v>70</v>
          </cell>
          <cell r="CQ35" t="str">
            <v>022102</v>
          </cell>
          <cell r="CR35">
            <v>112</v>
          </cell>
          <cell r="CS35" t="str">
            <v>022012</v>
          </cell>
          <cell r="CT35">
            <v>43</v>
          </cell>
          <cell r="CU35" t="str">
            <v>022102</v>
          </cell>
          <cell r="CV35">
            <v>112</v>
          </cell>
          <cell r="CW35" t="str">
            <v>022102</v>
          </cell>
          <cell r="CX35">
            <v>71</v>
          </cell>
          <cell r="CY35" t="str">
            <v>022102</v>
          </cell>
          <cell r="CZ35">
            <v>101</v>
          </cell>
          <cell r="DA35" t="str">
            <v>022003</v>
          </cell>
          <cell r="DB35">
            <v>71</v>
          </cell>
          <cell r="DC35" t="str">
            <v>022102</v>
          </cell>
          <cell r="DD35">
            <v>99</v>
          </cell>
          <cell r="DE35" t="str">
            <v>022012</v>
          </cell>
          <cell r="DF35">
            <v>43</v>
          </cell>
          <cell r="DG35" t="str">
            <v>022102</v>
          </cell>
          <cell r="DH35">
            <v>112</v>
          </cell>
          <cell r="DI35" t="str">
            <v>022012</v>
          </cell>
          <cell r="DJ35">
            <v>48</v>
          </cell>
          <cell r="DK35" t="str">
            <v>022102</v>
          </cell>
          <cell r="DL35">
            <v>114</v>
          </cell>
          <cell r="DM35" t="str">
            <v>022102</v>
          </cell>
          <cell r="DN35">
            <v>66</v>
          </cell>
          <cell r="DO35" t="str">
            <v>022102</v>
          </cell>
          <cell r="DP35">
            <v>154</v>
          </cell>
          <cell r="DQ35" t="str">
            <v>022102</v>
          </cell>
          <cell r="DR35">
            <v>105</v>
          </cell>
          <cell r="DS35" t="str">
            <v>022012</v>
          </cell>
          <cell r="DT35">
            <v>87</v>
          </cell>
          <cell r="DU35" t="str">
            <v>022012</v>
          </cell>
          <cell r="DV35">
            <v>51</v>
          </cell>
          <cell r="DW35" t="str">
            <v>022102</v>
          </cell>
          <cell r="DX35">
            <v>168</v>
          </cell>
          <cell r="DY35" t="str">
            <v>022102</v>
          </cell>
          <cell r="DZ35">
            <v>123</v>
          </cell>
          <cell r="EA35" t="str">
            <v>022102</v>
          </cell>
          <cell r="EB35">
            <v>131</v>
          </cell>
          <cell r="EC35" t="str">
            <v>022102</v>
          </cell>
          <cell r="ED35">
            <v>125</v>
          </cell>
          <cell r="EE35" t="str">
            <v>022102</v>
          </cell>
          <cell r="EF35">
            <v>171</v>
          </cell>
          <cell r="EG35" t="str">
            <v>022012</v>
          </cell>
          <cell r="EH35">
            <v>96</v>
          </cell>
          <cell r="EI35" t="str">
            <v>022102</v>
          </cell>
          <cell r="EJ35">
            <v>147</v>
          </cell>
          <cell r="EK35" t="str">
            <v>022102</v>
          </cell>
          <cell r="EL35">
            <v>147</v>
          </cell>
          <cell r="EM35" t="str">
            <v>022102</v>
          </cell>
          <cell r="EN35">
            <v>140</v>
          </cell>
          <cell r="EO35" t="str">
            <v>022102</v>
          </cell>
          <cell r="EP35">
            <v>118</v>
          </cell>
          <cell r="EQ35" t="str">
            <v>022102</v>
          </cell>
          <cell r="ER35">
            <v>131</v>
          </cell>
          <cell r="ES35" t="str">
            <v>022012</v>
          </cell>
          <cell r="ET35">
            <v>83</v>
          </cell>
          <cell r="EU35" t="str">
            <v>022102</v>
          </cell>
          <cell r="EV35">
            <v>173</v>
          </cell>
          <cell r="EW35" t="str">
            <v>022102</v>
          </cell>
          <cell r="EX35">
            <v>140</v>
          </cell>
          <cell r="EY35" t="str">
            <v>022102</v>
          </cell>
          <cell r="EZ35">
            <v>123</v>
          </cell>
          <cell r="FA35" t="str">
            <v>022102</v>
          </cell>
          <cell r="FB35">
            <v>121</v>
          </cell>
          <cell r="FC35" t="str">
            <v>022102</v>
          </cell>
          <cell r="FD35">
            <v>108</v>
          </cell>
          <cell r="FE35" t="str">
            <v>022102</v>
          </cell>
          <cell r="FF35">
            <v>124</v>
          </cell>
          <cell r="FG35" t="str">
            <v>022102</v>
          </cell>
          <cell r="FH35">
            <v>108</v>
          </cell>
          <cell r="FI35" t="str">
            <v>022102</v>
          </cell>
          <cell r="FJ35">
            <v>119</v>
          </cell>
          <cell r="FK35" t="str">
            <v>022102</v>
          </cell>
          <cell r="FL35">
            <v>140</v>
          </cell>
          <cell r="FM35" t="str">
            <v>022102</v>
          </cell>
          <cell r="FN35">
            <v>134</v>
          </cell>
          <cell r="FO35" t="str">
            <v>022102</v>
          </cell>
          <cell r="FP35">
            <v>164</v>
          </cell>
          <cell r="FQ35" t="str">
            <v>022102</v>
          </cell>
          <cell r="FR35">
            <v>138</v>
          </cell>
          <cell r="FS35" t="str">
            <v>022102</v>
          </cell>
          <cell r="FT35">
            <v>134</v>
          </cell>
          <cell r="FU35" t="str">
            <v>022102</v>
          </cell>
          <cell r="FV35">
            <v>153</v>
          </cell>
          <cell r="FW35" t="str">
            <v>022102</v>
          </cell>
          <cell r="FX35">
            <v>140</v>
          </cell>
          <cell r="FY35" t="str">
            <v>022102</v>
          </cell>
          <cell r="FZ35">
            <v>152</v>
          </cell>
          <cell r="GA35" t="str">
            <v>022102</v>
          </cell>
          <cell r="GB35">
            <v>138</v>
          </cell>
          <cell r="GC35" t="str">
            <v>022102</v>
          </cell>
          <cell r="GD35">
            <v>147</v>
          </cell>
          <cell r="GE35" t="str">
            <v>022102</v>
          </cell>
          <cell r="GF35">
            <v>142</v>
          </cell>
          <cell r="GG35" t="str">
            <v>022102</v>
          </cell>
          <cell r="GH35">
            <v>151</v>
          </cell>
          <cell r="GI35" t="str">
            <v>022102</v>
          </cell>
          <cell r="GJ35">
            <v>130</v>
          </cell>
          <cell r="GK35" t="str">
            <v>022102</v>
          </cell>
          <cell r="GL35">
            <v>149</v>
          </cell>
          <cell r="GM35" t="str">
            <v>022102</v>
          </cell>
          <cell r="GN35">
            <v>134</v>
          </cell>
          <cell r="GO35" t="str">
            <v>022102</v>
          </cell>
          <cell r="GP35">
            <v>120</v>
          </cell>
          <cell r="GQ35" t="str">
            <v>022102</v>
          </cell>
          <cell r="GR35">
            <v>134</v>
          </cell>
          <cell r="GS35" t="str">
            <v>022102</v>
          </cell>
          <cell r="GT35">
            <v>158</v>
          </cell>
          <cell r="GU35" t="str">
            <v>022102</v>
          </cell>
          <cell r="GV35">
            <v>156</v>
          </cell>
          <cell r="GW35" t="str">
            <v>022102</v>
          </cell>
          <cell r="GX35">
            <v>164</v>
          </cell>
          <cell r="GY35" t="str">
            <v>022102</v>
          </cell>
          <cell r="GZ35">
            <v>163</v>
          </cell>
          <cell r="HA35" t="str">
            <v>022102</v>
          </cell>
          <cell r="HB35">
            <v>158</v>
          </cell>
          <cell r="HC35" t="str">
            <v>022102</v>
          </cell>
          <cell r="HD35">
            <v>179</v>
          </cell>
          <cell r="HE35" t="str">
            <v>022012</v>
          </cell>
          <cell r="HF35">
            <v>82</v>
          </cell>
          <cell r="HG35" t="str">
            <v>022102</v>
          </cell>
          <cell r="HH35">
            <v>200</v>
          </cell>
          <cell r="HI35" t="str">
            <v>022102</v>
          </cell>
          <cell r="HJ35">
            <v>184</v>
          </cell>
          <cell r="HK35" t="str">
            <v>022102</v>
          </cell>
          <cell r="HL35">
            <v>175</v>
          </cell>
          <cell r="HM35" t="str">
            <v>022102</v>
          </cell>
          <cell r="HN35">
            <v>179</v>
          </cell>
          <cell r="HO35" t="str">
            <v>022102</v>
          </cell>
          <cell r="HP35">
            <v>211</v>
          </cell>
          <cell r="HQ35" t="str">
            <v>022102</v>
          </cell>
          <cell r="HR35">
            <v>186</v>
          </cell>
          <cell r="HS35" t="str">
            <v>022102</v>
          </cell>
          <cell r="HT35">
            <v>210</v>
          </cell>
          <cell r="HU35" t="str">
            <v>022102</v>
          </cell>
          <cell r="HV35">
            <v>190</v>
          </cell>
          <cell r="HW35" t="str">
            <v>022012</v>
          </cell>
          <cell r="HX35">
            <v>131</v>
          </cell>
          <cell r="HY35" t="str">
            <v>022102</v>
          </cell>
          <cell r="HZ35">
            <v>210</v>
          </cell>
          <cell r="IA35" t="str">
            <v>022102</v>
          </cell>
          <cell r="IB35">
            <v>197</v>
          </cell>
          <cell r="IC35" t="str">
            <v>022102</v>
          </cell>
          <cell r="ID35">
            <v>179</v>
          </cell>
          <cell r="IE35" t="str">
            <v>022102</v>
          </cell>
          <cell r="IF35">
            <v>198</v>
          </cell>
          <cell r="IG35" t="str">
            <v>022102</v>
          </cell>
          <cell r="IH35">
            <v>187</v>
          </cell>
          <cell r="II35" t="str">
            <v>022102</v>
          </cell>
          <cell r="IJ35">
            <v>168</v>
          </cell>
          <cell r="IK35" t="str">
            <v>022012</v>
          </cell>
          <cell r="IL35">
            <v>134</v>
          </cell>
          <cell r="IM35" t="str">
            <v>022102</v>
          </cell>
          <cell r="IN35">
            <v>176</v>
          </cell>
          <cell r="IO35" t="str">
            <v>022102</v>
          </cell>
          <cell r="IP35">
            <v>196</v>
          </cell>
          <cell r="IQ35" t="str">
            <v>022102</v>
          </cell>
          <cell r="IR35">
            <v>153</v>
          </cell>
          <cell r="IS35" t="str">
            <v>022102</v>
          </cell>
          <cell r="IT35">
            <v>182</v>
          </cell>
          <cell r="IU35" t="str">
            <v>022102</v>
          </cell>
          <cell r="IV35">
            <v>127</v>
          </cell>
          <cell r="IW35" t="str">
            <v>022102</v>
          </cell>
          <cell r="IX35">
            <v>155</v>
          </cell>
          <cell r="IY35" t="str">
            <v>022102</v>
          </cell>
          <cell r="IZ35">
            <v>131</v>
          </cell>
          <cell r="JA35" t="str">
            <v>022102</v>
          </cell>
          <cell r="JB35">
            <v>151</v>
          </cell>
          <cell r="JC35" t="str">
            <v>022102</v>
          </cell>
          <cell r="JD35">
            <v>119</v>
          </cell>
          <cell r="JE35" t="str">
            <v>022102</v>
          </cell>
          <cell r="JF35">
            <v>144</v>
          </cell>
          <cell r="JG35" t="str">
            <v>022102</v>
          </cell>
          <cell r="JH35">
            <v>101</v>
          </cell>
          <cell r="JI35" t="str">
            <v>022102</v>
          </cell>
          <cell r="JJ35">
            <v>148</v>
          </cell>
          <cell r="JK35" t="str">
            <v>022102</v>
          </cell>
          <cell r="JL35">
            <v>73</v>
          </cell>
          <cell r="JM35" t="str">
            <v>022102</v>
          </cell>
          <cell r="JN35">
            <v>102</v>
          </cell>
          <cell r="JO35" t="str">
            <v>022102</v>
          </cell>
          <cell r="JP35">
            <v>102</v>
          </cell>
          <cell r="JQ35" t="str">
            <v>022102</v>
          </cell>
          <cell r="JR35">
            <v>123</v>
          </cell>
          <cell r="JS35" t="str">
            <v>022102</v>
          </cell>
          <cell r="JT35">
            <v>66</v>
          </cell>
          <cell r="JU35" t="str">
            <v>022102</v>
          </cell>
          <cell r="JV35">
            <v>91</v>
          </cell>
          <cell r="JW35" t="str">
            <v>022102</v>
          </cell>
          <cell r="JX35">
            <v>52</v>
          </cell>
          <cell r="JY35" t="str">
            <v>022102</v>
          </cell>
          <cell r="JZ35">
            <v>102</v>
          </cell>
          <cell r="KA35" t="str">
            <v>022102</v>
          </cell>
          <cell r="KB35">
            <v>64</v>
          </cell>
          <cell r="KC35" t="str">
            <v>022102</v>
          </cell>
          <cell r="KD35">
            <v>101</v>
          </cell>
          <cell r="KE35" t="str">
            <v>022102</v>
          </cell>
          <cell r="KF35">
            <v>44</v>
          </cell>
          <cell r="KG35" t="str">
            <v>022102</v>
          </cell>
          <cell r="KH35">
            <v>82</v>
          </cell>
          <cell r="KI35" t="str">
            <v>022102</v>
          </cell>
          <cell r="KJ35">
            <v>46</v>
          </cell>
          <cell r="KK35" t="str">
            <v>022102</v>
          </cell>
          <cell r="KL35">
            <v>72</v>
          </cell>
          <cell r="KM35" t="str">
            <v>022102</v>
          </cell>
          <cell r="KN35">
            <v>29</v>
          </cell>
          <cell r="KO35" t="str">
            <v>022102</v>
          </cell>
          <cell r="KP35">
            <v>56</v>
          </cell>
          <cell r="KQ35" t="str">
            <v>022102</v>
          </cell>
          <cell r="KR35">
            <v>13</v>
          </cell>
          <cell r="KS35" t="str">
            <v>022102</v>
          </cell>
          <cell r="KT35">
            <v>30</v>
          </cell>
          <cell r="KU35" t="str">
            <v>022102</v>
          </cell>
          <cell r="KV35">
            <v>17</v>
          </cell>
          <cell r="KW35" t="str">
            <v>022102</v>
          </cell>
          <cell r="KX35">
            <v>28</v>
          </cell>
          <cell r="KY35" t="str">
            <v>022102</v>
          </cell>
          <cell r="KZ35">
            <v>9</v>
          </cell>
          <cell r="LA35" t="str">
            <v>022102</v>
          </cell>
          <cell r="LB35">
            <v>22</v>
          </cell>
          <cell r="LC35" t="str">
            <v>022102</v>
          </cell>
          <cell r="LD35">
            <v>21</v>
          </cell>
          <cell r="LE35" t="str">
            <v>022102</v>
          </cell>
          <cell r="LF35">
            <v>54</v>
          </cell>
          <cell r="LG35" t="str">
            <v>022102</v>
          </cell>
          <cell r="LH35">
            <v>31</v>
          </cell>
          <cell r="LI35" t="str">
            <v>022102</v>
          </cell>
          <cell r="LJ35">
            <v>76</v>
          </cell>
          <cell r="LK35" t="str">
            <v>022102</v>
          </cell>
          <cell r="LL35">
            <v>29</v>
          </cell>
          <cell r="LM35" t="str">
            <v>022102</v>
          </cell>
          <cell r="LN35">
            <v>75</v>
          </cell>
          <cell r="LO35" t="str">
            <v>022102</v>
          </cell>
          <cell r="LP35">
            <v>34</v>
          </cell>
          <cell r="LQ35" t="str">
            <v>022102</v>
          </cell>
          <cell r="LR35">
            <v>84</v>
          </cell>
          <cell r="LS35" t="str">
            <v>022102</v>
          </cell>
          <cell r="LT35">
            <v>30</v>
          </cell>
          <cell r="LU35" t="str">
            <v>022102</v>
          </cell>
          <cell r="LV35">
            <v>60</v>
          </cell>
          <cell r="LW35" t="str">
            <v>022102</v>
          </cell>
          <cell r="LX35">
            <v>19</v>
          </cell>
          <cell r="LY35" t="str">
            <v>022102</v>
          </cell>
          <cell r="LZ35">
            <v>61</v>
          </cell>
          <cell r="MA35" t="str">
            <v>022102</v>
          </cell>
          <cell r="MB35">
            <v>16</v>
          </cell>
          <cell r="MC35" t="str">
            <v>022102</v>
          </cell>
          <cell r="MD35">
            <v>49</v>
          </cell>
          <cell r="ME35" t="str">
            <v>022102</v>
          </cell>
          <cell r="MF35">
            <v>10</v>
          </cell>
          <cell r="MG35" t="str">
            <v>022102</v>
          </cell>
          <cell r="MH35">
            <v>34</v>
          </cell>
          <cell r="MI35" t="str">
            <v>022102</v>
          </cell>
          <cell r="MJ35">
            <v>4</v>
          </cell>
          <cell r="MK35" t="str">
            <v>022102</v>
          </cell>
          <cell r="ML35">
            <v>40</v>
          </cell>
          <cell r="MM35" t="str">
            <v>022102</v>
          </cell>
          <cell r="MN35">
            <v>8</v>
          </cell>
          <cell r="MO35" t="str">
            <v>022102</v>
          </cell>
          <cell r="MP35">
            <v>28</v>
          </cell>
          <cell r="MQ35" t="str">
            <v>022102</v>
          </cell>
          <cell r="MR35">
            <v>9</v>
          </cell>
          <cell r="MS35" t="str">
            <v>022102</v>
          </cell>
          <cell r="MT35">
            <v>24</v>
          </cell>
          <cell r="MU35" t="str">
            <v>022102</v>
          </cell>
          <cell r="MV35">
            <v>9</v>
          </cell>
          <cell r="MW35" t="str">
            <v>022102</v>
          </cell>
          <cell r="MX35">
            <v>28</v>
          </cell>
          <cell r="MY35" t="str">
            <v>022102</v>
          </cell>
          <cell r="MZ35">
            <v>9</v>
          </cell>
          <cell r="NA35" t="str">
            <v>022102</v>
          </cell>
          <cell r="NB35">
            <v>13</v>
          </cell>
          <cell r="NC35" t="str">
            <v>022102</v>
          </cell>
          <cell r="ND35">
            <v>1</v>
          </cell>
          <cell r="NE35" t="str">
            <v>022102</v>
          </cell>
          <cell r="NF35">
            <v>15</v>
          </cell>
          <cell r="NI35" t="str">
            <v>022103</v>
          </cell>
          <cell r="NJ35">
            <v>16</v>
          </cell>
          <cell r="NM35" t="str">
            <v>022102</v>
          </cell>
          <cell r="NN35">
            <v>7</v>
          </cell>
          <cell r="NO35" t="str">
            <v>022102</v>
          </cell>
          <cell r="NP35">
            <v>1</v>
          </cell>
          <cell r="NQ35" t="str">
            <v>022103</v>
          </cell>
          <cell r="NR35">
            <v>3</v>
          </cell>
          <cell r="NU35" t="str">
            <v>022201</v>
          </cell>
          <cell r="NV35">
            <v>1</v>
          </cell>
          <cell r="NY35" t="str">
            <v>022203</v>
          </cell>
          <cell r="NZ35">
            <v>1</v>
          </cell>
          <cell r="OC35" t="str">
            <v>024001</v>
          </cell>
          <cell r="OD35">
            <v>1</v>
          </cell>
        </row>
        <row r="36">
          <cell r="C36" t="str">
            <v>022102</v>
          </cell>
          <cell r="D36">
            <v>86</v>
          </cell>
          <cell r="E36" t="str">
            <v>022102</v>
          </cell>
          <cell r="F36">
            <v>85</v>
          </cell>
          <cell r="G36" t="str">
            <v>022102</v>
          </cell>
          <cell r="H36">
            <v>95</v>
          </cell>
          <cell r="I36" t="str">
            <v>022102</v>
          </cell>
          <cell r="J36">
            <v>86</v>
          </cell>
          <cell r="K36" t="str">
            <v>022102</v>
          </cell>
          <cell r="L36">
            <v>110</v>
          </cell>
          <cell r="M36" t="str">
            <v>022102</v>
          </cell>
          <cell r="N36">
            <v>90</v>
          </cell>
          <cell r="O36" t="str">
            <v>022102</v>
          </cell>
          <cell r="P36">
            <v>137</v>
          </cell>
          <cell r="Q36" t="str">
            <v>022102</v>
          </cell>
          <cell r="R36">
            <v>85</v>
          </cell>
          <cell r="S36" t="str">
            <v>022102</v>
          </cell>
          <cell r="T36">
            <v>118</v>
          </cell>
          <cell r="U36" t="str">
            <v>022102</v>
          </cell>
          <cell r="V36">
            <v>110</v>
          </cell>
          <cell r="W36" t="str">
            <v>022102</v>
          </cell>
          <cell r="X36">
            <v>154</v>
          </cell>
          <cell r="Y36" t="str">
            <v>022102</v>
          </cell>
          <cell r="Z36">
            <v>139</v>
          </cell>
          <cell r="AA36" t="str">
            <v>022102</v>
          </cell>
          <cell r="AB36">
            <v>145</v>
          </cell>
          <cell r="AC36" t="str">
            <v>022102</v>
          </cell>
          <cell r="AD36">
            <v>114</v>
          </cell>
          <cell r="AE36" t="str">
            <v>022102</v>
          </cell>
          <cell r="AF36">
            <v>152</v>
          </cell>
          <cell r="AG36" t="str">
            <v>022102</v>
          </cell>
          <cell r="AH36">
            <v>153</v>
          </cell>
          <cell r="AI36" t="str">
            <v>022102</v>
          </cell>
          <cell r="AJ36">
            <v>158</v>
          </cell>
          <cell r="AK36" t="str">
            <v>022102</v>
          </cell>
          <cell r="AL36">
            <v>141</v>
          </cell>
          <cell r="AM36" t="str">
            <v>022102</v>
          </cell>
          <cell r="AN36">
            <v>126</v>
          </cell>
          <cell r="AO36" t="str">
            <v>022102</v>
          </cell>
          <cell r="AP36">
            <v>136</v>
          </cell>
          <cell r="AQ36" t="str">
            <v>022102</v>
          </cell>
          <cell r="AR36">
            <v>166</v>
          </cell>
          <cell r="AS36" t="str">
            <v>022102</v>
          </cell>
          <cell r="AT36">
            <v>156</v>
          </cell>
          <cell r="AU36" t="str">
            <v>022102</v>
          </cell>
          <cell r="AV36">
            <v>148</v>
          </cell>
          <cell r="AW36" t="str">
            <v>022102</v>
          </cell>
          <cell r="AX36">
            <v>139</v>
          </cell>
          <cell r="AY36" t="str">
            <v>022102</v>
          </cell>
          <cell r="AZ36">
            <v>167</v>
          </cell>
          <cell r="BA36" t="str">
            <v>022102</v>
          </cell>
          <cell r="BB36">
            <v>144</v>
          </cell>
          <cell r="BC36" t="str">
            <v>022102</v>
          </cell>
          <cell r="BD36">
            <v>175</v>
          </cell>
          <cell r="BE36" t="str">
            <v>022102</v>
          </cell>
          <cell r="BF36">
            <v>161</v>
          </cell>
          <cell r="BG36" t="str">
            <v>022102</v>
          </cell>
          <cell r="BH36">
            <v>131</v>
          </cell>
          <cell r="BI36" t="str">
            <v>022102</v>
          </cell>
          <cell r="BJ36">
            <v>130</v>
          </cell>
          <cell r="BK36" t="str">
            <v>022102</v>
          </cell>
          <cell r="BL36">
            <v>134</v>
          </cell>
          <cell r="BM36" t="str">
            <v>022102</v>
          </cell>
          <cell r="BN36">
            <v>106</v>
          </cell>
          <cell r="BO36" t="str">
            <v>022001</v>
          </cell>
          <cell r="BP36">
            <v>312</v>
          </cell>
          <cell r="BQ36" t="str">
            <v>022001</v>
          </cell>
          <cell r="BR36">
            <v>211</v>
          </cell>
          <cell r="BS36" t="str">
            <v>022002</v>
          </cell>
          <cell r="BT36">
            <v>89</v>
          </cell>
          <cell r="BU36" t="str">
            <v>022012</v>
          </cell>
          <cell r="BV36">
            <v>37</v>
          </cell>
          <cell r="BW36" t="str">
            <v>022002</v>
          </cell>
          <cell r="BX36">
            <v>86</v>
          </cell>
          <cell r="BY36" t="str">
            <v>022012</v>
          </cell>
          <cell r="BZ36">
            <v>45</v>
          </cell>
          <cell r="CA36" t="str">
            <v>022103</v>
          </cell>
          <cell r="CB36">
            <v>98</v>
          </cell>
          <cell r="CC36" t="str">
            <v>022102</v>
          </cell>
          <cell r="CD36">
            <v>67</v>
          </cell>
          <cell r="CE36" t="str">
            <v>022012</v>
          </cell>
          <cell r="CF36">
            <v>60</v>
          </cell>
          <cell r="CG36" t="str">
            <v>022012</v>
          </cell>
          <cell r="CH36">
            <v>35</v>
          </cell>
          <cell r="CI36" t="str">
            <v>022003</v>
          </cell>
          <cell r="CJ36">
            <v>100</v>
          </cell>
          <cell r="CK36" t="str">
            <v>022103</v>
          </cell>
          <cell r="CL36">
            <v>55</v>
          </cell>
          <cell r="CM36" t="str">
            <v>022103</v>
          </cell>
          <cell r="CN36">
            <v>89</v>
          </cell>
          <cell r="CO36" t="str">
            <v>022012</v>
          </cell>
          <cell r="CP36">
            <v>29</v>
          </cell>
          <cell r="CQ36" t="str">
            <v>022103</v>
          </cell>
          <cell r="CR36">
            <v>92</v>
          </cell>
          <cell r="CS36" t="str">
            <v>022102</v>
          </cell>
          <cell r="CT36">
            <v>62</v>
          </cell>
          <cell r="CU36" t="str">
            <v>022103</v>
          </cell>
          <cell r="CV36">
            <v>94</v>
          </cell>
          <cell r="CW36" t="str">
            <v>022103</v>
          </cell>
          <cell r="CX36">
            <v>51</v>
          </cell>
          <cell r="CY36" t="str">
            <v>022103</v>
          </cell>
          <cell r="CZ36">
            <v>77</v>
          </cell>
          <cell r="DA36" t="str">
            <v>022012</v>
          </cell>
          <cell r="DB36">
            <v>37</v>
          </cell>
          <cell r="DC36" t="str">
            <v>022103</v>
          </cell>
          <cell r="DD36">
            <v>87</v>
          </cell>
          <cell r="DE36" t="str">
            <v>022102</v>
          </cell>
          <cell r="DF36">
            <v>76</v>
          </cell>
          <cell r="DG36" t="str">
            <v>022103</v>
          </cell>
          <cell r="DH36">
            <v>99</v>
          </cell>
          <cell r="DI36" t="str">
            <v>022102</v>
          </cell>
          <cell r="DJ36">
            <v>70</v>
          </cell>
          <cell r="DK36" t="str">
            <v>022103</v>
          </cell>
          <cell r="DL36">
            <v>116</v>
          </cell>
          <cell r="DM36" t="str">
            <v>022103</v>
          </cell>
          <cell r="DN36">
            <v>78</v>
          </cell>
          <cell r="DO36" t="str">
            <v>022103</v>
          </cell>
          <cell r="DP36">
            <v>104</v>
          </cell>
          <cell r="DQ36" t="str">
            <v>022103</v>
          </cell>
          <cell r="DR36">
            <v>73</v>
          </cell>
          <cell r="DS36" t="str">
            <v>022102</v>
          </cell>
          <cell r="DT36">
            <v>152</v>
          </cell>
          <cell r="DU36" t="str">
            <v>022102</v>
          </cell>
          <cell r="DV36">
            <v>116</v>
          </cell>
          <cell r="DW36" t="str">
            <v>022103</v>
          </cell>
          <cell r="DX36">
            <v>124</v>
          </cell>
          <cell r="DY36" t="str">
            <v>022103</v>
          </cell>
          <cell r="DZ36">
            <v>92</v>
          </cell>
          <cell r="EA36" t="str">
            <v>022103</v>
          </cell>
          <cell r="EB36">
            <v>149</v>
          </cell>
          <cell r="EC36" t="str">
            <v>022103</v>
          </cell>
          <cell r="ED36">
            <v>87</v>
          </cell>
          <cell r="EE36" t="str">
            <v>022103</v>
          </cell>
          <cell r="EF36">
            <v>130</v>
          </cell>
          <cell r="EG36" t="str">
            <v>022102</v>
          </cell>
          <cell r="EH36">
            <v>133</v>
          </cell>
          <cell r="EI36" t="str">
            <v>022103</v>
          </cell>
          <cell r="EJ36">
            <v>114</v>
          </cell>
          <cell r="EK36" t="str">
            <v>022103</v>
          </cell>
          <cell r="EL36">
            <v>93</v>
          </cell>
          <cell r="EM36" t="str">
            <v>022103</v>
          </cell>
          <cell r="EN36">
            <v>82</v>
          </cell>
          <cell r="EO36" t="str">
            <v>022103</v>
          </cell>
          <cell r="EP36">
            <v>83</v>
          </cell>
          <cell r="EQ36" t="str">
            <v>022103</v>
          </cell>
          <cell r="ER36">
            <v>106</v>
          </cell>
          <cell r="ES36" t="str">
            <v>022102</v>
          </cell>
          <cell r="ET36">
            <v>126</v>
          </cell>
          <cell r="EU36" t="str">
            <v>022103</v>
          </cell>
          <cell r="EV36">
            <v>99</v>
          </cell>
          <cell r="EW36" t="str">
            <v>022103</v>
          </cell>
          <cell r="EX36">
            <v>88</v>
          </cell>
          <cell r="EY36" t="str">
            <v>022103</v>
          </cell>
          <cell r="EZ36">
            <v>105</v>
          </cell>
          <cell r="FA36" t="str">
            <v>022103</v>
          </cell>
          <cell r="FB36">
            <v>88</v>
          </cell>
          <cell r="FC36" t="str">
            <v>022103</v>
          </cell>
          <cell r="FD36">
            <v>93</v>
          </cell>
          <cell r="FE36" t="str">
            <v>022103</v>
          </cell>
          <cell r="FF36">
            <v>96</v>
          </cell>
          <cell r="FG36" t="str">
            <v>022103</v>
          </cell>
          <cell r="FH36">
            <v>88</v>
          </cell>
          <cell r="FI36" t="str">
            <v>022103</v>
          </cell>
          <cell r="FJ36">
            <v>101</v>
          </cell>
          <cell r="FK36" t="str">
            <v>022103</v>
          </cell>
          <cell r="FL36">
            <v>80</v>
          </cell>
          <cell r="FM36" t="str">
            <v>022103</v>
          </cell>
          <cell r="FN36">
            <v>90</v>
          </cell>
          <cell r="FO36" t="str">
            <v>022103</v>
          </cell>
          <cell r="FP36">
            <v>105</v>
          </cell>
          <cell r="FQ36" t="str">
            <v>022103</v>
          </cell>
          <cell r="FR36">
            <v>122</v>
          </cell>
          <cell r="FS36" t="str">
            <v>022103</v>
          </cell>
          <cell r="FT36">
            <v>80</v>
          </cell>
          <cell r="FU36" t="str">
            <v>022103</v>
          </cell>
          <cell r="FV36">
            <v>107</v>
          </cell>
          <cell r="FW36" t="str">
            <v>022103</v>
          </cell>
          <cell r="FX36">
            <v>81</v>
          </cell>
          <cell r="FY36" t="str">
            <v>022103</v>
          </cell>
          <cell r="FZ36">
            <v>109</v>
          </cell>
          <cell r="GA36" t="str">
            <v>022103</v>
          </cell>
          <cell r="GB36">
            <v>117</v>
          </cell>
          <cell r="GC36" t="str">
            <v>022103</v>
          </cell>
          <cell r="GD36">
            <v>133</v>
          </cell>
          <cell r="GE36" t="str">
            <v>022103</v>
          </cell>
          <cell r="GF36">
            <v>113</v>
          </cell>
          <cell r="GG36" t="str">
            <v>022103</v>
          </cell>
          <cell r="GH36">
            <v>120</v>
          </cell>
          <cell r="GI36" t="str">
            <v>022103</v>
          </cell>
          <cell r="GJ36">
            <v>109</v>
          </cell>
          <cell r="GK36" t="str">
            <v>022103</v>
          </cell>
          <cell r="GL36">
            <v>102</v>
          </cell>
          <cell r="GM36" t="str">
            <v>022103</v>
          </cell>
          <cell r="GN36">
            <v>120</v>
          </cell>
          <cell r="GO36" t="str">
            <v>022103</v>
          </cell>
          <cell r="GP36">
            <v>116</v>
          </cell>
          <cell r="GQ36" t="str">
            <v>022103</v>
          </cell>
          <cell r="GR36">
            <v>126</v>
          </cell>
          <cell r="GS36" t="str">
            <v>022103</v>
          </cell>
          <cell r="GT36">
            <v>138</v>
          </cell>
          <cell r="GU36" t="str">
            <v>022103</v>
          </cell>
          <cell r="GV36">
            <v>145</v>
          </cell>
          <cell r="GW36" t="str">
            <v>022103</v>
          </cell>
          <cell r="GX36">
            <v>132</v>
          </cell>
          <cell r="GY36" t="str">
            <v>022103</v>
          </cell>
          <cell r="GZ36">
            <v>137</v>
          </cell>
          <cell r="HA36" t="str">
            <v>022103</v>
          </cell>
          <cell r="HB36">
            <v>146</v>
          </cell>
          <cell r="HC36" t="str">
            <v>022103</v>
          </cell>
          <cell r="HD36">
            <v>145</v>
          </cell>
          <cell r="HE36" t="str">
            <v>022102</v>
          </cell>
          <cell r="HF36">
            <v>189</v>
          </cell>
          <cell r="HG36" t="str">
            <v>022103</v>
          </cell>
          <cell r="HH36">
            <v>190</v>
          </cell>
          <cell r="HI36" t="str">
            <v>022103</v>
          </cell>
          <cell r="HJ36">
            <v>155</v>
          </cell>
          <cell r="HK36" t="str">
            <v>022103</v>
          </cell>
          <cell r="HL36">
            <v>160</v>
          </cell>
          <cell r="HM36" t="str">
            <v>022103</v>
          </cell>
          <cell r="HN36">
            <v>147</v>
          </cell>
          <cell r="HO36" t="str">
            <v>022103</v>
          </cell>
          <cell r="HP36">
            <v>167</v>
          </cell>
          <cell r="HQ36" t="str">
            <v>022103</v>
          </cell>
          <cell r="HR36">
            <v>144</v>
          </cell>
          <cell r="HS36" t="str">
            <v>022103</v>
          </cell>
          <cell r="HT36">
            <v>188</v>
          </cell>
          <cell r="HU36" t="str">
            <v>022103</v>
          </cell>
          <cell r="HV36">
            <v>165</v>
          </cell>
          <cell r="HW36" t="str">
            <v>022102</v>
          </cell>
          <cell r="HX36">
            <v>207</v>
          </cell>
          <cell r="HY36" t="str">
            <v>022103</v>
          </cell>
          <cell r="HZ36">
            <v>166</v>
          </cell>
          <cell r="IA36" t="str">
            <v>022103</v>
          </cell>
          <cell r="IB36">
            <v>176</v>
          </cell>
          <cell r="IC36" t="str">
            <v>022103</v>
          </cell>
          <cell r="ID36">
            <v>180</v>
          </cell>
          <cell r="IE36" t="str">
            <v>022103</v>
          </cell>
          <cell r="IF36">
            <v>175</v>
          </cell>
          <cell r="IG36" t="str">
            <v>022103</v>
          </cell>
          <cell r="IH36">
            <v>175</v>
          </cell>
          <cell r="II36" t="str">
            <v>022103</v>
          </cell>
          <cell r="IJ36">
            <v>184</v>
          </cell>
          <cell r="IK36" t="str">
            <v>022102</v>
          </cell>
          <cell r="IL36">
            <v>198</v>
          </cell>
          <cell r="IM36" t="str">
            <v>022103</v>
          </cell>
          <cell r="IN36">
            <v>159</v>
          </cell>
          <cell r="IO36" t="str">
            <v>022103</v>
          </cell>
          <cell r="IP36">
            <v>159</v>
          </cell>
          <cell r="IQ36" t="str">
            <v>022103</v>
          </cell>
          <cell r="IR36">
            <v>132</v>
          </cell>
          <cell r="IS36" t="str">
            <v>022103</v>
          </cell>
          <cell r="IT36">
            <v>156</v>
          </cell>
          <cell r="IU36" t="str">
            <v>022103</v>
          </cell>
          <cell r="IV36">
            <v>123</v>
          </cell>
          <cell r="IW36" t="str">
            <v>022103</v>
          </cell>
          <cell r="IX36">
            <v>143</v>
          </cell>
          <cell r="IY36" t="str">
            <v>022103</v>
          </cell>
          <cell r="IZ36">
            <v>124</v>
          </cell>
          <cell r="JA36" t="str">
            <v>022103</v>
          </cell>
          <cell r="JB36">
            <v>136</v>
          </cell>
          <cell r="JC36" t="str">
            <v>022103</v>
          </cell>
          <cell r="JD36">
            <v>100</v>
          </cell>
          <cell r="JE36" t="str">
            <v>022103</v>
          </cell>
          <cell r="JF36">
            <v>116</v>
          </cell>
          <cell r="JG36" t="str">
            <v>022103</v>
          </cell>
          <cell r="JH36">
            <v>92</v>
          </cell>
          <cell r="JI36" t="str">
            <v>022103</v>
          </cell>
          <cell r="JJ36">
            <v>121</v>
          </cell>
          <cell r="JK36" t="str">
            <v>022103</v>
          </cell>
          <cell r="JL36">
            <v>92</v>
          </cell>
          <cell r="JM36" t="str">
            <v>022103</v>
          </cell>
          <cell r="JN36">
            <v>114</v>
          </cell>
          <cell r="JO36" t="str">
            <v>022103</v>
          </cell>
          <cell r="JP36">
            <v>88</v>
          </cell>
          <cell r="JQ36" t="str">
            <v>022103</v>
          </cell>
          <cell r="JR36">
            <v>121</v>
          </cell>
          <cell r="JS36" t="str">
            <v>022103</v>
          </cell>
          <cell r="JT36">
            <v>76</v>
          </cell>
          <cell r="JU36" t="str">
            <v>022103</v>
          </cell>
          <cell r="JV36">
            <v>105</v>
          </cell>
          <cell r="JW36" t="str">
            <v>022103</v>
          </cell>
          <cell r="JX36">
            <v>44</v>
          </cell>
          <cell r="JY36" t="str">
            <v>022103</v>
          </cell>
          <cell r="JZ36">
            <v>66</v>
          </cell>
          <cell r="KA36" t="str">
            <v>022103</v>
          </cell>
          <cell r="KB36">
            <v>69</v>
          </cell>
          <cell r="KC36" t="str">
            <v>022103</v>
          </cell>
          <cell r="KD36">
            <v>104</v>
          </cell>
          <cell r="KE36" t="str">
            <v>022103</v>
          </cell>
          <cell r="KF36">
            <v>49</v>
          </cell>
          <cell r="KG36" t="str">
            <v>022103</v>
          </cell>
          <cell r="KH36">
            <v>84</v>
          </cell>
          <cell r="KI36" t="str">
            <v>022103</v>
          </cell>
          <cell r="KJ36">
            <v>54</v>
          </cell>
          <cell r="KK36" t="str">
            <v>022103</v>
          </cell>
          <cell r="KL36">
            <v>71</v>
          </cell>
          <cell r="KM36" t="str">
            <v>022103</v>
          </cell>
          <cell r="KN36">
            <v>42</v>
          </cell>
          <cell r="KO36" t="str">
            <v>022103</v>
          </cell>
          <cell r="KP36">
            <v>71</v>
          </cell>
          <cell r="KQ36" t="str">
            <v>022103</v>
          </cell>
          <cell r="KR36">
            <v>18</v>
          </cell>
          <cell r="KS36" t="str">
            <v>022103</v>
          </cell>
          <cell r="KT36">
            <v>28</v>
          </cell>
          <cell r="KU36" t="str">
            <v>022103</v>
          </cell>
          <cell r="KV36">
            <v>11</v>
          </cell>
          <cell r="KW36" t="str">
            <v>022103</v>
          </cell>
          <cell r="KX36">
            <v>21</v>
          </cell>
          <cell r="KY36" t="str">
            <v>022103</v>
          </cell>
          <cell r="KZ36">
            <v>9</v>
          </cell>
          <cell r="LA36" t="str">
            <v>022103</v>
          </cell>
          <cell r="LB36">
            <v>34</v>
          </cell>
          <cell r="LC36" t="str">
            <v>022103</v>
          </cell>
          <cell r="LD36">
            <v>18</v>
          </cell>
          <cell r="LE36" t="str">
            <v>022103</v>
          </cell>
          <cell r="LF36">
            <v>60</v>
          </cell>
          <cell r="LG36" t="str">
            <v>022103</v>
          </cell>
          <cell r="LH36">
            <v>22</v>
          </cell>
          <cell r="LI36" t="str">
            <v>022103</v>
          </cell>
          <cell r="LJ36">
            <v>79</v>
          </cell>
          <cell r="LK36" t="str">
            <v>022103</v>
          </cell>
          <cell r="LL36">
            <v>39</v>
          </cell>
          <cell r="LM36" t="str">
            <v>022103</v>
          </cell>
          <cell r="LN36">
            <v>71</v>
          </cell>
          <cell r="LO36" t="str">
            <v>022103</v>
          </cell>
          <cell r="LP36">
            <v>32</v>
          </cell>
          <cell r="LQ36" t="str">
            <v>022103</v>
          </cell>
          <cell r="LR36">
            <v>91</v>
          </cell>
          <cell r="LS36" t="str">
            <v>022103</v>
          </cell>
          <cell r="LT36">
            <v>23</v>
          </cell>
          <cell r="LU36" t="str">
            <v>022103</v>
          </cell>
          <cell r="LV36">
            <v>76</v>
          </cell>
          <cell r="LW36" t="str">
            <v>022103</v>
          </cell>
          <cell r="LX36">
            <v>18</v>
          </cell>
          <cell r="LY36" t="str">
            <v>022103</v>
          </cell>
          <cell r="LZ36">
            <v>56</v>
          </cell>
          <cell r="MA36" t="str">
            <v>022103</v>
          </cell>
          <cell r="MB36">
            <v>24</v>
          </cell>
          <cell r="MC36" t="str">
            <v>022103</v>
          </cell>
          <cell r="MD36">
            <v>54</v>
          </cell>
          <cell r="ME36" t="str">
            <v>022103</v>
          </cell>
          <cell r="MF36">
            <v>13</v>
          </cell>
          <cell r="MG36" t="str">
            <v>022103</v>
          </cell>
          <cell r="MH36">
            <v>47</v>
          </cell>
          <cell r="MI36" t="str">
            <v>022103</v>
          </cell>
          <cell r="MJ36">
            <v>11</v>
          </cell>
          <cell r="MK36" t="str">
            <v>022103</v>
          </cell>
          <cell r="ML36">
            <v>33</v>
          </cell>
          <cell r="MM36" t="str">
            <v>022103</v>
          </cell>
          <cell r="MN36">
            <v>11</v>
          </cell>
          <cell r="MO36" t="str">
            <v>022103</v>
          </cell>
          <cell r="MP36">
            <v>32</v>
          </cell>
          <cell r="MQ36" t="str">
            <v>022103</v>
          </cell>
          <cell r="MR36">
            <v>11</v>
          </cell>
          <cell r="MS36" t="str">
            <v>022103</v>
          </cell>
          <cell r="MT36">
            <v>30</v>
          </cell>
          <cell r="MU36" t="str">
            <v>022103</v>
          </cell>
          <cell r="MV36">
            <v>7</v>
          </cell>
          <cell r="MW36" t="str">
            <v>022103</v>
          </cell>
          <cell r="MX36">
            <v>32</v>
          </cell>
          <cell r="MY36" t="str">
            <v>022103</v>
          </cell>
          <cell r="MZ36">
            <v>5</v>
          </cell>
          <cell r="NA36" t="str">
            <v>022103</v>
          </cell>
          <cell r="NB36">
            <v>23</v>
          </cell>
          <cell r="NC36" t="str">
            <v>022103</v>
          </cell>
          <cell r="ND36">
            <v>5</v>
          </cell>
          <cell r="NE36" t="str">
            <v>022103</v>
          </cell>
          <cell r="NF36">
            <v>18</v>
          </cell>
          <cell r="NG36" t="str">
            <v>022103</v>
          </cell>
          <cell r="NH36">
            <v>3</v>
          </cell>
          <cell r="NI36" t="str">
            <v>022104</v>
          </cell>
          <cell r="NJ36">
            <v>24</v>
          </cell>
          <cell r="NK36" t="str">
            <v>022103</v>
          </cell>
          <cell r="NL36">
            <v>2</v>
          </cell>
          <cell r="NM36" t="str">
            <v>022103</v>
          </cell>
          <cell r="NN36">
            <v>8</v>
          </cell>
          <cell r="NO36" t="str">
            <v>022103</v>
          </cell>
          <cell r="NP36">
            <v>2</v>
          </cell>
          <cell r="NQ36" t="str">
            <v>022104</v>
          </cell>
          <cell r="NR36">
            <v>7</v>
          </cell>
          <cell r="NU36" t="str">
            <v>022202</v>
          </cell>
          <cell r="NV36">
            <v>4</v>
          </cell>
          <cell r="NW36" t="str">
            <v>022103</v>
          </cell>
          <cell r="NX36">
            <v>1</v>
          </cell>
          <cell r="NY36" t="str">
            <v>022204</v>
          </cell>
          <cell r="NZ36">
            <v>2</v>
          </cell>
          <cell r="OC36" t="str">
            <v>024005</v>
          </cell>
          <cell r="OD36">
            <v>4</v>
          </cell>
        </row>
        <row r="37">
          <cell r="C37" t="str">
            <v>022103</v>
          </cell>
          <cell r="D37">
            <v>70</v>
          </cell>
          <cell r="E37" t="str">
            <v>022103</v>
          </cell>
          <cell r="F37">
            <v>62</v>
          </cell>
          <cell r="G37" t="str">
            <v>022103</v>
          </cell>
          <cell r="H37">
            <v>66</v>
          </cell>
          <cell r="I37" t="str">
            <v>022103</v>
          </cell>
          <cell r="J37">
            <v>60</v>
          </cell>
          <cell r="K37" t="str">
            <v>022103</v>
          </cell>
          <cell r="L37">
            <v>69</v>
          </cell>
          <cell r="M37" t="str">
            <v>022103</v>
          </cell>
          <cell r="N37">
            <v>71</v>
          </cell>
          <cell r="O37" t="str">
            <v>022103</v>
          </cell>
          <cell r="P37">
            <v>88</v>
          </cell>
          <cell r="Q37" t="str">
            <v>022103</v>
          </cell>
          <cell r="R37">
            <v>81</v>
          </cell>
          <cell r="S37" t="str">
            <v>022103</v>
          </cell>
          <cell r="T37">
            <v>89</v>
          </cell>
          <cell r="U37" t="str">
            <v>022103</v>
          </cell>
          <cell r="V37">
            <v>93</v>
          </cell>
          <cell r="W37" t="str">
            <v>022103</v>
          </cell>
          <cell r="X37">
            <v>110</v>
          </cell>
          <cell r="Y37" t="str">
            <v>022103</v>
          </cell>
          <cell r="Z37">
            <v>110</v>
          </cell>
          <cell r="AA37" t="str">
            <v>022103</v>
          </cell>
          <cell r="AB37">
            <v>120</v>
          </cell>
          <cell r="AC37" t="str">
            <v>022103</v>
          </cell>
          <cell r="AD37">
            <v>107</v>
          </cell>
          <cell r="AE37" t="str">
            <v>022103</v>
          </cell>
          <cell r="AF37">
            <v>109</v>
          </cell>
          <cell r="AG37" t="str">
            <v>022103</v>
          </cell>
          <cell r="AH37">
            <v>109</v>
          </cell>
          <cell r="AI37" t="str">
            <v>022103</v>
          </cell>
          <cell r="AJ37">
            <v>136</v>
          </cell>
          <cell r="AK37" t="str">
            <v>022103</v>
          </cell>
          <cell r="AL37">
            <v>107</v>
          </cell>
          <cell r="AM37" t="str">
            <v>022103</v>
          </cell>
          <cell r="AN37">
            <v>117</v>
          </cell>
          <cell r="AO37" t="str">
            <v>022103</v>
          </cell>
          <cell r="AP37">
            <v>97</v>
          </cell>
          <cell r="AQ37" t="str">
            <v>022103</v>
          </cell>
          <cell r="AR37">
            <v>118</v>
          </cell>
          <cell r="AS37" t="str">
            <v>022103</v>
          </cell>
          <cell r="AT37">
            <v>119</v>
          </cell>
          <cell r="AU37" t="str">
            <v>022103</v>
          </cell>
          <cell r="AV37">
            <v>100</v>
          </cell>
          <cell r="AW37" t="str">
            <v>022103</v>
          </cell>
          <cell r="AX37">
            <v>126</v>
          </cell>
          <cell r="AY37" t="str">
            <v>022103</v>
          </cell>
          <cell r="AZ37">
            <v>121</v>
          </cell>
          <cell r="BA37" t="str">
            <v>022103</v>
          </cell>
          <cell r="BB37">
            <v>135</v>
          </cell>
          <cell r="BC37" t="str">
            <v>022103</v>
          </cell>
          <cell r="BD37">
            <v>115</v>
          </cell>
          <cell r="BE37" t="str">
            <v>022103</v>
          </cell>
          <cell r="BF37">
            <v>112</v>
          </cell>
          <cell r="BG37" t="str">
            <v>022103</v>
          </cell>
          <cell r="BH37">
            <v>121</v>
          </cell>
          <cell r="BI37" t="str">
            <v>022103</v>
          </cell>
          <cell r="BJ37">
            <v>79</v>
          </cell>
          <cell r="BK37" t="str">
            <v>022103</v>
          </cell>
          <cell r="BL37">
            <v>111</v>
          </cell>
          <cell r="BM37" t="str">
            <v>022103</v>
          </cell>
          <cell r="BN37">
            <v>83</v>
          </cell>
          <cell r="BO37" t="str">
            <v>022002</v>
          </cell>
          <cell r="BP37">
            <v>113</v>
          </cell>
          <cell r="BQ37" t="str">
            <v>022002</v>
          </cell>
          <cell r="BR37">
            <v>82</v>
          </cell>
          <cell r="BS37" t="str">
            <v>022003</v>
          </cell>
          <cell r="BT37">
            <v>101</v>
          </cell>
          <cell r="BU37" t="str">
            <v>022102</v>
          </cell>
          <cell r="BV37">
            <v>85</v>
          </cell>
          <cell r="BW37" t="str">
            <v>022003</v>
          </cell>
          <cell r="BX37">
            <v>89</v>
          </cell>
          <cell r="BY37" t="str">
            <v>022102</v>
          </cell>
          <cell r="BZ37">
            <v>87</v>
          </cell>
          <cell r="CA37" t="str">
            <v>022104</v>
          </cell>
          <cell r="CB37">
            <v>166</v>
          </cell>
          <cell r="CC37" t="str">
            <v>022103</v>
          </cell>
          <cell r="CD37">
            <v>51</v>
          </cell>
          <cell r="CE37" t="str">
            <v>022102</v>
          </cell>
          <cell r="CF37">
            <v>139</v>
          </cell>
          <cell r="CG37" t="str">
            <v>022102</v>
          </cell>
          <cell r="CH37">
            <v>78</v>
          </cell>
          <cell r="CI37" t="str">
            <v>022012</v>
          </cell>
          <cell r="CJ37">
            <v>55</v>
          </cell>
          <cell r="CK37" t="str">
            <v>022104</v>
          </cell>
          <cell r="CL37">
            <v>149</v>
          </cell>
          <cell r="CM37" t="str">
            <v>022104</v>
          </cell>
          <cell r="CN37">
            <v>188</v>
          </cell>
          <cell r="CO37" t="str">
            <v>022102</v>
          </cell>
          <cell r="CP37">
            <v>81</v>
          </cell>
          <cell r="CQ37" t="str">
            <v>022104</v>
          </cell>
          <cell r="CR37">
            <v>188</v>
          </cell>
          <cell r="CS37" t="str">
            <v>022103</v>
          </cell>
          <cell r="CT37">
            <v>61</v>
          </cell>
          <cell r="CU37" t="str">
            <v>022104</v>
          </cell>
          <cell r="CV37">
            <v>205</v>
          </cell>
          <cell r="CW37" t="str">
            <v>022104</v>
          </cell>
          <cell r="CX37">
            <v>140</v>
          </cell>
          <cell r="CY37" t="str">
            <v>022104</v>
          </cell>
          <cell r="CZ37">
            <v>214</v>
          </cell>
          <cell r="DA37" t="str">
            <v>022102</v>
          </cell>
          <cell r="DB37">
            <v>62</v>
          </cell>
          <cell r="DC37" t="str">
            <v>022104</v>
          </cell>
          <cell r="DD37">
            <v>200</v>
          </cell>
          <cell r="DE37" t="str">
            <v>022103</v>
          </cell>
          <cell r="DF37">
            <v>53</v>
          </cell>
          <cell r="DG37" t="str">
            <v>022104</v>
          </cell>
          <cell r="DH37">
            <v>214</v>
          </cell>
          <cell r="DI37" t="str">
            <v>022103</v>
          </cell>
          <cell r="DJ37">
            <v>68</v>
          </cell>
          <cell r="DK37" t="str">
            <v>022104</v>
          </cell>
          <cell r="DL37">
            <v>232</v>
          </cell>
          <cell r="DM37" t="str">
            <v>022104</v>
          </cell>
          <cell r="DN37">
            <v>194</v>
          </cell>
          <cell r="DO37" t="str">
            <v>022104</v>
          </cell>
          <cell r="DP37">
            <v>279</v>
          </cell>
          <cell r="DQ37" t="str">
            <v>022104</v>
          </cell>
          <cell r="DR37">
            <v>199</v>
          </cell>
          <cell r="DS37" t="str">
            <v>022103</v>
          </cell>
          <cell r="DT37">
            <v>109</v>
          </cell>
          <cell r="DU37" t="str">
            <v>022103</v>
          </cell>
          <cell r="DV37">
            <v>82</v>
          </cell>
          <cell r="DW37" t="str">
            <v>022104</v>
          </cell>
          <cell r="DX37">
            <v>309</v>
          </cell>
          <cell r="DY37" t="str">
            <v>022104</v>
          </cell>
          <cell r="DZ37">
            <v>256</v>
          </cell>
          <cell r="EA37" t="str">
            <v>022104</v>
          </cell>
          <cell r="EB37">
            <v>340</v>
          </cell>
          <cell r="EC37" t="str">
            <v>022104</v>
          </cell>
          <cell r="ED37">
            <v>304</v>
          </cell>
          <cell r="EE37" t="str">
            <v>022104</v>
          </cell>
          <cell r="EF37">
            <v>314</v>
          </cell>
          <cell r="EG37" t="str">
            <v>022103</v>
          </cell>
          <cell r="EH37">
            <v>94</v>
          </cell>
          <cell r="EI37" t="str">
            <v>022104</v>
          </cell>
          <cell r="EJ37">
            <v>310</v>
          </cell>
          <cell r="EK37" t="str">
            <v>022104</v>
          </cell>
          <cell r="EL37">
            <v>311</v>
          </cell>
          <cell r="EM37" t="str">
            <v>022104</v>
          </cell>
          <cell r="EN37">
            <v>329</v>
          </cell>
          <cell r="EO37" t="str">
            <v>022104</v>
          </cell>
          <cell r="EP37">
            <v>290</v>
          </cell>
          <cell r="EQ37" t="str">
            <v>022104</v>
          </cell>
          <cell r="ER37">
            <v>300</v>
          </cell>
          <cell r="ES37" t="str">
            <v>022103</v>
          </cell>
          <cell r="ET37">
            <v>81</v>
          </cell>
          <cell r="EU37" t="str">
            <v>022104</v>
          </cell>
          <cell r="EV37">
            <v>275</v>
          </cell>
          <cell r="EW37" t="str">
            <v>022104</v>
          </cell>
          <cell r="EX37">
            <v>268</v>
          </cell>
          <cell r="EY37" t="str">
            <v>022104</v>
          </cell>
          <cell r="EZ37">
            <v>257</v>
          </cell>
          <cell r="FA37" t="str">
            <v>022104</v>
          </cell>
          <cell r="FB37">
            <v>265</v>
          </cell>
          <cell r="FC37" t="str">
            <v>022104</v>
          </cell>
          <cell r="FD37">
            <v>239</v>
          </cell>
          <cell r="FE37" t="str">
            <v>022104</v>
          </cell>
          <cell r="FF37">
            <v>290</v>
          </cell>
          <cell r="FG37" t="str">
            <v>022104</v>
          </cell>
          <cell r="FH37">
            <v>242</v>
          </cell>
          <cell r="FI37" t="str">
            <v>022104</v>
          </cell>
          <cell r="FJ37">
            <v>262</v>
          </cell>
          <cell r="FK37" t="str">
            <v>022104</v>
          </cell>
          <cell r="FL37">
            <v>266</v>
          </cell>
          <cell r="FM37" t="str">
            <v>022104</v>
          </cell>
          <cell r="FN37">
            <v>266</v>
          </cell>
          <cell r="FO37" t="str">
            <v>022104</v>
          </cell>
          <cell r="FP37">
            <v>276</v>
          </cell>
          <cell r="FQ37" t="str">
            <v>022104</v>
          </cell>
          <cell r="FR37">
            <v>260</v>
          </cell>
          <cell r="FS37" t="str">
            <v>022104</v>
          </cell>
          <cell r="FT37">
            <v>265</v>
          </cell>
          <cell r="FU37" t="str">
            <v>022104</v>
          </cell>
          <cell r="FV37">
            <v>295</v>
          </cell>
          <cell r="FW37" t="str">
            <v>022104</v>
          </cell>
          <cell r="FX37">
            <v>288</v>
          </cell>
          <cell r="FY37" t="str">
            <v>022104</v>
          </cell>
          <cell r="FZ37">
            <v>297</v>
          </cell>
          <cell r="GA37" t="str">
            <v>022104</v>
          </cell>
          <cell r="GB37">
            <v>265</v>
          </cell>
          <cell r="GC37" t="str">
            <v>022104</v>
          </cell>
          <cell r="GD37">
            <v>327</v>
          </cell>
          <cell r="GE37" t="str">
            <v>022104</v>
          </cell>
          <cell r="GF37">
            <v>293</v>
          </cell>
          <cell r="GG37" t="str">
            <v>022104</v>
          </cell>
          <cell r="GH37">
            <v>292</v>
          </cell>
          <cell r="GI37" t="str">
            <v>022104</v>
          </cell>
          <cell r="GJ37">
            <v>264</v>
          </cell>
          <cell r="GK37" t="str">
            <v>022104</v>
          </cell>
          <cell r="GL37">
            <v>302</v>
          </cell>
          <cell r="GM37" t="str">
            <v>022104</v>
          </cell>
          <cell r="GN37">
            <v>256</v>
          </cell>
          <cell r="GO37" t="str">
            <v>022104</v>
          </cell>
          <cell r="GP37">
            <v>302</v>
          </cell>
          <cell r="GQ37" t="str">
            <v>022104</v>
          </cell>
          <cell r="GR37">
            <v>295</v>
          </cell>
          <cell r="GS37" t="str">
            <v>022104</v>
          </cell>
          <cell r="GT37">
            <v>304</v>
          </cell>
          <cell r="GU37" t="str">
            <v>022104</v>
          </cell>
          <cell r="GV37">
            <v>270</v>
          </cell>
          <cell r="GW37" t="str">
            <v>022104</v>
          </cell>
          <cell r="GX37">
            <v>280</v>
          </cell>
          <cell r="GY37" t="str">
            <v>022104</v>
          </cell>
          <cell r="GZ37">
            <v>266</v>
          </cell>
          <cell r="HA37" t="str">
            <v>022104</v>
          </cell>
          <cell r="HB37">
            <v>295</v>
          </cell>
          <cell r="HC37" t="str">
            <v>022104</v>
          </cell>
          <cell r="HD37">
            <v>280</v>
          </cell>
          <cell r="HE37" t="str">
            <v>022103</v>
          </cell>
          <cell r="HF37">
            <v>161</v>
          </cell>
          <cell r="HG37" t="str">
            <v>022104</v>
          </cell>
          <cell r="HH37">
            <v>271</v>
          </cell>
          <cell r="HI37" t="str">
            <v>022104</v>
          </cell>
          <cell r="HJ37">
            <v>295</v>
          </cell>
          <cell r="HK37" t="str">
            <v>022104</v>
          </cell>
          <cell r="HL37">
            <v>299</v>
          </cell>
          <cell r="HM37" t="str">
            <v>022104</v>
          </cell>
          <cell r="HN37">
            <v>321</v>
          </cell>
          <cell r="HO37" t="str">
            <v>022104</v>
          </cell>
          <cell r="HP37">
            <v>297</v>
          </cell>
          <cell r="HQ37" t="str">
            <v>022104</v>
          </cell>
          <cell r="HR37">
            <v>321</v>
          </cell>
          <cell r="HS37" t="str">
            <v>022104</v>
          </cell>
          <cell r="HT37">
            <v>324</v>
          </cell>
          <cell r="HU37" t="str">
            <v>022104</v>
          </cell>
          <cell r="HV37">
            <v>311</v>
          </cell>
          <cell r="HW37" t="str">
            <v>022103</v>
          </cell>
          <cell r="HX37">
            <v>207</v>
          </cell>
          <cell r="HY37" t="str">
            <v>022104</v>
          </cell>
          <cell r="HZ37">
            <v>336</v>
          </cell>
          <cell r="IA37" t="str">
            <v>022104</v>
          </cell>
          <cell r="IB37">
            <v>325</v>
          </cell>
          <cell r="IC37" t="str">
            <v>022104</v>
          </cell>
          <cell r="ID37">
            <v>403</v>
          </cell>
          <cell r="IE37" t="str">
            <v>022104</v>
          </cell>
          <cell r="IF37">
            <v>382</v>
          </cell>
          <cell r="IG37" t="str">
            <v>022104</v>
          </cell>
          <cell r="IH37">
            <v>347</v>
          </cell>
          <cell r="II37" t="str">
            <v>022104</v>
          </cell>
          <cell r="IJ37">
            <v>342</v>
          </cell>
          <cell r="IK37" t="str">
            <v>022103</v>
          </cell>
          <cell r="IL37">
            <v>164</v>
          </cell>
          <cell r="IM37" t="str">
            <v>022104</v>
          </cell>
          <cell r="IN37">
            <v>315</v>
          </cell>
          <cell r="IO37" t="str">
            <v>022104</v>
          </cell>
          <cell r="IP37">
            <v>347</v>
          </cell>
          <cell r="IQ37" t="str">
            <v>022104</v>
          </cell>
          <cell r="IR37">
            <v>321</v>
          </cell>
          <cell r="IS37" t="str">
            <v>022104</v>
          </cell>
          <cell r="IT37">
            <v>365</v>
          </cell>
          <cell r="IU37" t="str">
            <v>022104</v>
          </cell>
          <cell r="IV37">
            <v>267</v>
          </cell>
          <cell r="IW37" t="str">
            <v>022104</v>
          </cell>
          <cell r="IX37">
            <v>342</v>
          </cell>
          <cell r="IY37" t="str">
            <v>022104</v>
          </cell>
          <cell r="IZ37">
            <v>202</v>
          </cell>
          <cell r="JA37" t="str">
            <v>022104</v>
          </cell>
          <cell r="JB37">
            <v>278</v>
          </cell>
          <cell r="JC37" t="str">
            <v>022104</v>
          </cell>
          <cell r="JD37">
            <v>243</v>
          </cell>
          <cell r="JE37" t="str">
            <v>022104</v>
          </cell>
          <cell r="JF37">
            <v>287</v>
          </cell>
          <cell r="JG37" t="str">
            <v>022104</v>
          </cell>
          <cell r="JH37">
            <v>205</v>
          </cell>
          <cell r="JI37" t="str">
            <v>022104</v>
          </cell>
          <cell r="JJ37">
            <v>312</v>
          </cell>
          <cell r="JK37" t="str">
            <v>022104</v>
          </cell>
          <cell r="JL37">
            <v>165</v>
          </cell>
          <cell r="JM37" t="str">
            <v>022104</v>
          </cell>
          <cell r="JN37">
            <v>272</v>
          </cell>
          <cell r="JO37" t="str">
            <v>022104</v>
          </cell>
          <cell r="JP37">
            <v>165</v>
          </cell>
          <cell r="JQ37" t="str">
            <v>022104</v>
          </cell>
          <cell r="JR37">
            <v>307</v>
          </cell>
          <cell r="JS37" t="str">
            <v>022104</v>
          </cell>
          <cell r="JT37">
            <v>172</v>
          </cell>
          <cell r="JU37" t="str">
            <v>022104</v>
          </cell>
          <cell r="JV37">
            <v>259</v>
          </cell>
          <cell r="JW37" t="str">
            <v>022104</v>
          </cell>
          <cell r="JX37">
            <v>133</v>
          </cell>
          <cell r="JY37" t="str">
            <v>022104</v>
          </cell>
          <cell r="JZ37">
            <v>212</v>
          </cell>
          <cell r="KA37" t="str">
            <v>022104</v>
          </cell>
          <cell r="KB37">
            <v>155</v>
          </cell>
          <cell r="KC37" t="str">
            <v>022104</v>
          </cell>
          <cell r="KD37">
            <v>235</v>
          </cell>
          <cell r="KE37" t="str">
            <v>022104</v>
          </cell>
          <cell r="KF37">
            <v>115</v>
          </cell>
          <cell r="KG37" t="str">
            <v>022104</v>
          </cell>
          <cell r="KH37">
            <v>206</v>
          </cell>
          <cell r="KI37" t="str">
            <v>022104</v>
          </cell>
          <cell r="KJ37">
            <v>121</v>
          </cell>
          <cell r="KK37" t="str">
            <v>022104</v>
          </cell>
          <cell r="KL37">
            <v>176</v>
          </cell>
          <cell r="KM37" t="str">
            <v>022104</v>
          </cell>
          <cell r="KN37">
            <v>83</v>
          </cell>
          <cell r="KO37" t="str">
            <v>022104</v>
          </cell>
          <cell r="KP37">
            <v>164</v>
          </cell>
          <cell r="KQ37" t="str">
            <v>022104</v>
          </cell>
          <cell r="KR37">
            <v>41</v>
          </cell>
          <cell r="KS37" t="str">
            <v>022104</v>
          </cell>
          <cell r="KT37">
            <v>66</v>
          </cell>
          <cell r="KU37" t="str">
            <v>022104</v>
          </cell>
          <cell r="KV37">
            <v>22</v>
          </cell>
          <cell r="KW37" t="str">
            <v>022104</v>
          </cell>
          <cell r="KX37">
            <v>43</v>
          </cell>
          <cell r="KY37" t="str">
            <v>022104</v>
          </cell>
          <cell r="KZ37">
            <v>30</v>
          </cell>
          <cell r="LA37" t="str">
            <v>022104</v>
          </cell>
          <cell r="LB37">
            <v>56</v>
          </cell>
          <cell r="LC37" t="str">
            <v>022104</v>
          </cell>
          <cell r="LD37">
            <v>50</v>
          </cell>
          <cell r="LE37" t="str">
            <v>022104</v>
          </cell>
          <cell r="LF37">
            <v>113</v>
          </cell>
          <cell r="LG37" t="str">
            <v>022104</v>
          </cell>
          <cell r="LH37">
            <v>54</v>
          </cell>
          <cell r="LI37" t="str">
            <v>022104</v>
          </cell>
          <cell r="LJ37">
            <v>147</v>
          </cell>
          <cell r="LK37" t="str">
            <v>022104</v>
          </cell>
          <cell r="LL37">
            <v>67</v>
          </cell>
          <cell r="LM37" t="str">
            <v>022104</v>
          </cell>
          <cell r="LN37">
            <v>150</v>
          </cell>
          <cell r="LO37" t="str">
            <v>022104</v>
          </cell>
          <cell r="LP37">
            <v>51</v>
          </cell>
          <cell r="LQ37" t="str">
            <v>022104</v>
          </cell>
          <cell r="LR37">
            <v>174</v>
          </cell>
          <cell r="LS37" t="str">
            <v>022104</v>
          </cell>
          <cell r="LT37">
            <v>39</v>
          </cell>
          <cell r="LU37" t="str">
            <v>022104</v>
          </cell>
          <cell r="LV37">
            <v>144</v>
          </cell>
          <cell r="LW37" t="str">
            <v>022104</v>
          </cell>
          <cell r="LX37">
            <v>28</v>
          </cell>
          <cell r="LY37" t="str">
            <v>022104</v>
          </cell>
          <cell r="LZ37">
            <v>116</v>
          </cell>
          <cell r="MA37" t="str">
            <v>022104</v>
          </cell>
          <cell r="MB37">
            <v>35</v>
          </cell>
          <cell r="MC37" t="str">
            <v>022104</v>
          </cell>
          <cell r="MD37">
            <v>97</v>
          </cell>
          <cell r="ME37" t="str">
            <v>022104</v>
          </cell>
          <cell r="MF37">
            <v>19</v>
          </cell>
          <cell r="MG37" t="str">
            <v>022104</v>
          </cell>
          <cell r="MH37">
            <v>81</v>
          </cell>
          <cell r="MI37" t="str">
            <v>022104</v>
          </cell>
          <cell r="MJ37">
            <v>12</v>
          </cell>
          <cell r="MK37" t="str">
            <v>022104</v>
          </cell>
          <cell r="ML37">
            <v>71</v>
          </cell>
          <cell r="MM37" t="str">
            <v>022104</v>
          </cell>
          <cell r="MN37">
            <v>6</v>
          </cell>
          <cell r="MO37" t="str">
            <v>022104</v>
          </cell>
          <cell r="MP37">
            <v>32</v>
          </cell>
          <cell r="MQ37" t="str">
            <v>022104</v>
          </cell>
          <cell r="MR37">
            <v>8</v>
          </cell>
          <cell r="MS37" t="str">
            <v>022104</v>
          </cell>
          <cell r="MT37">
            <v>47</v>
          </cell>
          <cell r="MU37" t="str">
            <v>022104</v>
          </cell>
          <cell r="MV37">
            <v>3</v>
          </cell>
          <cell r="MW37" t="str">
            <v>022104</v>
          </cell>
          <cell r="MX37">
            <v>33</v>
          </cell>
          <cell r="MY37" t="str">
            <v>022104</v>
          </cell>
          <cell r="MZ37">
            <v>7</v>
          </cell>
          <cell r="NA37" t="str">
            <v>022104</v>
          </cell>
          <cell r="NB37">
            <v>33</v>
          </cell>
          <cell r="NC37" t="str">
            <v>022104</v>
          </cell>
          <cell r="ND37">
            <v>3</v>
          </cell>
          <cell r="NE37" t="str">
            <v>022104</v>
          </cell>
          <cell r="NF37">
            <v>20</v>
          </cell>
          <cell r="NG37" t="str">
            <v>022104</v>
          </cell>
          <cell r="NH37">
            <v>3</v>
          </cell>
          <cell r="NI37" t="str">
            <v>022117</v>
          </cell>
          <cell r="NJ37">
            <v>4</v>
          </cell>
          <cell r="NK37" t="str">
            <v>022104</v>
          </cell>
          <cell r="NL37">
            <v>1</v>
          </cell>
          <cell r="NM37" t="str">
            <v>022104</v>
          </cell>
          <cell r="NN37">
            <v>8</v>
          </cell>
          <cell r="NQ37" t="str">
            <v>022117</v>
          </cell>
          <cell r="NR37">
            <v>1</v>
          </cell>
          <cell r="NU37" t="str">
            <v>022203</v>
          </cell>
          <cell r="NV37">
            <v>3</v>
          </cell>
          <cell r="NW37" t="str">
            <v>022104</v>
          </cell>
          <cell r="NX37">
            <v>1</v>
          </cell>
          <cell r="NY37" t="str">
            <v>022208</v>
          </cell>
          <cell r="NZ37">
            <v>5</v>
          </cell>
          <cell r="OC37" t="str">
            <v>025001</v>
          </cell>
          <cell r="OD37">
            <v>1</v>
          </cell>
        </row>
        <row r="38">
          <cell r="C38" t="str">
            <v>022104</v>
          </cell>
          <cell r="D38">
            <v>178</v>
          </cell>
          <cell r="E38" t="str">
            <v>022104</v>
          </cell>
          <cell r="F38">
            <v>128</v>
          </cell>
          <cell r="G38" t="str">
            <v>022104</v>
          </cell>
          <cell r="H38">
            <v>147</v>
          </cell>
          <cell r="I38" t="str">
            <v>022104</v>
          </cell>
          <cell r="J38">
            <v>152</v>
          </cell>
          <cell r="K38" t="str">
            <v>022104</v>
          </cell>
          <cell r="L38">
            <v>199</v>
          </cell>
          <cell r="M38" t="str">
            <v>022104</v>
          </cell>
          <cell r="N38">
            <v>170</v>
          </cell>
          <cell r="O38" t="str">
            <v>022104</v>
          </cell>
          <cell r="P38">
            <v>214</v>
          </cell>
          <cell r="Q38" t="str">
            <v>022104</v>
          </cell>
          <cell r="R38">
            <v>208</v>
          </cell>
          <cell r="S38" t="str">
            <v>022104</v>
          </cell>
          <cell r="T38">
            <v>247</v>
          </cell>
          <cell r="U38" t="str">
            <v>022104</v>
          </cell>
          <cell r="V38">
            <v>201</v>
          </cell>
          <cell r="W38" t="str">
            <v>022104</v>
          </cell>
          <cell r="X38">
            <v>276</v>
          </cell>
          <cell r="Y38" t="str">
            <v>022104</v>
          </cell>
          <cell r="Z38">
            <v>258</v>
          </cell>
          <cell r="AA38" t="str">
            <v>022104</v>
          </cell>
          <cell r="AB38">
            <v>308</v>
          </cell>
          <cell r="AC38" t="str">
            <v>022104</v>
          </cell>
          <cell r="AD38">
            <v>267</v>
          </cell>
          <cell r="AE38" t="str">
            <v>022104</v>
          </cell>
          <cell r="AF38">
            <v>334</v>
          </cell>
          <cell r="AG38" t="str">
            <v>022104</v>
          </cell>
          <cell r="AH38">
            <v>274</v>
          </cell>
          <cell r="AI38" t="str">
            <v>022104</v>
          </cell>
          <cell r="AJ38">
            <v>295</v>
          </cell>
          <cell r="AK38" t="str">
            <v>022104</v>
          </cell>
          <cell r="AL38">
            <v>293</v>
          </cell>
          <cell r="AM38" t="str">
            <v>022104</v>
          </cell>
          <cell r="AN38">
            <v>260</v>
          </cell>
          <cell r="AO38" t="str">
            <v>022104</v>
          </cell>
          <cell r="AP38">
            <v>281</v>
          </cell>
          <cell r="AQ38" t="str">
            <v>022104</v>
          </cell>
          <cell r="AR38">
            <v>314</v>
          </cell>
          <cell r="AS38" t="str">
            <v>022104</v>
          </cell>
          <cell r="AT38">
            <v>294</v>
          </cell>
          <cell r="AU38" t="str">
            <v>022104</v>
          </cell>
          <cell r="AV38">
            <v>317</v>
          </cell>
          <cell r="AW38" t="str">
            <v>022104</v>
          </cell>
          <cell r="AX38">
            <v>289</v>
          </cell>
          <cell r="AY38" t="str">
            <v>022104</v>
          </cell>
          <cell r="AZ38">
            <v>321</v>
          </cell>
          <cell r="BA38" t="str">
            <v>022104</v>
          </cell>
          <cell r="BB38">
            <v>282</v>
          </cell>
          <cell r="BC38" t="str">
            <v>022104</v>
          </cell>
          <cell r="BD38">
            <v>300</v>
          </cell>
          <cell r="BE38" t="str">
            <v>022104</v>
          </cell>
          <cell r="BF38">
            <v>254</v>
          </cell>
          <cell r="BG38" t="str">
            <v>022104</v>
          </cell>
          <cell r="BH38">
            <v>263</v>
          </cell>
          <cell r="BI38" t="str">
            <v>022104</v>
          </cell>
          <cell r="BJ38">
            <v>227</v>
          </cell>
          <cell r="BK38" t="str">
            <v>022104</v>
          </cell>
          <cell r="BL38">
            <v>223</v>
          </cell>
          <cell r="BM38" t="str">
            <v>022104</v>
          </cell>
          <cell r="BN38">
            <v>195</v>
          </cell>
          <cell r="BO38" t="str">
            <v>022003</v>
          </cell>
          <cell r="BP38">
            <v>101</v>
          </cell>
          <cell r="BQ38" t="str">
            <v>022003</v>
          </cell>
          <cell r="BR38">
            <v>84</v>
          </cell>
          <cell r="BS38" t="str">
            <v>022012</v>
          </cell>
          <cell r="BT38">
            <v>38</v>
          </cell>
          <cell r="BU38" t="str">
            <v>022103</v>
          </cell>
          <cell r="BV38">
            <v>54</v>
          </cell>
          <cell r="BW38" t="str">
            <v>022012</v>
          </cell>
          <cell r="BX38">
            <v>63</v>
          </cell>
          <cell r="BY38" t="str">
            <v>022103</v>
          </cell>
          <cell r="BZ38">
            <v>67</v>
          </cell>
          <cell r="CA38" t="str">
            <v>022117</v>
          </cell>
          <cell r="CB38">
            <v>89</v>
          </cell>
          <cell r="CC38" t="str">
            <v>022104</v>
          </cell>
          <cell r="CD38">
            <v>124</v>
          </cell>
          <cell r="CE38" t="str">
            <v>022103</v>
          </cell>
          <cell r="CF38">
            <v>112</v>
          </cell>
          <cell r="CG38" t="str">
            <v>022103</v>
          </cell>
          <cell r="CH38">
            <v>58</v>
          </cell>
          <cell r="CI38" t="str">
            <v>022102</v>
          </cell>
          <cell r="CJ38">
            <v>112</v>
          </cell>
          <cell r="CK38" t="str">
            <v>022117</v>
          </cell>
          <cell r="CL38">
            <v>110</v>
          </cell>
          <cell r="CM38" t="str">
            <v>022117</v>
          </cell>
          <cell r="CN38">
            <v>237</v>
          </cell>
          <cell r="CO38" t="str">
            <v>022103</v>
          </cell>
          <cell r="CP38">
            <v>45</v>
          </cell>
          <cell r="CQ38" t="str">
            <v>022117</v>
          </cell>
          <cell r="CR38">
            <v>200</v>
          </cell>
          <cell r="CS38" t="str">
            <v>022104</v>
          </cell>
          <cell r="CT38">
            <v>128</v>
          </cell>
          <cell r="CU38" t="str">
            <v>022117</v>
          </cell>
          <cell r="CV38">
            <v>213</v>
          </cell>
          <cell r="CW38" t="str">
            <v>022117</v>
          </cell>
          <cell r="CX38">
            <v>163</v>
          </cell>
          <cell r="CY38" t="str">
            <v>022117</v>
          </cell>
          <cell r="CZ38">
            <v>182</v>
          </cell>
          <cell r="DA38" t="str">
            <v>022103</v>
          </cell>
          <cell r="DB38">
            <v>46</v>
          </cell>
          <cell r="DC38" t="str">
            <v>022117</v>
          </cell>
          <cell r="DD38">
            <v>223</v>
          </cell>
          <cell r="DE38" t="str">
            <v>022104</v>
          </cell>
          <cell r="DF38">
            <v>162</v>
          </cell>
          <cell r="DG38" t="str">
            <v>022117</v>
          </cell>
          <cell r="DH38">
            <v>217</v>
          </cell>
          <cell r="DI38" t="str">
            <v>022104</v>
          </cell>
          <cell r="DJ38">
            <v>156</v>
          </cell>
          <cell r="DK38" t="str">
            <v>022117</v>
          </cell>
          <cell r="DL38">
            <v>231</v>
          </cell>
          <cell r="DM38" t="str">
            <v>022117</v>
          </cell>
          <cell r="DN38">
            <v>170</v>
          </cell>
          <cell r="DO38" t="str">
            <v>022117</v>
          </cell>
          <cell r="DP38">
            <v>237</v>
          </cell>
          <cell r="DQ38" t="str">
            <v>022117</v>
          </cell>
          <cell r="DR38">
            <v>196</v>
          </cell>
          <cell r="DS38" t="str">
            <v>022104</v>
          </cell>
          <cell r="DT38">
            <v>306</v>
          </cell>
          <cell r="DU38" t="str">
            <v>022104</v>
          </cell>
          <cell r="DV38">
            <v>228</v>
          </cell>
          <cell r="DW38" t="str">
            <v>022117</v>
          </cell>
          <cell r="DX38">
            <v>287</v>
          </cell>
          <cell r="DY38" t="str">
            <v>022117</v>
          </cell>
          <cell r="DZ38">
            <v>261</v>
          </cell>
          <cell r="EA38" t="str">
            <v>022117</v>
          </cell>
          <cell r="EB38">
            <v>346</v>
          </cell>
          <cell r="EC38" t="str">
            <v>022117</v>
          </cell>
          <cell r="ED38">
            <v>262</v>
          </cell>
          <cell r="EE38" t="str">
            <v>022117</v>
          </cell>
          <cell r="EF38">
            <v>313</v>
          </cell>
          <cell r="EG38" t="str">
            <v>022104</v>
          </cell>
          <cell r="EH38">
            <v>317</v>
          </cell>
          <cell r="EI38" t="str">
            <v>022117</v>
          </cell>
          <cell r="EJ38">
            <v>297</v>
          </cell>
          <cell r="EK38" t="str">
            <v>022117</v>
          </cell>
          <cell r="EL38">
            <v>270</v>
          </cell>
          <cell r="EM38" t="str">
            <v>022117</v>
          </cell>
          <cell r="EN38">
            <v>258</v>
          </cell>
          <cell r="EO38" t="str">
            <v>022117</v>
          </cell>
          <cell r="EP38">
            <v>247</v>
          </cell>
          <cell r="EQ38" t="str">
            <v>022117</v>
          </cell>
          <cell r="ER38">
            <v>262</v>
          </cell>
          <cell r="ES38" t="str">
            <v>022104</v>
          </cell>
          <cell r="ET38">
            <v>258</v>
          </cell>
          <cell r="EU38" t="str">
            <v>022117</v>
          </cell>
          <cell r="EV38">
            <v>280</v>
          </cell>
          <cell r="EW38" t="str">
            <v>022117</v>
          </cell>
          <cell r="EX38">
            <v>274</v>
          </cell>
          <cell r="EY38" t="str">
            <v>022117</v>
          </cell>
          <cell r="EZ38">
            <v>265</v>
          </cell>
          <cell r="FA38" t="str">
            <v>022117</v>
          </cell>
          <cell r="FB38">
            <v>237</v>
          </cell>
          <cell r="FC38" t="str">
            <v>022117</v>
          </cell>
          <cell r="FD38">
            <v>233</v>
          </cell>
          <cell r="FE38" t="str">
            <v>022117</v>
          </cell>
          <cell r="FF38">
            <v>217</v>
          </cell>
          <cell r="FG38" t="str">
            <v>022117</v>
          </cell>
          <cell r="FH38">
            <v>207</v>
          </cell>
          <cell r="FI38" t="str">
            <v>022117</v>
          </cell>
          <cell r="FJ38">
            <v>186</v>
          </cell>
          <cell r="FK38" t="str">
            <v>022117</v>
          </cell>
          <cell r="FL38">
            <v>179</v>
          </cell>
          <cell r="FM38" t="str">
            <v>022117</v>
          </cell>
          <cell r="FN38">
            <v>195</v>
          </cell>
          <cell r="FO38" t="str">
            <v>022117</v>
          </cell>
          <cell r="FP38">
            <v>188</v>
          </cell>
          <cell r="FQ38" t="str">
            <v>022117</v>
          </cell>
          <cell r="FR38">
            <v>208</v>
          </cell>
          <cell r="FS38" t="str">
            <v>022117</v>
          </cell>
          <cell r="FT38">
            <v>166</v>
          </cell>
          <cell r="FU38" t="str">
            <v>022117</v>
          </cell>
          <cell r="FV38">
            <v>186</v>
          </cell>
          <cell r="FW38" t="str">
            <v>022117</v>
          </cell>
          <cell r="FX38">
            <v>179</v>
          </cell>
          <cell r="FY38" t="str">
            <v>022117</v>
          </cell>
          <cell r="FZ38">
            <v>196</v>
          </cell>
          <cell r="GA38" t="str">
            <v>022117</v>
          </cell>
          <cell r="GB38">
            <v>188</v>
          </cell>
          <cell r="GC38" t="str">
            <v>022117</v>
          </cell>
          <cell r="GD38">
            <v>190</v>
          </cell>
          <cell r="GE38" t="str">
            <v>022117</v>
          </cell>
          <cell r="GF38">
            <v>185</v>
          </cell>
          <cell r="GG38" t="str">
            <v>022117</v>
          </cell>
          <cell r="GH38">
            <v>184</v>
          </cell>
          <cell r="GI38" t="str">
            <v>022117</v>
          </cell>
          <cell r="GJ38">
            <v>191</v>
          </cell>
          <cell r="GK38" t="str">
            <v>022117</v>
          </cell>
          <cell r="GL38">
            <v>211</v>
          </cell>
          <cell r="GM38" t="str">
            <v>022117</v>
          </cell>
          <cell r="GN38">
            <v>160</v>
          </cell>
          <cell r="GO38" t="str">
            <v>022117</v>
          </cell>
          <cell r="GP38">
            <v>182</v>
          </cell>
          <cell r="GQ38" t="str">
            <v>022117</v>
          </cell>
          <cell r="GR38">
            <v>176</v>
          </cell>
          <cell r="GS38" t="str">
            <v>022117</v>
          </cell>
          <cell r="GT38">
            <v>191</v>
          </cell>
          <cell r="GU38" t="str">
            <v>022117</v>
          </cell>
          <cell r="GV38">
            <v>204</v>
          </cell>
          <cell r="GW38" t="str">
            <v>022117</v>
          </cell>
          <cell r="GX38">
            <v>173</v>
          </cell>
          <cell r="GY38" t="str">
            <v>022117</v>
          </cell>
          <cell r="GZ38">
            <v>157</v>
          </cell>
          <cell r="HA38" t="str">
            <v>022117</v>
          </cell>
          <cell r="HB38">
            <v>156</v>
          </cell>
          <cell r="HC38" t="str">
            <v>022117</v>
          </cell>
          <cell r="HD38">
            <v>154</v>
          </cell>
          <cell r="HE38" t="str">
            <v>022104</v>
          </cell>
          <cell r="HF38">
            <v>300</v>
          </cell>
          <cell r="HG38" t="str">
            <v>022117</v>
          </cell>
          <cell r="HH38">
            <v>162</v>
          </cell>
          <cell r="HI38" t="str">
            <v>022117</v>
          </cell>
          <cell r="HJ38">
            <v>189</v>
          </cell>
          <cell r="HK38" t="str">
            <v>022117</v>
          </cell>
          <cell r="HL38">
            <v>146</v>
          </cell>
          <cell r="HM38" t="str">
            <v>022117</v>
          </cell>
          <cell r="HN38">
            <v>196</v>
          </cell>
          <cell r="HO38" t="str">
            <v>022117</v>
          </cell>
          <cell r="HP38">
            <v>193</v>
          </cell>
          <cell r="HQ38" t="str">
            <v>022117</v>
          </cell>
          <cell r="HR38">
            <v>176</v>
          </cell>
          <cell r="HS38" t="str">
            <v>022117</v>
          </cell>
          <cell r="HT38">
            <v>166</v>
          </cell>
          <cell r="HU38" t="str">
            <v>022117</v>
          </cell>
          <cell r="HV38">
            <v>200</v>
          </cell>
          <cell r="HW38" t="str">
            <v>022104</v>
          </cell>
          <cell r="HX38">
            <v>316</v>
          </cell>
          <cell r="HY38" t="str">
            <v>022117</v>
          </cell>
          <cell r="HZ38">
            <v>194</v>
          </cell>
          <cell r="IA38" t="str">
            <v>022117</v>
          </cell>
          <cell r="IB38">
            <v>191</v>
          </cell>
          <cell r="IC38" t="str">
            <v>022117</v>
          </cell>
          <cell r="ID38">
            <v>210</v>
          </cell>
          <cell r="IE38" t="str">
            <v>022117</v>
          </cell>
          <cell r="IF38">
            <v>177</v>
          </cell>
          <cell r="IG38" t="str">
            <v>022117</v>
          </cell>
          <cell r="IH38">
            <v>238</v>
          </cell>
          <cell r="II38" t="str">
            <v>022117</v>
          </cell>
          <cell r="IJ38">
            <v>181</v>
          </cell>
          <cell r="IK38" t="str">
            <v>022104</v>
          </cell>
          <cell r="IL38">
            <v>350</v>
          </cell>
          <cell r="IM38" t="str">
            <v>022117</v>
          </cell>
          <cell r="IN38">
            <v>181</v>
          </cell>
          <cell r="IO38" t="str">
            <v>022117</v>
          </cell>
          <cell r="IP38">
            <v>225</v>
          </cell>
          <cell r="IQ38" t="str">
            <v>022117</v>
          </cell>
          <cell r="IR38">
            <v>154</v>
          </cell>
          <cell r="IS38" t="str">
            <v>022117</v>
          </cell>
          <cell r="IT38">
            <v>216</v>
          </cell>
          <cell r="IU38" t="str">
            <v>022117</v>
          </cell>
          <cell r="IV38">
            <v>123</v>
          </cell>
          <cell r="IW38" t="str">
            <v>022117</v>
          </cell>
          <cell r="IX38">
            <v>183</v>
          </cell>
          <cell r="IY38" t="str">
            <v>022117</v>
          </cell>
          <cell r="IZ38">
            <v>119</v>
          </cell>
          <cell r="JA38" t="str">
            <v>022117</v>
          </cell>
          <cell r="JB38">
            <v>198</v>
          </cell>
          <cell r="JC38" t="str">
            <v>022117</v>
          </cell>
          <cell r="JD38">
            <v>121</v>
          </cell>
          <cell r="JE38" t="str">
            <v>022117</v>
          </cell>
          <cell r="JF38">
            <v>179</v>
          </cell>
          <cell r="JG38" t="str">
            <v>022117</v>
          </cell>
          <cell r="JH38">
            <v>101</v>
          </cell>
          <cell r="JI38" t="str">
            <v>022117</v>
          </cell>
          <cell r="JJ38">
            <v>178</v>
          </cell>
          <cell r="JK38" t="str">
            <v>022117</v>
          </cell>
          <cell r="JL38">
            <v>74</v>
          </cell>
          <cell r="JM38" t="str">
            <v>022117</v>
          </cell>
          <cell r="JN38">
            <v>149</v>
          </cell>
          <cell r="JO38" t="str">
            <v>022117</v>
          </cell>
          <cell r="JP38">
            <v>80</v>
          </cell>
          <cell r="JQ38" t="str">
            <v>022117</v>
          </cell>
          <cell r="JR38">
            <v>168</v>
          </cell>
          <cell r="JS38" t="str">
            <v>022117</v>
          </cell>
          <cell r="JT38">
            <v>94</v>
          </cell>
          <cell r="JU38" t="str">
            <v>022117</v>
          </cell>
          <cell r="JV38">
            <v>135</v>
          </cell>
          <cell r="JW38" t="str">
            <v>022117</v>
          </cell>
          <cell r="JX38">
            <v>77</v>
          </cell>
          <cell r="JY38" t="str">
            <v>022117</v>
          </cell>
          <cell r="JZ38">
            <v>122</v>
          </cell>
          <cell r="KA38" t="str">
            <v>022117</v>
          </cell>
          <cell r="KB38">
            <v>74</v>
          </cell>
          <cell r="KC38" t="str">
            <v>022117</v>
          </cell>
          <cell r="KD38">
            <v>112</v>
          </cell>
          <cell r="KE38" t="str">
            <v>022117</v>
          </cell>
          <cell r="KF38">
            <v>36</v>
          </cell>
          <cell r="KG38" t="str">
            <v>022117</v>
          </cell>
          <cell r="KH38">
            <v>73</v>
          </cell>
          <cell r="KI38" t="str">
            <v>022117</v>
          </cell>
          <cell r="KJ38">
            <v>36</v>
          </cell>
          <cell r="KK38" t="str">
            <v>022117</v>
          </cell>
          <cell r="KL38">
            <v>104</v>
          </cell>
          <cell r="KM38" t="str">
            <v>022117</v>
          </cell>
          <cell r="KN38">
            <v>28</v>
          </cell>
          <cell r="KO38" t="str">
            <v>022117</v>
          </cell>
          <cell r="KP38">
            <v>70</v>
          </cell>
          <cell r="KQ38" t="str">
            <v>022117</v>
          </cell>
          <cell r="KR38">
            <v>15</v>
          </cell>
          <cell r="KS38" t="str">
            <v>022117</v>
          </cell>
          <cell r="KT38">
            <v>36</v>
          </cell>
          <cell r="KU38" t="str">
            <v>022117</v>
          </cell>
          <cell r="KV38">
            <v>17</v>
          </cell>
          <cell r="KW38" t="str">
            <v>022117</v>
          </cell>
          <cell r="KX38">
            <v>29</v>
          </cell>
          <cell r="KY38" t="str">
            <v>022117</v>
          </cell>
          <cell r="KZ38">
            <v>15</v>
          </cell>
          <cell r="LA38" t="str">
            <v>022117</v>
          </cell>
          <cell r="LB38">
            <v>23</v>
          </cell>
          <cell r="LC38" t="str">
            <v>022117</v>
          </cell>
          <cell r="LD38">
            <v>13</v>
          </cell>
          <cell r="LE38" t="str">
            <v>022117</v>
          </cell>
          <cell r="LF38">
            <v>39</v>
          </cell>
          <cell r="LG38" t="str">
            <v>022117</v>
          </cell>
          <cell r="LH38">
            <v>13</v>
          </cell>
          <cell r="LI38" t="str">
            <v>022117</v>
          </cell>
          <cell r="LJ38">
            <v>67</v>
          </cell>
          <cell r="LK38" t="str">
            <v>022117</v>
          </cell>
          <cell r="LL38">
            <v>19</v>
          </cell>
          <cell r="LM38" t="str">
            <v>022117</v>
          </cell>
          <cell r="LN38">
            <v>47</v>
          </cell>
          <cell r="LO38" t="str">
            <v>022117</v>
          </cell>
          <cell r="LP38">
            <v>18</v>
          </cell>
          <cell r="LQ38" t="str">
            <v>022117</v>
          </cell>
          <cell r="LR38">
            <v>65</v>
          </cell>
          <cell r="LS38" t="str">
            <v>022117</v>
          </cell>
          <cell r="LT38">
            <v>20</v>
          </cell>
          <cell r="LU38" t="str">
            <v>022117</v>
          </cell>
          <cell r="LV38">
            <v>50</v>
          </cell>
          <cell r="LW38" t="str">
            <v>022117</v>
          </cell>
          <cell r="LX38">
            <v>11</v>
          </cell>
          <cell r="LY38" t="str">
            <v>022117</v>
          </cell>
          <cell r="LZ38">
            <v>48</v>
          </cell>
          <cell r="MA38" t="str">
            <v>022117</v>
          </cell>
          <cell r="MB38">
            <v>4</v>
          </cell>
          <cell r="MC38" t="str">
            <v>022117</v>
          </cell>
          <cell r="MD38">
            <v>44</v>
          </cell>
          <cell r="ME38" t="str">
            <v>022117</v>
          </cell>
          <cell r="MF38">
            <v>7</v>
          </cell>
          <cell r="MG38" t="str">
            <v>022117</v>
          </cell>
          <cell r="MH38">
            <v>19</v>
          </cell>
          <cell r="MI38" t="str">
            <v>022117</v>
          </cell>
          <cell r="MJ38">
            <v>7</v>
          </cell>
          <cell r="MK38" t="str">
            <v>022117</v>
          </cell>
          <cell r="ML38">
            <v>15</v>
          </cell>
          <cell r="MM38" t="str">
            <v>022117</v>
          </cell>
          <cell r="MN38">
            <v>4</v>
          </cell>
          <cell r="MO38" t="str">
            <v>022117</v>
          </cell>
          <cell r="MP38">
            <v>14</v>
          </cell>
          <cell r="MQ38" t="str">
            <v>022117</v>
          </cell>
          <cell r="MR38">
            <v>4</v>
          </cell>
          <cell r="MS38" t="str">
            <v>022117</v>
          </cell>
          <cell r="MT38">
            <v>13</v>
          </cell>
          <cell r="MU38" t="str">
            <v>022117</v>
          </cell>
          <cell r="MV38">
            <v>3</v>
          </cell>
          <cell r="MW38" t="str">
            <v>022117</v>
          </cell>
          <cell r="MX38">
            <v>9</v>
          </cell>
          <cell r="MY38" t="str">
            <v>022117</v>
          </cell>
          <cell r="MZ38">
            <v>3</v>
          </cell>
          <cell r="NA38" t="str">
            <v>022117</v>
          </cell>
          <cell r="NB38">
            <v>8</v>
          </cell>
          <cell r="NC38" t="str">
            <v>022117</v>
          </cell>
          <cell r="ND38">
            <v>1</v>
          </cell>
          <cell r="NE38" t="str">
            <v>022117</v>
          </cell>
          <cell r="NF38">
            <v>9</v>
          </cell>
          <cell r="NI38" t="str">
            <v>022201</v>
          </cell>
          <cell r="NJ38">
            <v>27</v>
          </cell>
          <cell r="NM38" t="str">
            <v>022117</v>
          </cell>
          <cell r="NN38">
            <v>3</v>
          </cell>
          <cell r="NO38" t="str">
            <v>022117</v>
          </cell>
          <cell r="NP38">
            <v>3</v>
          </cell>
          <cell r="NQ38" t="str">
            <v>022201</v>
          </cell>
          <cell r="NR38">
            <v>8</v>
          </cell>
          <cell r="NU38" t="str">
            <v>022204</v>
          </cell>
          <cell r="NV38">
            <v>1</v>
          </cell>
          <cell r="NY38" t="str">
            <v>022300</v>
          </cell>
          <cell r="NZ38">
            <v>11</v>
          </cell>
          <cell r="OC38" t="str">
            <v>025004</v>
          </cell>
          <cell r="OD38">
            <v>1</v>
          </cell>
        </row>
        <row r="39">
          <cell r="C39" t="str">
            <v>022201</v>
          </cell>
          <cell r="D39">
            <v>380</v>
          </cell>
          <cell r="E39" t="str">
            <v>022201</v>
          </cell>
          <cell r="F39">
            <v>347</v>
          </cell>
          <cell r="G39" t="str">
            <v>022201</v>
          </cell>
          <cell r="H39">
            <v>423</v>
          </cell>
          <cell r="I39" t="str">
            <v>022201</v>
          </cell>
          <cell r="J39">
            <v>347</v>
          </cell>
          <cell r="K39" t="str">
            <v>022201</v>
          </cell>
          <cell r="L39">
            <v>445</v>
          </cell>
          <cell r="M39" t="str">
            <v>022201</v>
          </cell>
          <cell r="N39">
            <v>395</v>
          </cell>
          <cell r="O39" t="str">
            <v>022201</v>
          </cell>
          <cell r="P39">
            <v>483</v>
          </cell>
          <cell r="Q39" t="str">
            <v>022201</v>
          </cell>
          <cell r="R39">
            <v>430</v>
          </cell>
          <cell r="S39" t="str">
            <v>022201</v>
          </cell>
          <cell r="T39">
            <v>555</v>
          </cell>
          <cell r="U39" t="str">
            <v>022201</v>
          </cell>
          <cell r="V39">
            <v>490</v>
          </cell>
          <cell r="W39" t="str">
            <v>022201</v>
          </cell>
          <cell r="X39">
            <v>558</v>
          </cell>
          <cell r="Y39" t="str">
            <v>022201</v>
          </cell>
          <cell r="Z39">
            <v>492</v>
          </cell>
          <cell r="AA39" t="str">
            <v>022201</v>
          </cell>
          <cell r="AB39">
            <v>584</v>
          </cell>
          <cell r="AC39" t="str">
            <v>022201</v>
          </cell>
          <cell r="AD39">
            <v>541</v>
          </cell>
          <cell r="AE39" t="str">
            <v>022201</v>
          </cell>
          <cell r="AF39">
            <v>524</v>
          </cell>
          <cell r="AG39" t="str">
            <v>022201</v>
          </cell>
          <cell r="AH39">
            <v>512</v>
          </cell>
          <cell r="AI39" t="str">
            <v>022201</v>
          </cell>
          <cell r="AJ39">
            <v>506</v>
          </cell>
          <cell r="AK39" t="str">
            <v>022201</v>
          </cell>
          <cell r="AL39">
            <v>486</v>
          </cell>
          <cell r="AM39" t="str">
            <v>022201</v>
          </cell>
          <cell r="AN39">
            <v>502</v>
          </cell>
          <cell r="AO39" t="str">
            <v>022201</v>
          </cell>
          <cell r="AP39">
            <v>438</v>
          </cell>
          <cell r="AQ39" t="str">
            <v>022201</v>
          </cell>
          <cell r="AR39">
            <v>515</v>
          </cell>
          <cell r="AS39" t="str">
            <v>022201</v>
          </cell>
          <cell r="AT39">
            <v>485</v>
          </cell>
          <cell r="AU39" t="str">
            <v>022201</v>
          </cell>
          <cell r="AV39">
            <v>445</v>
          </cell>
          <cell r="AW39" t="str">
            <v>022201</v>
          </cell>
          <cell r="AX39">
            <v>479</v>
          </cell>
          <cell r="AY39" t="str">
            <v>022201</v>
          </cell>
          <cell r="AZ39">
            <v>486</v>
          </cell>
          <cell r="BA39" t="str">
            <v>022201</v>
          </cell>
          <cell r="BB39">
            <v>461</v>
          </cell>
          <cell r="BC39" t="str">
            <v>022201</v>
          </cell>
          <cell r="BD39">
            <v>427</v>
          </cell>
          <cell r="BE39" t="str">
            <v>022201</v>
          </cell>
          <cell r="BF39">
            <v>434</v>
          </cell>
          <cell r="BG39" t="str">
            <v>022201</v>
          </cell>
          <cell r="BH39">
            <v>356</v>
          </cell>
          <cell r="BI39" t="str">
            <v>022201</v>
          </cell>
          <cell r="BJ39">
            <v>329</v>
          </cell>
          <cell r="BK39" t="str">
            <v>022201</v>
          </cell>
          <cell r="BL39">
            <v>360</v>
          </cell>
          <cell r="BM39" t="str">
            <v>022201</v>
          </cell>
          <cell r="BN39">
            <v>279</v>
          </cell>
          <cell r="BO39" t="str">
            <v>022012</v>
          </cell>
          <cell r="BP39">
            <v>64</v>
          </cell>
          <cell r="BQ39" t="str">
            <v>022012</v>
          </cell>
          <cell r="BR39">
            <v>44</v>
          </cell>
          <cell r="BS39" t="str">
            <v>022102</v>
          </cell>
          <cell r="BT39">
            <v>92</v>
          </cell>
          <cell r="BU39" t="str">
            <v>022104</v>
          </cell>
          <cell r="BV39">
            <v>103</v>
          </cell>
          <cell r="BW39" t="str">
            <v>022102</v>
          </cell>
          <cell r="BX39">
            <v>91</v>
          </cell>
          <cell r="BY39" t="str">
            <v>022104</v>
          </cell>
          <cell r="BZ39">
            <v>117</v>
          </cell>
          <cell r="CA39" t="str">
            <v>022201</v>
          </cell>
          <cell r="CB39">
            <v>254</v>
          </cell>
          <cell r="CC39" t="str">
            <v>022117</v>
          </cell>
          <cell r="CD39">
            <v>80</v>
          </cell>
          <cell r="CE39" t="str">
            <v>022104</v>
          </cell>
          <cell r="CF39">
            <v>174</v>
          </cell>
          <cell r="CG39" t="str">
            <v>022104</v>
          </cell>
          <cell r="CH39">
            <v>125</v>
          </cell>
          <cell r="CI39" t="str">
            <v>022103</v>
          </cell>
          <cell r="CJ39">
            <v>91</v>
          </cell>
          <cell r="CK39" t="str">
            <v>022201</v>
          </cell>
          <cell r="CL39">
            <v>188</v>
          </cell>
          <cell r="CM39" t="str">
            <v>022201</v>
          </cell>
          <cell r="CN39">
            <v>246</v>
          </cell>
          <cell r="CO39" t="str">
            <v>022104</v>
          </cell>
          <cell r="CP39">
            <v>133</v>
          </cell>
          <cell r="CQ39" t="str">
            <v>022201</v>
          </cell>
          <cell r="CR39">
            <v>262</v>
          </cell>
          <cell r="CS39" t="str">
            <v>022117</v>
          </cell>
          <cell r="CT39">
            <v>165</v>
          </cell>
          <cell r="CU39" t="str">
            <v>022201</v>
          </cell>
          <cell r="CV39">
            <v>266</v>
          </cell>
          <cell r="CW39" t="str">
            <v>022201</v>
          </cell>
          <cell r="CX39">
            <v>210</v>
          </cell>
          <cell r="CY39" t="str">
            <v>022201</v>
          </cell>
          <cell r="CZ39">
            <v>276</v>
          </cell>
          <cell r="DA39" t="str">
            <v>022104</v>
          </cell>
          <cell r="DB39">
            <v>161</v>
          </cell>
          <cell r="DC39" t="str">
            <v>022201</v>
          </cell>
          <cell r="DD39">
            <v>289</v>
          </cell>
          <cell r="DE39" t="str">
            <v>022117</v>
          </cell>
          <cell r="DF39">
            <v>180</v>
          </cell>
          <cell r="DG39" t="str">
            <v>022201</v>
          </cell>
          <cell r="DH39">
            <v>313</v>
          </cell>
          <cell r="DI39" t="str">
            <v>022117</v>
          </cell>
          <cell r="DJ39">
            <v>175</v>
          </cell>
          <cell r="DK39" t="str">
            <v>022201</v>
          </cell>
          <cell r="DL39">
            <v>349</v>
          </cell>
          <cell r="DM39" t="str">
            <v>022201</v>
          </cell>
          <cell r="DN39">
            <v>325</v>
          </cell>
          <cell r="DO39" t="str">
            <v>022201</v>
          </cell>
          <cell r="DP39">
            <v>393</v>
          </cell>
          <cell r="DQ39" t="str">
            <v>022201</v>
          </cell>
          <cell r="DR39">
            <v>397</v>
          </cell>
          <cell r="DS39" t="str">
            <v>022117</v>
          </cell>
          <cell r="DT39">
            <v>261</v>
          </cell>
          <cell r="DU39" t="str">
            <v>022117</v>
          </cell>
          <cell r="DV39">
            <v>207</v>
          </cell>
          <cell r="DW39" t="str">
            <v>022201</v>
          </cell>
          <cell r="DX39">
            <v>455</v>
          </cell>
          <cell r="DY39" t="str">
            <v>022201</v>
          </cell>
          <cell r="DZ39">
            <v>462</v>
          </cell>
          <cell r="EA39" t="str">
            <v>022201</v>
          </cell>
          <cell r="EB39">
            <v>555</v>
          </cell>
          <cell r="EC39" t="str">
            <v>022201</v>
          </cell>
          <cell r="ED39">
            <v>525</v>
          </cell>
          <cell r="EE39" t="str">
            <v>022201</v>
          </cell>
          <cell r="EF39">
            <v>514</v>
          </cell>
          <cell r="EG39" t="str">
            <v>022117</v>
          </cell>
          <cell r="EH39">
            <v>292</v>
          </cell>
          <cell r="EI39" t="str">
            <v>022201</v>
          </cell>
          <cell r="EJ39">
            <v>577</v>
          </cell>
          <cell r="EK39" t="str">
            <v>022201</v>
          </cell>
          <cell r="EL39">
            <v>468</v>
          </cell>
          <cell r="EM39" t="str">
            <v>022201</v>
          </cell>
          <cell r="EN39">
            <v>540</v>
          </cell>
          <cell r="EO39" t="str">
            <v>022201</v>
          </cell>
          <cell r="EP39">
            <v>484</v>
          </cell>
          <cell r="EQ39" t="str">
            <v>022201</v>
          </cell>
          <cell r="ER39">
            <v>491</v>
          </cell>
          <cell r="ES39" t="str">
            <v>022117</v>
          </cell>
          <cell r="ET39">
            <v>244</v>
          </cell>
          <cell r="EU39" t="str">
            <v>022201</v>
          </cell>
          <cell r="EV39">
            <v>551</v>
          </cell>
          <cell r="EW39" t="str">
            <v>022201</v>
          </cell>
          <cell r="EX39">
            <v>492</v>
          </cell>
          <cell r="EY39" t="str">
            <v>022201</v>
          </cell>
          <cell r="EZ39">
            <v>467</v>
          </cell>
          <cell r="FA39" t="str">
            <v>022201</v>
          </cell>
          <cell r="FB39">
            <v>454</v>
          </cell>
          <cell r="FC39" t="str">
            <v>022201</v>
          </cell>
          <cell r="FD39">
            <v>463</v>
          </cell>
          <cell r="FE39" t="str">
            <v>022201</v>
          </cell>
          <cell r="FF39">
            <v>448</v>
          </cell>
          <cell r="FG39" t="str">
            <v>022201</v>
          </cell>
          <cell r="FH39">
            <v>389</v>
          </cell>
          <cell r="FI39" t="str">
            <v>022201</v>
          </cell>
          <cell r="FJ39">
            <v>406</v>
          </cell>
          <cell r="FK39" t="str">
            <v>022201</v>
          </cell>
          <cell r="FL39">
            <v>399</v>
          </cell>
          <cell r="FM39" t="str">
            <v>022201</v>
          </cell>
          <cell r="FN39">
            <v>395</v>
          </cell>
          <cell r="FO39" t="str">
            <v>022201</v>
          </cell>
          <cell r="FP39">
            <v>358</v>
          </cell>
          <cell r="FQ39" t="str">
            <v>022201</v>
          </cell>
          <cell r="FR39">
            <v>358</v>
          </cell>
          <cell r="FS39" t="str">
            <v>022201</v>
          </cell>
          <cell r="FT39">
            <v>411</v>
          </cell>
          <cell r="FU39" t="str">
            <v>022201</v>
          </cell>
          <cell r="FV39">
            <v>348</v>
          </cell>
          <cell r="FW39" t="str">
            <v>022201</v>
          </cell>
          <cell r="FX39">
            <v>335</v>
          </cell>
          <cell r="FY39" t="str">
            <v>022201</v>
          </cell>
          <cell r="FZ39">
            <v>360</v>
          </cell>
          <cell r="GA39" t="str">
            <v>022201</v>
          </cell>
          <cell r="GB39">
            <v>340</v>
          </cell>
          <cell r="GC39" t="str">
            <v>022201</v>
          </cell>
          <cell r="GD39">
            <v>317</v>
          </cell>
          <cell r="GE39" t="str">
            <v>022201</v>
          </cell>
          <cell r="GF39">
            <v>295</v>
          </cell>
          <cell r="GG39" t="str">
            <v>022201</v>
          </cell>
          <cell r="GH39">
            <v>339</v>
          </cell>
          <cell r="GI39" t="str">
            <v>022201</v>
          </cell>
          <cell r="GJ39">
            <v>323</v>
          </cell>
          <cell r="GK39" t="str">
            <v>022201</v>
          </cell>
          <cell r="GL39">
            <v>318</v>
          </cell>
          <cell r="GM39" t="str">
            <v>022201</v>
          </cell>
          <cell r="GN39">
            <v>324</v>
          </cell>
          <cell r="GO39" t="str">
            <v>022201</v>
          </cell>
          <cell r="GP39">
            <v>309</v>
          </cell>
          <cell r="GQ39" t="str">
            <v>022201</v>
          </cell>
          <cell r="GR39">
            <v>297</v>
          </cell>
          <cell r="GS39" t="str">
            <v>022201</v>
          </cell>
          <cell r="GT39">
            <v>328</v>
          </cell>
          <cell r="GU39" t="str">
            <v>022201</v>
          </cell>
          <cell r="GV39">
            <v>270</v>
          </cell>
          <cell r="GW39" t="str">
            <v>022201</v>
          </cell>
          <cell r="GX39">
            <v>291</v>
          </cell>
          <cell r="GY39" t="str">
            <v>022201</v>
          </cell>
          <cell r="GZ39">
            <v>277</v>
          </cell>
          <cell r="HA39" t="str">
            <v>022201</v>
          </cell>
          <cell r="HB39">
            <v>303</v>
          </cell>
          <cell r="HC39" t="str">
            <v>022201</v>
          </cell>
          <cell r="HD39">
            <v>320</v>
          </cell>
          <cell r="HE39" t="str">
            <v>022117</v>
          </cell>
          <cell r="HF39">
            <v>167</v>
          </cell>
          <cell r="HG39" t="str">
            <v>022201</v>
          </cell>
          <cell r="HH39">
            <v>308</v>
          </cell>
          <cell r="HI39" t="str">
            <v>022201</v>
          </cell>
          <cell r="HJ39">
            <v>345</v>
          </cell>
          <cell r="HK39" t="str">
            <v>022201</v>
          </cell>
          <cell r="HL39">
            <v>311</v>
          </cell>
          <cell r="HM39" t="str">
            <v>022201</v>
          </cell>
          <cell r="HN39">
            <v>342</v>
          </cell>
          <cell r="HO39" t="str">
            <v>022201</v>
          </cell>
          <cell r="HP39">
            <v>323</v>
          </cell>
          <cell r="HQ39" t="str">
            <v>022201</v>
          </cell>
          <cell r="HR39">
            <v>346</v>
          </cell>
          <cell r="HS39" t="str">
            <v>022201</v>
          </cell>
          <cell r="HT39">
            <v>322</v>
          </cell>
          <cell r="HU39" t="str">
            <v>022201</v>
          </cell>
          <cell r="HV39">
            <v>356</v>
          </cell>
          <cell r="HW39" t="str">
            <v>022117</v>
          </cell>
          <cell r="HX39">
            <v>191</v>
          </cell>
          <cell r="HY39" t="str">
            <v>022201</v>
          </cell>
          <cell r="HZ39">
            <v>398</v>
          </cell>
          <cell r="IA39" t="str">
            <v>022201</v>
          </cell>
          <cell r="IB39">
            <v>354</v>
          </cell>
          <cell r="IC39" t="str">
            <v>022201</v>
          </cell>
          <cell r="ID39">
            <v>427</v>
          </cell>
          <cell r="IE39" t="str">
            <v>022201</v>
          </cell>
          <cell r="IF39">
            <v>413</v>
          </cell>
          <cell r="IG39" t="str">
            <v>022201</v>
          </cell>
          <cell r="IH39">
            <v>441</v>
          </cell>
          <cell r="II39" t="str">
            <v>022201</v>
          </cell>
          <cell r="IJ39">
            <v>376</v>
          </cell>
          <cell r="IK39" t="str">
            <v>022117</v>
          </cell>
          <cell r="IL39">
            <v>215</v>
          </cell>
          <cell r="IM39" t="str">
            <v>022201</v>
          </cell>
          <cell r="IN39">
            <v>347</v>
          </cell>
          <cell r="IO39" t="str">
            <v>022201</v>
          </cell>
          <cell r="IP39">
            <v>405</v>
          </cell>
          <cell r="IQ39" t="str">
            <v>022201</v>
          </cell>
          <cell r="IR39">
            <v>327</v>
          </cell>
          <cell r="IS39" t="str">
            <v>022201</v>
          </cell>
          <cell r="IT39">
            <v>441</v>
          </cell>
          <cell r="IU39" t="str">
            <v>022201</v>
          </cell>
          <cell r="IV39">
            <v>332</v>
          </cell>
          <cell r="IW39" t="str">
            <v>022201</v>
          </cell>
          <cell r="IX39">
            <v>411</v>
          </cell>
          <cell r="IY39" t="str">
            <v>022201</v>
          </cell>
          <cell r="IZ39">
            <v>255</v>
          </cell>
          <cell r="JA39" t="str">
            <v>022201</v>
          </cell>
          <cell r="JB39">
            <v>340</v>
          </cell>
          <cell r="JC39" t="str">
            <v>022201</v>
          </cell>
          <cell r="JD39">
            <v>265</v>
          </cell>
          <cell r="JE39" t="str">
            <v>022201</v>
          </cell>
          <cell r="JF39">
            <v>380</v>
          </cell>
          <cell r="JG39" t="str">
            <v>022201</v>
          </cell>
          <cell r="JH39">
            <v>253</v>
          </cell>
          <cell r="JI39" t="str">
            <v>022201</v>
          </cell>
          <cell r="JJ39">
            <v>355</v>
          </cell>
          <cell r="JK39" t="str">
            <v>022201</v>
          </cell>
          <cell r="JL39">
            <v>213</v>
          </cell>
          <cell r="JM39" t="str">
            <v>022201</v>
          </cell>
          <cell r="JN39">
            <v>269</v>
          </cell>
          <cell r="JO39" t="str">
            <v>022201</v>
          </cell>
          <cell r="JP39">
            <v>207</v>
          </cell>
          <cell r="JQ39" t="str">
            <v>022201</v>
          </cell>
          <cell r="JR39">
            <v>293</v>
          </cell>
          <cell r="JS39" t="str">
            <v>022201</v>
          </cell>
          <cell r="JT39">
            <v>187</v>
          </cell>
          <cell r="JU39" t="str">
            <v>022201</v>
          </cell>
          <cell r="JV39">
            <v>275</v>
          </cell>
          <cell r="JW39" t="str">
            <v>022201</v>
          </cell>
          <cell r="JX39">
            <v>165</v>
          </cell>
          <cell r="JY39" t="str">
            <v>022201</v>
          </cell>
          <cell r="JZ39">
            <v>232</v>
          </cell>
          <cell r="KA39" t="str">
            <v>022201</v>
          </cell>
          <cell r="KB39">
            <v>143</v>
          </cell>
          <cell r="KC39" t="str">
            <v>022201</v>
          </cell>
          <cell r="KD39">
            <v>227</v>
          </cell>
          <cell r="KE39" t="str">
            <v>022201</v>
          </cell>
          <cell r="KF39">
            <v>93</v>
          </cell>
          <cell r="KG39" t="str">
            <v>022201</v>
          </cell>
          <cell r="KH39">
            <v>161</v>
          </cell>
          <cell r="KI39" t="str">
            <v>022201</v>
          </cell>
          <cell r="KJ39">
            <v>73</v>
          </cell>
          <cell r="KK39" t="str">
            <v>022201</v>
          </cell>
          <cell r="KL39">
            <v>164</v>
          </cell>
          <cell r="KM39" t="str">
            <v>022201</v>
          </cell>
          <cell r="KN39">
            <v>74</v>
          </cell>
          <cell r="KO39" t="str">
            <v>022201</v>
          </cell>
          <cell r="KP39">
            <v>132</v>
          </cell>
          <cell r="KQ39" t="str">
            <v>022201</v>
          </cell>
          <cell r="KR39">
            <v>29</v>
          </cell>
          <cell r="KS39" t="str">
            <v>022201</v>
          </cell>
          <cell r="KT39">
            <v>85</v>
          </cell>
          <cell r="KU39" t="str">
            <v>022201</v>
          </cell>
          <cell r="KV39">
            <v>27</v>
          </cell>
          <cell r="KW39" t="str">
            <v>022201</v>
          </cell>
          <cell r="KX39">
            <v>44</v>
          </cell>
          <cell r="KY39" t="str">
            <v>022201</v>
          </cell>
          <cell r="KZ39">
            <v>23</v>
          </cell>
          <cell r="LA39" t="str">
            <v>022201</v>
          </cell>
          <cell r="LB39">
            <v>39</v>
          </cell>
          <cell r="LC39" t="str">
            <v>022201</v>
          </cell>
          <cell r="LD39">
            <v>36</v>
          </cell>
          <cell r="LE39" t="str">
            <v>022201</v>
          </cell>
          <cell r="LF39">
            <v>108</v>
          </cell>
          <cell r="LG39" t="str">
            <v>022201</v>
          </cell>
          <cell r="LH39">
            <v>34</v>
          </cell>
          <cell r="LI39" t="str">
            <v>022201</v>
          </cell>
          <cell r="LJ39">
            <v>113</v>
          </cell>
          <cell r="LK39" t="str">
            <v>022201</v>
          </cell>
          <cell r="LL39">
            <v>39</v>
          </cell>
          <cell r="LM39" t="str">
            <v>022201</v>
          </cell>
          <cell r="LN39">
            <v>100</v>
          </cell>
          <cell r="LO39" t="str">
            <v>022201</v>
          </cell>
          <cell r="LP39">
            <v>37</v>
          </cell>
          <cell r="LQ39" t="str">
            <v>022201</v>
          </cell>
          <cell r="LR39">
            <v>121</v>
          </cell>
          <cell r="LS39" t="str">
            <v>022201</v>
          </cell>
          <cell r="LT39">
            <v>31</v>
          </cell>
          <cell r="LU39" t="str">
            <v>022201</v>
          </cell>
          <cell r="LV39">
            <v>109</v>
          </cell>
          <cell r="LW39" t="str">
            <v>022201</v>
          </cell>
          <cell r="LX39">
            <v>34</v>
          </cell>
          <cell r="LY39" t="str">
            <v>022201</v>
          </cell>
          <cell r="LZ39">
            <v>98</v>
          </cell>
          <cell r="MA39" t="str">
            <v>022201</v>
          </cell>
          <cell r="MB39">
            <v>21</v>
          </cell>
          <cell r="MC39" t="str">
            <v>022201</v>
          </cell>
          <cell r="MD39">
            <v>86</v>
          </cell>
          <cell r="ME39" t="str">
            <v>022201</v>
          </cell>
          <cell r="MF39">
            <v>16</v>
          </cell>
          <cell r="MG39" t="str">
            <v>022201</v>
          </cell>
          <cell r="MH39">
            <v>84</v>
          </cell>
          <cell r="MI39" t="str">
            <v>022201</v>
          </cell>
          <cell r="MJ39">
            <v>7</v>
          </cell>
          <cell r="MK39" t="str">
            <v>022201</v>
          </cell>
          <cell r="ML39">
            <v>58</v>
          </cell>
          <cell r="MM39" t="str">
            <v>022201</v>
          </cell>
          <cell r="MN39">
            <v>16</v>
          </cell>
          <cell r="MO39" t="str">
            <v>022201</v>
          </cell>
          <cell r="MP39">
            <v>50</v>
          </cell>
          <cell r="MQ39" t="str">
            <v>022201</v>
          </cell>
          <cell r="MR39">
            <v>10</v>
          </cell>
          <cell r="MS39" t="str">
            <v>022201</v>
          </cell>
          <cell r="MT39">
            <v>47</v>
          </cell>
          <cell r="MU39" t="str">
            <v>022201</v>
          </cell>
          <cell r="MV39">
            <v>9</v>
          </cell>
          <cell r="MW39" t="str">
            <v>022201</v>
          </cell>
          <cell r="MX39">
            <v>34</v>
          </cell>
          <cell r="MY39" t="str">
            <v>022201</v>
          </cell>
          <cell r="MZ39">
            <v>14</v>
          </cell>
          <cell r="NA39" t="str">
            <v>022201</v>
          </cell>
          <cell r="NB39">
            <v>30</v>
          </cell>
          <cell r="NC39" t="str">
            <v>022201</v>
          </cell>
          <cell r="ND39">
            <v>5</v>
          </cell>
          <cell r="NE39" t="str">
            <v>022201</v>
          </cell>
          <cell r="NF39">
            <v>20</v>
          </cell>
          <cell r="NI39" t="str">
            <v>022202</v>
          </cell>
          <cell r="NJ39">
            <v>14</v>
          </cell>
          <cell r="NK39" t="str">
            <v>022201</v>
          </cell>
          <cell r="NL39">
            <v>2</v>
          </cell>
          <cell r="NM39" t="str">
            <v>022201</v>
          </cell>
          <cell r="NN39">
            <v>6</v>
          </cell>
          <cell r="NO39" t="str">
            <v>022201</v>
          </cell>
          <cell r="NP39">
            <v>2</v>
          </cell>
          <cell r="NQ39" t="str">
            <v>022202</v>
          </cell>
          <cell r="NR39">
            <v>8</v>
          </cell>
          <cell r="NU39" t="str">
            <v>022205</v>
          </cell>
          <cell r="NV39">
            <v>4</v>
          </cell>
          <cell r="NW39" t="str">
            <v>022201</v>
          </cell>
          <cell r="NX39">
            <v>2</v>
          </cell>
          <cell r="NY39" t="str">
            <v>022400</v>
          </cell>
          <cell r="NZ39">
            <v>3</v>
          </cell>
          <cell r="OC39" t="str">
            <v>025005</v>
          </cell>
          <cell r="OD39">
            <v>1</v>
          </cell>
        </row>
        <row r="40">
          <cell r="C40" t="str">
            <v>022202</v>
          </cell>
          <cell r="D40">
            <v>252</v>
          </cell>
          <cell r="E40" t="str">
            <v>022202</v>
          </cell>
          <cell r="F40">
            <v>241</v>
          </cell>
          <cell r="G40" t="str">
            <v>022202</v>
          </cell>
          <cell r="H40">
            <v>230</v>
          </cell>
          <cell r="I40" t="str">
            <v>022202</v>
          </cell>
          <cell r="J40">
            <v>242</v>
          </cell>
          <cell r="K40" t="str">
            <v>022202</v>
          </cell>
          <cell r="L40">
            <v>261</v>
          </cell>
          <cell r="M40" t="str">
            <v>022202</v>
          </cell>
          <cell r="N40">
            <v>273</v>
          </cell>
          <cell r="O40" t="str">
            <v>022202</v>
          </cell>
          <cell r="P40">
            <v>324</v>
          </cell>
          <cell r="Q40" t="str">
            <v>022202</v>
          </cell>
          <cell r="R40">
            <v>297</v>
          </cell>
          <cell r="S40" t="str">
            <v>022202</v>
          </cell>
          <cell r="T40">
            <v>338</v>
          </cell>
          <cell r="U40" t="str">
            <v>022202</v>
          </cell>
          <cell r="V40">
            <v>338</v>
          </cell>
          <cell r="W40" t="str">
            <v>022202</v>
          </cell>
          <cell r="X40">
            <v>365</v>
          </cell>
          <cell r="Y40" t="str">
            <v>022202</v>
          </cell>
          <cell r="Z40">
            <v>343</v>
          </cell>
          <cell r="AA40" t="str">
            <v>022202</v>
          </cell>
          <cell r="AB40">
            <v>444</v>
          </cell>
          <cell r="AC40" t="str">
            <v>022202</v>
          </cell>
          <cell r="AD40">
            <v>362</v>
          </cell>
          <cell r="AE40" t="str">
            <v>022202</v>
          </cell>
          <cell r="AF40">
            <v>356</v>
          </cell>
          <cell r="AG40" t="str">
            <v>022202</v>
          </cell>
          <cell r="AH40">
            <v>367</v>
          </cell>
          <cell r="AI40" t="str">
            <v>022202</v>
          </cell>
          <cell r="AJ40">
            <v>416</v>
          </cell>
          <cell r="AK40" t="str">
            <v>022202</v>
          </cell>
          <cell r="AL40">
            <v>419</v>
          </cell>
          <cell r="AM40" t="str">
            <v>022202</v>
          </cell>
          <cell r="AN40">
            <v>357</v>
          </cell>
          <cell r="AO40" t="str">
            <v>022202</v>
          </cell>
          <cell r="AP40">
            <v>343</v>
          </cell>
          <cell r="AQ40" t="str">
            <v>022202</v>
          </cell>
          <cell r="AR40">
            <v>338</v>
          </cell>
          <cell r="AS40" t="str">
            <v>022202</v>
          </cell>
          <cell r="AT40">
            <v>382</v>
          </cell>
          <cell r="AU40" t="str">
            <v>022202</v>
          </cell>
          <cell r="AV40">
            <v>357</v>
          </cell>
          <cell r="AW40" t="str">
            <v>022202</v>
          </cell>
          <cell r="AX40">
            <v>334</v>
          </cell>
          <cell r="AY40" t="str">
            <v>022202</v>
          </cell>
          <cell r="AZ40">
            <v>363</v>
          </cell>
          <cell r="BA40" t="str">
            <v>022202</v>
          </cell>
          <cell r="BB40">
            <v>352</v>
          </cell>
          <cell r="BC40" t="str">
            <v>022202</v>
          </cell>
          <cell r="BD40">
            <v>358</v>
          </cell>
          <cell r="BE40" t="str">
            <v>022202</v>
          </cell>
          <cell r="BF40">
            <v>327</v>
          </cell>
          <cell r="BG40" t="str">
            <v>022202</v>
          </cell>
          <cell r="BH40">
            <v>289</v>
          </cell>
          <cell r="BI40" t="str">
            <v>022202</v>
          </cell>
          <cell r="BJ40">
            <v>259</v>
          </cell>
          <cell r="BK40" t="str">
            <v>022202</v>
          </cell>
          <cell r="BL40">
            <v>297</v>
          </cell>
          <cell r="BM40" t="str">
            <v>022202</v>
          </cell>
          <cell r="BN40">
            <v>269</v>
          </cell>
          <cell r="BO40" t="str">
            <v>022102</v>
          </cell>
          <cell r="BP40">
            <v>106</v>
          </cell>
          <cell r="BQ40" t="str">
            <v>022102</v>
          </cell>
          <cell r="BR40">
            <v>102</v>
          </cell>
          <cell r="BS40" t="str">
            <v>022103</v>
          </cell>
          <cell r="BT40">
            <v>93</v>
          </cell>
          <cell r="BU40" t="str">
            <v>022117</v>
          </cell>
          <cell r="BV40">
            <v>51</v>
          </cell>
          <cell r="BW40" t="str">
            <v>022103</v>
          </cell>
          <cell r="BX40">
            <v>87</v>
          </cell>
          <cell r="BY40" t="str">
            <v>022117</v>
          </cell>
          <cell r="BZ40">
            <v>62</v>
          </cell>
          <cell r="CA40" t="str">
            <v>022202</v>
          </cell>
          <cell r="CB40">
            <v>206</v>
          </cell>
          <cell r="CC40" t="str">
            <v>022201</v>
          </cell>
          <cell r="CD40">
            <v>172</v>
          </cell>
          <cell r="CE40" t="str">
            <v>022117</v>
          </cell>
          <cell r="CF40">
            <v>78</v>
          </cell>
          <cell r="CG40" t="str">
            <v>022117</v>
          </cell>
          <cell r="CH40">
            <v>103</v>
          </cell>
          <cell r="CI40" t="str">
            <v>022104</v>
          </cell>
          <cell r="CJ40">
            <v>196</v>
          </cell>
          <cell r="CK40" t="str">
            <v>022202</v>
          </cell>
          <cell r="CL40">
            <v>163</v>
          </cell>
          <cell r="CM40" t="str">
            <v>022202</v>
          </cell>
          <cell r="CN40">
            <v>267</v>
          </cell>
          <cell r="CO40" t="str">
            <v>022117</v>
          </cell>
          <cell r="CP40">
            <v>170</v>
          </cell>
          <cell r="CQ40" t="str">
            <v>022202</v>
          </cell>
          <cell r="CR40">
            <v>236</v>
          </cell>
          <cell r="CS40" t="str">
            <v>022201</v>
          </cell>
          <cell r="CT40">
            <v>232</v>
          </cell>
          <cell r="CU40" t="str">
            <v>022202</v>
          </cell>
          <cell r="CV40">
            <v>223</v>
          </cell>
          <cell r="CW40" t="str">
            <v>022202</v>
          </cell>
          <cell r="CX40">
            <v>182</v>
          </cell>
          <cell r="CY40" t="str">
            <v>022202</v>
          </cell>
          <cell r="CZ40">
            <v>217</v>
          </cell>
          <cell r="DA40" t="str">
            <v>022117</v>
          </cell>
          <cell r="DB40">
            <v>145</v>
          </cell>
          <cell r="DC40" t="str">
            <v>022202</v>
          </cell>
          <cell r="DD40">
            <v>224</v>
          </cell>
          <cell r="DE40" t="str">
            <v>022201</v>
          </cell>
          <cell r="DF40">
            <v>270</v>
          </cell>
          <cell r="DG40" t="str">
            <v>022202</v>
          </cell>
          <cell r="DH40">
            <v>227</v>
          </cell>
          <cell r="DI40" t="str">
            <v>022201</v>
          </cell>
          <cell r="DJ40">
            <v>294</v>
          </cell>
          <cell r="DK40" t="str">
            <v>022202</v>
          </cell>
          <cell r="DL40">
            <v>259</v>
          </cell>
          <cell r="DM40" t="str">
            <v>022202</v>
          </cell>
          <cell r="DN40">
            <v>231</v>
          </cell>
          <cell r="DO40" t="str">
            <v>022202</v>
          </cell>
          <cell r="DP40">
            <v>337</v>
          </cell>
          <cell r="DQ40" t="str">
            <v>022202</v>
          </cell>
          <cell r="DR40">
            <v>272</v>
          </cell>
          <cell r="DS40" t="str">
            <v>022201</v>
          </cell>
          <cell r="DT40">
            <v>437</v>
          </cell>
          <cell r="DU40" t="str">
            <v>022201</v>
          </cell>
          <cell r="DV40">
            <v>390</v>
          </cell>
          <cell r="DW40" t="str">
            <v>022202</v>
          </cell>
          <cell r="DX40">
            <v>387</v>
          </cell>
          <cell r="DY40" t="str">
            <v>022202</v>
          </cell>
          <cell r="DZ40">
            <v>341</v>
          </cell>
          <cell r="EA40" t="str">
            <v>022202</v>
          </cell>
          <cell r="EB40">
            <v>433</v>
          </cell>
          <cell r="EC40" t="str">
            <v>022202</v>
          </cell>
          <cell r="ED40">
            <v>407</v>
          </cell>
          <cell r="EE40" t="str">
            <v>022202</v>
          </cell>
          <cell r="EF40">
            <v>409</v>
          </cell>
          <cell r="EG40" t="str">
            <v>022201</v>
          </cell>
          <cell r="EH40">
            <v>552</v>
          </cell>
          <cell r="EI40" t="str">
            <v>022202</v>
          </cell>
          <cell r="EJ40">
            <v>435</v>
          </cell>
          <cell r="EK40" t="str">
            <v>022202</v>
          </cell>
          <cell r="EL40">
            <v>432</v>
          </cell>
          <cell r="EM40" t="str">
            <v>022202</v>
          </cell>
          <cell r="EN40">
            <v>380</v>
          </cell>
          <cell r="EO40" t="str">
            <v>022202</v>
          </cell>
          <cell r="EP40">
            <v>382</v>
          </cell>
          <cell r="EQ40" t="str">
            <v>022202</v>
          </cell>
          <cell r="ER40">
            <v>435</v>
          </cell>
          <cell r="ES40" t="str">
            <v>022201</v>
          </cell>
          <cell r="ET40">
            <v>485</v>
          </cell>
          <cell r="EU40" t="str">
            <v>022202</v>
          </cell>
          <cell r="EV40">
            <v>407</v>
          </cell>
          <cell r="EW40" t="str">
            <v>022202</v>
          </cell>
          <cell r="EX40">
            <v>415</v>
          </cell>
          <cell r="EY40" t="str">
            <v>022202</v>
          </cell>
          <cell r="EZ40">
            <v>408</v>
          </cell>
          <cell r="FA40" t="str">
            <v>022202</v>
          </cell>
          <cell r="FB40">
            <v>389</v>
          </cell>
          <cell r="FC40" t="str">
            <v>022202</v>
          </cell>
          <cell r="FD40">
            <v>380</v>
          </cell>
          <cell r="FE40" t="str">
            <v>022202</v>
          </cell>
          <cell r="FF40">
            <v>373</v>
          </cell>
          <cell r="FG40" t="str">
            <v>022202</v>
          </cell>
          <cell r="FH40">
            <v>365</v>
          </cell>
          <cell r="FI40" t="str">
            <v>022202</v>
          </cell>
          <cell r="FJ40">
            <v>360</v>
          </cell>
          <cell r="FK40" t="str">
            <v>022202</v>
          </cell>
          <cell r="FL40">
            <v>313</v>
          </cell>
          <cell r="FM40" t="str">
            <v>022202</v>
          </cell>
          <cell r="FN40">
            <v>367</v>
          </cell>
          <cell r="FO40" t="str">
            <v>022202</v>
          </cell>
          <cell r="FP40">
            <v>354</v>
          </cell>
          <cell r="FQ40" t="str">
            <v>022202</v>
          </cell>
          <cell r="FR40">
            <v>328</v>
          </cell>
          <cell r="FS40" t="str">
            <v>022202</v>
          </cell>
          <cell r="FT40">
            <v>374</v>
          </cell>
          <cell r="FU40" t="str">
            <v>022202</v>
          </cell>
          <cell r="FV40">
            <v>374</v>
          </cell>
          <cell r="FW40" t="str">
            <v>022202</v>
          </cell>
          <cell r="FX40">
            <v>338</v>
          </cell>
          <cell r="FY40" t="str">
            <v>022202</v>
          </cell>
          <cell r="FZ40">
            <v>341</v>
          </cell>
          <cell r="GA40" t="str">
            <v>022202</v>
          </cell>
          <cell r="GB40">
            <v>325</v>
          </cell>
          <cell r="GC40" t="str">
            <v>022202</v>
          </cell>
          <cell r="GD40">
            <v>307</v>
          </cell>
          <cell r="GE40" t="str">
            <v>022202</v>
          </cell>
          <cell r="GF40">
            <v>289</v>
          </cell>
          <cell r="GG40" t="str">
            <v>022202</v>
          </cell>
          <cell r="GH40">
            <v>298</v>
          </cell>
          <cell r="GI40" t="str">
            <v>022202</v>
          </cell>
          <cell r="GJ40">
            <v>274</v>
          </cell>
          <cell r="GK40" t="str">
            <v>022202</v>
          </cell>
          <cell r="GL40">
            <v>277</v>
          </cell>
          <cell r="GM40" t="str">
            <v>022202</v>
          </cell>
          <cell r="GN40">
            <v>277</v>
          </cell>
          <cell r="GO40" t="str">
            <v>022202</v>
          </cell>
          <cell r="GP40">
            <v>286</v>
          </cell>
          <cell r="GQ40" t="str">
            <v>022202</v>
          </cell>
          <cell r="GR40">
            <v>277</v>
          </cell>
          <cell r="GS40" t="str">
            <v>022202</v>
          </cell>
          <cell r="GT40">
            <v>272</v>
          </cell>
          <cell r="GU40" t="str">
            <v>022202</v>
          </cell>
          <cell r="GV40">
            <v>255</v>
          </cell>
          <cell r="GW40" t="str">
            <v>022202</v>
          </cell>
          <cell r="GX40">
            <v>239</v>
          </cell>
          <cell r="GY40" t="str">
            <v>022202</v>
          </cell>
          <cell r="GZ40">
            <v>256</v>
          </cell>
          <cell r="HA40" t="str">
            <v>022202</v>
          </cell>
          <cell r="HB40">
            <v>277</v>
          </cell>
          <cell r="HC40" t="str">
            <v>022202</v>
          </cell>
          <cell r="HD40">
            <v>232</v>
          </cell>
          <cell r="HE40" t="str">
            <v>022201</v>
          </cell>
          <cell r="HF40">
            <v>306</v>
          </cell>
          <cell r="HG40" t="str">
            <v>022202</v>
          </cell>
          <cell r="HH40">
            <v>254</v>
          </cell>
          <cell r="HI40" t="str">
            <v>022202</v>
          </cell>
          <cell r="HJ40">
            <v>252</v>
          </cell>
          <cell r="HK40" t="str">
            <v>022202</v>
          </cell>
          <cell r="HL40">
            <v>298</v>
          </cell>
          <cell r="HM40" t="str">
            <v>022202</v>
          </cell>
          <cell r="HN40">
            <v>300</v>
          </cell>
          <cell r="HO40" t="str">
            <v>022202</v>
          </cell>
          <cell r="HP40">
            <v>234</v>
          </cell>
          <cell r="HQ40" t="str">
            <v>022202</v>
          </cell>
          <cell r="HR40">
            <v>283</v>
          </cell>
          <cell r="HS40" t="str">
            <v>022202</v>
          </cell>
          <cell r="HT40">
            <v>280</v>
          </cell>
          <cell r="HU40" t="str">
            <v>022202</v>
          </cell>
          <cell r="HV40">
            <v>283</v>
          </cell>
          <cell r="HW40" t="str">
            <v>022201</v>
          </cell>
          <cell r="HX40">
            <v>325</v>
          </cell>
          <cell r="HY40" t="str">
            <v>022202</v>
          </cell>
          <cell r="HZ40">
            <v>348</v>
          </cell>
          <cell r="IA40" t="str">
            <v>022202</v>
          </cell>
          <cell r="IB40">
            <v>306</v>
          </cell>
          <cell r="IC40" t="str">
            <v>022202</v>
          </cell>
          <cell r="ID40">
            <v>359</v>
          </cell>
          <cell r="IE40" t="str">
            <v>022202</v>
          </cell>
          <cell r="IF40">
            <v>325</v>
          </cell>
          <cell r="IG40" t="str">
            <v>022202</v>
          </cell>
          <cell r="IH40">
            <v>327</v>
          </cell>
          <cell r="II40" t="str">
            <v>022202</v>
          </cell>
          <cell r="IJ40">
            <v>307</v>
          </cell>
          <cell r="IK40" t="str">
            <v>022201</v>
          </cell>
          <cell r="IL40">
            <v>453</v>
          </cell>
          <cell r="IM40" t="str">
            <v>022202</v>
          </cell>
          <cell r="IN40">
            <v>299</v>
          </cell>
          <cell r="IO40" t="str">
            <v>022202</v>
          </cell>
          <cell r="IP40">
            <v>369</v>
          </cell>
          <cell r="IQ40" t="str">
            <v>022202</v>
          </cell>
          <cell r="IR40">
            <v>279</v>
          </cell>
          <cell r="IS40" t="str">
            <v>022202</v>
          </cell>
          <cell r="IT40">
            <v>360</v>
          </cell>
          <cell r="IU40" t="str">
            <v>022202</v>
          </cell>
          <cell r="IV40">
            <v>257</v>
          </cell>
          <cell r="IW40" t="str">
            <v>022202</v>
          </cell>
          <cell r="IX40">
            <v>342</v>
          </cell>
          <cell r="IY40" t="str">
            <v>022202</v>
          </cell>
          <cell r="IZ40">
            <v>246</v>
          </cell>
          <cell r="JA40" t="str">
            <v>022202</v>
          </cell>
          <cell r="JB40">
            <v>334</v>
          </cell>
          <cell r="JC40" t="str">
            <v>022202</v>
          </cell>
          <cell r="JD40">
            <v>228</v>
          </cell>
          <cell r="JE40" t="str">
            <v>022202</v>
          </cell>
          <cell r="JF40">
            <v>326</v>
          </cell>
          <cell r="JG40" t="str">
            <v>022202</v>
          </cell>
          <cell r="JH40">
            <v>255</v>
          </cell>
          <cell r="JI40" t="str">
            <v>022202</v>
          </cell>
          <cell r="JJ40">
            <v>330</v>
          </cell>
          <cell r="JK40" t="str">
            <v>022202</v>
          </cell>
          <cell r="JL40">
            <v>197</v>
          </cell>
          <cell r="JM40" t="str">
            <v>022202</v>
          </cell>
          <cell r="JN40">
            <v>329</v>
          </cell>
          <cell r="JO40" t="str">
            <v>022202</v>
          </cell>
          <cell r="JP40">
            <v>207</v>
          </cell>
          <cell r="JQ40" t="str">
            <v>022202</v>
          </cell>
          <cell r="JR40">
            <v>304</v>
          </cell>
          <cell r="JS40" t="str">
            <v>022202</v>
          </cell>
          <cell r="JT40">
            <v>176</v>
          </cell>
          <cell r="JU40" t="str">
            <v>022202</v>
          </cell>
          <cell r="JV40">
            <v>266</v>
          </cell>
          <cell r="JW40" t="str">
            <v>022202</v>
          </cell>
          <cell r="JX40">
            <v>156</v>
          </cell>
          <cell r="JY40" t="str">
            <v>022202</v>
          </cell>
          <cell r="JZ40">
            <v>208</v>
          </cell>
          <cell r="KA40" t="str">
            <v>022202</v>
          </cell>
          <cell r="KB40">
            <v>146</v>
          </cell>
          <cell r="KC40" t="str">
            <v>022202</v>
          </cell>
          <cell r="KD40">
            <v>234</v>
          </cell>
          <cell r="KE40" t="str">
            <v>022202</v>
          </cell>
          <cell r="KF40">
            <v>94</v>
          </cell>
          <cell r="KG40" t="str">
            <v>022202</v>
          </cell>
          <cell r="KH40">
            <v>185</v>
          </cell>
          <cell r="KI40" t="str">
            <v>022202</v>
          </cell>
          <cell r="KJ40">
            <v>71</v>
          </cell>
          <cell r="KK40" t="str">
            <v>022202</v>
          </cell>
          <cell r="KL40">
            <v>118</v>
          </cell>
          <cell r="KM40" t="str">
            <v>022202</v>
          </cell>
          <cell r="KN40">
            <v>74</v>
          </cell>
          <cell r="KO40" t="str">
            <v>022202</v>
          </cell>
          <cell r="KP40">
            <v>112</v>
          </cell>
          <cell r="KQ40" t="str">
            <v>022202</v>
          </cell>
          <cell r="KR40">
            <v>34</v>
          </cell>
          <cell r="KS40" t="str">
            <v>022202</v>
          </cell>
          <cell r="KT40">
            <v>52</v>
          </cell>
          <cell r="KU40" t="str">
            <v>022202</v>
          </cell>
          <cell r="KV40">
            <v>23</v>
          </cell>
          <cell r="KW40" t="str">
            <v>022202</v>
          </cell>
          <cell r="KX40">
            <v>49</v>
          </cell>
          <cell r="KY40" t="str">
            <v>022202</v>
          </cell>
          <cell r="KZ40">
            <v>18</v>
          </cell>
          <cell r="LA40" t="str">
            <v>022202</v>
          </cell>
          <cell r="LB40">
            <v>35</v>
          </cell>
          <cell r="LC40" t="str">
            <v>022202</v>
          </cell>
          <cell r="LD40">
            <v>26</v>
          </cell>
          <cell r="LE40" t="str">
            <v>022202</v>
          </cell>
          <cell r="LF40">
            <v>73</v>
          </cell>
          <cell r="LG40" t="str">
            <v>022202</v>
          </cell>
          <cell r="LH40">
            <v>33</v>
          </cell>
          <cell r="LI40" t="str">
            <v>022202</v>
          </cell>
          <cell r="LJ40">
            <v>90</v>
          </cell>
          <cell r="LK40" t="str">
            <v>022202</v>
          </cell>
          <cell r="LL40">
            <v>27</v>
          </cell>
          <cell r="LM40" t="str">
            <v>022202</v>
          </cell>
          <cell r="LN40">
            <v>89</v>
          </cell>
          <cell r="LO40" t="str">
            <v>022202</v>
          </cell>
          <cell r="LP40">
            <v>19</v>
          </cell>
          <cell r="LQ40" t="str">
            <v>022202</v>
          </cell>
          <cell r="LR40">
            <v>121</v>
          </cell>
          <cell r="LS40" t="str">
            <v>022202</v>
          </cell>
          <cell r="LT40">
            <v>23</v>
          </cell>
          <cell r="LU40" t="str">
            <v>022202</v>
          </cell>
          <cell r="LV40">
            <v>85</v>
          </cell>
          <cell r="LW40" t="str">
            <v>022202</v>
          </cell>
          <cell r="LX40">
            <v>25</v>
          </cell>
          <cell r="LY40" t="str">
            <v>022202</v>
          </cell>
          <cell r="LZ40">
            <v>79</v>
          </cell>
          <cell r="MA40" t="str">
            <v>022202</v>
          </cell>
          <cell r="MB40">
            <v>17</v>
          </cell>
          <cell r="MC40" t="str">
            <v>022202</v>
          </cell>
          <cell r="MD40">
            <v>60</v>
          </cell>
          <cell r="ME40" t="str">
            <v>022202</v>
          </cell>
          <cell r="MF40">
            <v>9</v>
          </cell>
          <cell r="MG40" t="str">
            <v>022202</v>
          </cell>
          <cell r="MH40">
            <v>51</v>
          </cell>
          <cell r="MI40" t="str">
            <v>022202</v>
          </cell>
          <cell r="MJ40">
            <v>8</v>
          </cell>
          <cell r="MK40" t="str">
            <v>022202</v>
          </cell>
          <cell r="ML40">
            <v>33</v>
          </cell>
          <cell r="MM40" t="str">
            <v>022202</v>
          </cell>
          <cell r="MN40">
            <v>7</v>
          </cell>
          <cell r="MO40" t="str">
            <v>022202</v>
          </cell>
          <cell r="MP40">
            <v>29</v>
          </cell>
          <cell r="MQ40" t="str">
            <v>022202</v>
          </cell>
          <cell r="MR40">
            <v>6</v>
          </cell>
          <cell r="MS40" t="str">
            <v>022202</v>
          </cell>
          <cell r="MT40">
            <v>38</v>
          </cell>
          <cell r="MU40" t="str">
            <v>022202</v>
          </cell>
          <cell r="MV40">
            <v>7</v>
          </cell>
          <cell r="MW40" t="str">
            <v>022202</v>
          </cell>
          <cell r="MX40">
            <v>19</v>
          </cell>
          <cell r="MY40" t="str">
            <v>022202</v>
          </cell>
          <cell r="MZ40">
            <v>4</v>
          </cell>
          <cell r="NA40" t="str">
            <v>022202</v>
          </cell>
          <cell r="NB40">
            <v>19</v>
          </cell>
          <cell r="NC40" t="str">
            <v>022202</v>
          </cell>
          <cell r="ND40">
            <v>2</v>
          </cell>
          <cell r="NE40" t="str">
            <v>022202</v>
          </cell>
          <cell r="NF40">
            <v>11</v>
          </cell>
          <cell r="NG40" t="str">
            <v>022202</v>
          </cell>
          <cell r="NH40">
            <v>2</v>
          </cell>
          <cell r="NI40" t="str">
            <v>022203</v>
          </cell>
          <cell r="NJ40">
            <v>4</v>
          </cell>
          <cell r="NK40" t="str">
            <v>022202</v>
          </cell>
          <cell r="NL40">
            <v>2</v>
          </cell>
          <cell r="NM40" t="str">
            <v>022202</v>
          </cell>
          <cell r="NN40">
            <v>7</v>
          </cell>
          <cell r="NQ40" t="str">
            <v>022203</v>
          </cell>
          <cell r="NR40">
            <v>4</v>
          </cell>
          <cell r="NU40" t="str">
            <v>022208</v>
          </cell>
          <cell r="NV40">
            <v>3</v>
          </cell>
          <cell r="NY40" t="str">
            <v>022720</v>
          </cell>
          <cell r="NZ40">
            <v>3</v>
          </cell>
          <cell r="OC40" t="str">
            <v>026003</v>
          </cell>
          <cell r="OD40">
            <v>1</v>
          </cell>
        </row>
        <row r="41">
          <cell r="C41" t="str">
            <v>022203</v>
          </cell>
          <cell r="D41">
            <v>88</v>
          </cell>
          <cell r="E41" t="str">
            <v>022203</v>
          </cell>
          <cell r="F41">
            <v>80</v>
          </cell>
          <cell r="G41" t="str">
            <v>022203</v>
          </cell>
          <cell r="H41">
            <v>94</v>
          </cell>
          <cell r="I41" t="str">
            <v>022203</v>
          </cell>
          <cell r="J41">
            <v>84</v>
          </cell>
          <cell r="K41" t="str">
            <v>022203</v>
          </cell>
          <cell r="L41">
            <v>105</v>
          </cell>
          <cell r="M41" t="str">
            <v>022203</v>
          </cell>
          <cell r="N41">
            <v>88</v>
          </cell>
          <cell r="O41" t="str">
            <v>022203</v>
          </cell>
          <cell r="P41">
            <v>97</v>
          </cell>
          <cell r="Q41" t="str">
            <v>022203</v>
          </cell>
          <cell r="R41">
            <v>108</v>
          </cell>
          <cell r="S41" t="str">
            <v>022203</v>
          </cell>
          <cell r="T41">
            <v>131</v>
          </cell>
          <cell r="U41" t="str">
            <v>022203</v>
          </cell>
          <cell r="V41">
            <v>119</v>
          </cell>
          <cell r="W41" t="str">
            <v>022203</v>
          </cell>
          <cell r="X41">
            <v>134</v>
          </cell>
          <cell r="Y41" t="str">
            <v>022203</v>
          </cell>
          <cell r="Z41">
            <v>129</v>
          </cell>
          <cell r="AA41" t="str">
            <v>022203</v>
          </cell>
          <cell r="AB41">
            <v>134</v>
          </cell>
          <cell r="AC41" t="str">
            <v>022203</v>
          </cell>
          <cell r="AD41">
            <v>131</v>
          </cell>
          <cell r="AE41" t="str">
            <v>022203</v>
          </cell>
          <cell r="AF41">
            <v>145</v>
          </cell>
          <cell r="AG41" t="str">
            <v>022203</v>
          </cell>
          <cell r="AH41">
            <v>110</v>
          </cell>
          <cell r="AI41" t="str">
            <v>022203</v>
          </cell>
          <cell r="AJ41">
            <v>146</v>
          </cell>
          <cell r="AK41" t="str">
            <v>022203</v>
          </cell>
          <cell r="AL41">
            <v>113</v>
          </cell>
          <cell r="AM41" t="str">
            <v>022203</v>
          </cell>
          <cell r="AN41">
            <v>153</v>
          </cell>
          <cell r="AO41" t="str">
            <v>022203</v>
          </cell>
          <cell r="AP41">
            <v>123</v>
          </cell>
          <cell r="AQ41" t="str">
            <v>022203</v>
          </cell>
          <cell r="AR41">
            <v>134</v>
          </cell>
          <cell r="AS41" t="str">
            <v>022203</v>
          </cell>
          <cell r="AT41">
            <v>133</v>
          </cell>
          <cell r="AU41" t="str">
            <v>022203</v>
          </cell>
          <cell r="AV41">
            <v>153</v>
          </cell>
          <cell r="AW41" t="str">
            <v>022203</v>
          </cell>
          <cell r="AX41">
            <v>132</v>
          </cell>
          <cell r="AY41" t="str">
            <v>022203</v>
          </cell>
          <cell r="AZ41">
            <v>141</v>
          </cell>
          <cell r="BA41" t="str">
            <v>022203</v>
          </cell>
          <cell r="BB41">
            <v>139</v>
          </cell>
          <cell r="BC41" t="str">
            <v>022203</v>
          </cell>
          <cell r="BD41">
            <v>128</v>
          </cell>
          <cell r="BE41" t="str">
            <v>022203</v>
          </cell>
          <cell r="BF41">
            <v>162</v>
          </cell>
          <cell r="BG41" t="str">
            <v>022203</v>
          </cell>
          <cell r="BH41">
            <v>99</v>
          </cell>
          <cell r="BI41" t="str">
            <v>022203</v>
          </cell>
          <cell r="BJ41">
            <v>94</v>
          </cell>
          <cell r="BK41" t="str">
            <v>022203</v>
          </cell>
          <cell r="BL41">
            <v>106</v>
          </cell>
          <cell r="BM41" t="str">
            <v>022203</v>
          </cell>
          <cell r="BN41">
            <v>103</v>
          </cell>
          <cell r="BO41" t="str">
            <v>022103</v>
          </cell>
          <cell r="BP41">
            <v>124</v>
          </cell>
          <cell r="BQ41" t="str">
            <v>022103</v>
          </cell>
          <cell r="BR41">
            <v>86</v>
          </cell>
          <cell r="BS41" t="str">
            <v>022104</v>
          </cell>
          <cell r="BT41">
            <v>100</v>
          </cell>
          <cell r="BU41" t="str">
            <v>022201</v>
          </cell>
          <cell r="BV41">
            <v>192</v>
          </cell>
          <cell r="BW41" t="str">
            <v>022104</v>
          </cell>
          <cell r="BX41">
            <v>157</v>
          </cell>
          <cell r="BY41" t="str">
            <v>022201</v>
          </cell>
          <cell r="BZ41">
            <v>201</v>
          </cell>
          <cell r="CA41" t="str">
            <v>022203</v>
          </cell>
          <cell r="CB41">
            <v>76</v>
          </cell>
          <cell r="CC41" t="str">
            <v>022202</v>
          </cell>
          <cell r="CD41">
            <v>154</v>
          </cell>
          <cell r="CE41" t="str">
            <v>022201</v>
          </cell>
          <cell r="CF41">
            <v>247</v>
          </cell>
          <cell r="CG41" t="str">
            <v>022201</v>
          </cell>
          <cell r="CH41">
            <v>172</v>
          </cell>
          <cell r="CI41" t="str">
            <v>022117</v>
          </cell>
          <cell r="CJ41">
            <v>117</v>
          </cell>
          <cell r="CK41" t="str">
            <v>022203</v>
          </cell>
          <cell r="CL41">
            <v>57</v>
          </cell>
          <cell r="CM41" t="str">
            <v>022203</v>
          </cell>
          <cell r="CN41">
            <v>86</v>
          </cell>
          <cell r="CO41" t="str">
            <v>022201</v>
          </cell>
          <cell r="CP41">
            <v>184</v>
          </cell>
          <cell r="CQ41" t="str">
            <v>022203</v>
          </cell>
          <cell r="CR41">
            <v>95</v>
          </cell>
          <cell r="CS41" t="str">
            <v>022202</v>
          </cell>
          <cell r="CT41">
            <v>203</v>
          </cell>
          <cell r="CU41" t="str">
            <v>022203</v>
          </cell>
          <cell r="CV41">
            <v>92</v>
          </cell>
          <cell r="CW41" t="str">
            <v>022203</v>
          </cell>
          <cell r="CX41">
            <v>65</v>
          </cell>
          <cell r="CY41" t="str">
            <v>022203</v>
          </cell>
          <cell r="CZ41">
            <v>100</v>
          </cell>
          <cell r="DA41" t="str">
            <v>022201</v>
          </cell>
          <cell r="DB41">
            <v>234</v>
          </cell>
          <cell r="DC41" t="str">
            <v>022203</v>
          </cell>
          <cell r="DD41">
            <v>92</v>
          </cell>
          <cell r="DE41" t="str">
            <v>022202</v>
          </cell>
          <cell r="DF41">
            <v>184</v>
          </cell>
          <cell r="DG41" t="str">
            <v>022203</v>
          </cell>
          <cell r="DH41">
            <v>99</v>
          </cell>
          <cell r="DI41" t="str">
            <v>022202</v>
          </cell>
          <cell r="DJ41">
            <v>174</v>
          </cell>
          <cell r="DK41" t="str">
            <v>022203</v>
          </cell>
          <cell r="DL41">
            <v>102</v>
          </cell>
          <cell r="DM41" t="str">
            <v>022203</v>
          </cell>
          <cell r="DN41">
            <v>89</v>
          </cell>
          <cell r="DO41" t="str">
            <v>022203</v>
          </cell>
          <cell r="DP41">
            <v>109</v>
          </cell>
          <cell r="DQ41" t="str">
            <v>022203</v>
          </cell>
          <cell r="DR41">
            <v>71</v>
          </cell>
          <cell r="DS41" t="str">
            <v>022202</v>
          </cell>
          <cell r="DT41">
            <v>339</v>
          </cell>
          <cell r="DU41" t="str">
            <v>022202</v>
          </cell>
          <cell r="DV41">
            <v>305</v>
          </cell>
          <cell r="DW41" t="str">
            <v>022203</v>
          </cell>
          <cell r="DX41">
            <v>122</v>
          </cell>
          <cell r="DY41" t="str">
            <v>022203</v>
          </cell>
          <cell r="DZ41">
            <v>110</v>
          </cell>
          <cell r="EA41" t="str">
            <v>022203</v>
          </cell>
          <cell r="EB41">
            <v>136</v>
          </cell>
          <cell r="EC41" t="str">
            <v>022203</v>
          </cell>
          <cell r="ED41">
            <v>109</v>
          </cell>
          <cell r="EE41" t="str">
            <v>022203</v>
          </cell>
          <cell r="EF41">
            <v>144</v>
          </cell>
          <cell r="EG41" t="str">
            <v>022202</v>
          </cell>
          <cell r="EH41">
            <v>409</v>
          </cell>
          <cell r="EI41" t="str">
            <v>022203</v>
          </cell>
          <cell r="EJ41">
            <v>144</v>
          </cell>
          <cell r="EK41" t="str">
            <v>022203</v>
          </cell>
          <cell r="EL41">
            <v>120</v>
          </cell>
          <cell r="EM41" t="str">
            <v>022203</v>
          </cell>
          <cell r="EN41">
            <v>137</v>
          </cell>
          <cell r="EO41" t="str">
            <v>022203</v>
          </cell>
          <cell r="EP41">
            <v>123</v>
          </cell>
          <cell r="EQ41" t="str">
            <v>022203</v>
          </cell>
          <cell r="ER41">
            <v>118</v>
          </cell>
          <cell r="ES41" t="str">
            <v>022202</v>
          </cell>
          <cell r="ET41">
            <v>410</v>
          </cell>
          <cell r="EU41" t="str">
            <v>022203</v>
          </cell>
          <cell r="EV41">
            <v>127</v>
          </cell>
          <cell r="EW41" t="str">
            <v>022203</v>
          </cell>
          <cell r="EX41">
            <v>123</v>
          </cell>
          <cell r="EY41" t="str">
            <v>022203</v>
          </cell>
          <cell r="EZ41">
            <v>123</v>
          </cell>
          <cell r="FA41" t="str">
            <v>022203</v>
          </cell>
          <cell r="FB41">
            <v>92</v>
          </cell>
          <cell r="FC41" t="str">
            <v>022203</v>
          </cell>
          <cell r="FD41">
            <v>120</v>
          </cell>
          <cell r="FE41" t="str">
            <v>022203</v>
          </cell>
          <cell r="FF41">
            <v>90</v>
          </cell>
          <cell r="FG41" t="str">
            <v>022203</v>
          </cell>
          <cell r="FH41">
            <v>104</v>
          </cell>
          <cell r="FI41" t="str">
            <v>022203</v>
          </cell>
          <cell r="FJ41">
            <v>101</v>
          </cell>
          <cell r="FK41" t="str">
            <v>022203</v>
          </cell>
          <cell r="FL41">
            <v>103</v>
          </cell>
          <cell r="FM41" t="str">
            <v>022203</v>
          </cell>
          <cell r="FN41">
            <v>101</v>
          </cell>
          <cell r="FO41" t="str">
            <v>022203</v>
          </cell>
          <cell r="FP41">
            <v>101</v>
          </cell>
          <cell r="FQ41" t="str">
            <v>022203</v>
          </cell>
          <cell r="FR41">
            <v>109</v>
          </cell>
          <cell r="FS41" t="str">
            <v>022203</v>
          </cell>
          <cell r="FT41">
            <v>110</v>
          </cell>
          <cell r="FU41" t="str">
            <v>022203</v>
          </cell>
          <cell r="FV41">
            <v>98</v>
          </cell>
          <cell r="FW41" t="str">
            <v>022203</v>
          </cell>
          <cell r="FX41">
            <v>105</v>
          </cell>
          <cell r="FY41" t="str">
            <v>022203</v>
          </cell>
          <cell r="FZ41">
            <v>124</v>
          </cell>
          <cell r="GA41" t="str">
            <v>022203</v>
          </cell>
          <cell r="GB41">
            <v>100</v>
          </cell>
          <cell r="GC41" t="str">
            <v>022203</v>
          </cell>
          <cell r="GD41">
            <v>108</v>
          </cell>
          <cell r="GE41" t="str">
            <v>022203</v>
          </cell>
          <cell r="GF41">
            <v>104</v>
          </cell>
          <cell r="GG41" t="str">
            <v>022203</v>
          </cell>
          <cell r="GH41">
            <v>115</v>
          </cell>
          <cell r="GI41" t="str">
            <v>022203</v>
          </cell>
          <cell r="GJ41">
            <v>101</v>
          </cell>
          <cell r="GK41" t="str">
            <v>022203</v>
          </cell>
          <cell r="GL41">
            <v>98</v>
          </cell>
          <cell r="GM41" t="str">
            <v>022203</v>
          </cell>
          <cell r="GN41">
            <v>126</v>
          </cell>
          <cell r="GO41" t="str">
            <v>022203</v>
          </cell>
          <cell r="GP41">
            <v>102</v>
          </cell>
          <cell r="GQ41" t="str">
            <v>022203</v>
          </cell>
          <cell r="GR41">
            <v>113</v>
          </cell>
          <cell r="GS41" t="str">
            <v>022203</v>
          </cell>
          <cell r="GT41">
            <v>128</v>
          </cell>
          <cell r="GU41" t="str">
            <v>022203</v>
          </cell>
          <cell r="GV41">
            <v>111</v>
          </cell>
          <cell r="GW41" t="str">
            <v>022203</v>
          </cell>
          <cell r="GX41">
            <v>115</v>
          </cell>
          <cell r="GY41" t="str">
            <v>022203</v>
          </cell>
          <cell r="GZ41">
            <v>143</v>
          </cell>
          <cell r="HA41" t="str">
            <v>022203</v>
          </cell>
          <cell r="HB41">
            <v>120</v>
          </cell>
          <cell r="HC41" t="str">
            <v>022203</v>
          </cell>
          <cell r="HD41">
            <v>95</v>
          </cell>
          <cell r="HE41" t="str">
            <v>022202</v>
          </cell>
          <cell r="HF41">
            <v>286</v>
          </cell>
          <cell r="HG41" t="str">
            <v>022203</v>
          </cell>
          <cell r="HH41">
            <v>128</v>
          </cell>
          <cell r="HI41" t="str">
            <v>022203</v>
          </cell>
          <cell r="HJ41">
            <v>133</v>
          </cell>
          <cell r="HK41" t="str">
            <v>022203</v>
          </cell>
          <cell r="HL41">
            <v>119</v>
          </cell>
          <cell r="HM41" t="str">
            <v>022203</v>
          </cell>
          <cell r="HN41">
            <v>133</v>
          </cell>
          <cell r="HO41" t="str">
            <v>022203</v>
          </cell>
          <cell r="HP41">
            <v>117</v>
          </cell>
          <cell r="HQ41" t="str">
            <v>022203</v>
          </cell>
          <cell r="HR41">
            <v>127</v>
          </cell>
          <cell r="HS41" t="str">
            <v>022203</v>
          </cell>
          <cell r="HT41">
            <v>155</v>
          </cell>
          <cell r="HU41" t="str">
            <v>022203</v>
          </cell>
          <cell r="HV41">
            <v>154</v>
          </cell>
          <cell r="HW41" t="str">
            <v>022202</v>
          </cell>
          <cell r="HX41">
            <v>273</v>
          </cell>
          <cell r="HY41" t="str">
            <v>022203</v>
          </cell>
          <cell r="HZ41">
            <v>129</v>
          </cell>
          <cell r="IA41" t="str">
            <v>022203</v>
          </cell>
          <cell r="IB41">
            <v>126</v>
          </cell>
          <cell r="IC41" t="str">
            <v>022203</v>
          </cell>
          <cell r="ID41">
            <v>146</v>
          </cell>
          <cell r="IE41" t="str">
            <v>022203</v>
          </cell>
          <cell r="IF41">
            <v>159</v>
          </cell>
          <cell r="IG41" t="str">
            <v>022203</v>
          </cell>
          <cell r="IH41">
            <v>137</v>
          </cell>
          <cell r="II41" t="str">
            <v>022203</v>
          </cell>
          <cell r="IJ41">
            <v>174</v>
          </cell>
          <cell r="IK41" t="str">
            <v>022202</v>
          </cell>
          <cell r="IL41">
            <v>420</v>
          </cell>
          <cell r="IM41" t="str">
            <v>022203</v>
          </cell>
          <cell r="IN41">
            <v>149</v>
          </cell>
          <cell r="IO41" t="str">
            <v>022203</v>
          </cell>
          <cell r="IP41">
            <v>160</v>
          </cell>
          <cell r="IQ41" t="str">
            <v>022203</v>
          </cell>
          <cell r="IR41">
            <v>138</v>
          </cell>
          <cell r="IS41" t="str">
            <v>022203</v>
          </cell>
          <cell r="IT41">
            <v>161</v>
          </cell>
          <cell r="IU41" t="str">
            <v>022203</v>
          </cell>
          <cell r="IV41">
            <v>118</v>
          </cell>
          <cell r="IW41" t="str">
            <v>022203</v>
          </cell>
          <cell r="IX41">
            <v>140</v>
          </cell>
          <cell r="IY41" t="str">
            <v>022203</v>
          </cell>
          <cell r="IZ41">
            <v>107</v>
          </cell>
          <cell r="JA41" t="str">
            <v>022203</v>
          </cell>
          <cell r="JB41">
            <v>142</v>
          </cell>
          <cell r="JC41" t="str">
            <v>022203</v>
          </cell>
          <cell r="JD41">
            <v>105</v>
          </cell>
          <cell r="JE41" t="str">
            <v>022203</v>
          </cell>
          <cell r="JF41">
            <v>143</v>
          </cell>
          <cell r="JG41" t="str">
            <v>022203</v>
          </cell>
          <cell r="JH41">
            <v>90</v>
          </cell>
          <cell r="JI41" t="str">
            <v>022203</v>
          </cell>
          <cell r="JJ41">
            <v>137</v>
          </cell>
          <cell r="JK41" t="str">
            <v>022203</v>
          </cell>
          <cell r="JL41">
            <v>87</v>
          </cell>
          <cell r="JM41" t="str">
            <v>022203</v>
          </cell>
          <cell r="JN41">
            <v>104</v>
          </cell>
          <cell r="JO41" t="str">
            <v>022203</v>
          </cell>
          <cell r="JP41">
            <v>80</v>
          </cell>
          <cell r="JQ41" t="str">
            <v>022203</v>
          </cell>
          <cell r="JR41">
            <v>96</v>
          </cell>
          <cell r="JS41" t="str">
            <v>022203</v>
          </cell>
          <cell r="JT41">
            <v>56</v>
          </cell>
          <cell r="JU41" t="str">
            <v>022203</v>
          </cell>
          <cell r="JV41">
            <v>99</v>
          </cell>
          <cell r="JW41" t="str">
            <v>022203</v>
          </cell>
          <cell r="JX41">
            <v>57</v>
          </cell>
          <cell r="JY41" t="str">
            <v>022203</v>
          </cell>
          <cell r="JZ41">
            <v>75</v>
          </cell>
          <cell r="KA41" t="str">
            <v>022203</v>
          </cell>
          <cell r="KB41">
            <v>57</v>
          </cell>
          <cell r="KC41" t="str">
            <v>022203</v>
          </cell>
          <cell r="KD41">
            <v>72</v>
          </cell>
          <cell r="KE41" t="str">
            <v>022203</v>
          </cell>
          <cell r="KF41">
            <v>32</v>
          </cell>
          <cell r="KG41" t="str">
            <v>022203</v>
          </cell>
          <cell r="KH41">
            <v>63</v>
          </cell>
          <cell r="KI41" t="str">
            <v>022203</v>
          </cell>
          <cell r="KJ41">
            <v>39</v>
          </cell>
          <cell r="KK41" t="str">
            <v>022203</v>
          </cell>
          <cell r="KL41">
            <v>44</v>
          </cell>
          <cell r="KM41" t="str">
            <v>022203</v>
          </cell>
          <cell r="KN41">
            <v>25</v>
          </cell>
          <cell r="KO41" t="str">
            <v>022203</v>
          </cell>
          <cell r="KP41">
            <v>53</v>
          </cell>
          <cell r="KQ41" t="str">
            <v>022203</v>
          </cell>
          <cell r="KR41">
            <v>12</v>
          </cell>
          <cell r="KS41" t="str">
            <v>022203</v>
          </cell>
          <cell r="KT41">
            <v>31</v>
          </cell>
          <cell r="KU41" t="str">
            <v>022203</v>
          </cell>
          <cell r="KV41">
            <v>8</v>
          </cell>
          <cell r="KW41" t="str">
            <v>022203</v>
          </cell>
          <cell r="KX41">
            <v>16</v>
          </cell>
          <cell r="KY41" t="str">
            <v>022203</v>
          </cell>
          <cell r="KZ41">
            <v>8</v>
          </cell>
          <cell r="LA41" t="str">
            <v>022203</v>
          </cell>
          <cell r="LB41">
            <v>25</v>
          </cell>
          <cell r="LC41" t="str">
            <v>022203</v>
          </cell>
          <cell r="LD41">
            <v>10</v>
          </cell>
          <cell r="LE41" t="str">
            <v>022203</v>
          </cell>
          <cell r="LF41">
            <v>27</v>
          </cell>
          <cell r="LG41" t="str">
            <v>022203</v>
          </cell>
          <cell r="LH41">
            <v>16</v>
          </cell>
          <cell r="LI41" t="str">
            <v>022203</v>
          </cell>
          <cell r="LJ41">
            <v>48</v>
          </cell>
          <cell r="LK41" t="str">
            <v>022203</v>
          </cell>
          <cell r="LL41">
            <v>20</v>
          </cell>
          <cell r="LM41" t="str">
            <v>022203</v>
          </cell>
          <cell r="LN41">
            <v>44</v>
          </cell>
          <cell r="LO41" t="str">
            <v>022203</v>
          </cell>
          <cell r="LP41">
            <v>19</v>
          </cell>
          <cell r="LQ41" t="str">
            <v>022203</v>
          </cell>
          <cell r="LR41">
            <v>59</v>
          </cell>
          <cell r="LS41" t="str">
            <v>022203</v>
          </cell>
          <cell r="LT41">
            <v>16</v>
          </cell>
          <cell r="LU41" t="str">
            <v>022203</v>
          </cell>
          <cell r="LV41">
            <v>54</v>
          </cell>
          <cell r="LW41" t="str">
            <v>022203</v>
          </cell>
          <cell r="LX41">
            <v>24</v>
          </cell>
          <cell r="LY41" t="str">
            <v>022203</v>
          </cell>
          <cell r="LZ41">
            <v>50</v>
          </cell>
          <cell r="MA41" t="str">
            <v>022203</v>
          </cell>
          <cell r="MB41">
            <v>13</v>
          </cell>
          <cell r="MC41" t="str">
            <v>022203</v>
          </cell>
          <cell r="MD41">
            <v>36</v>
          </cell>
          <cell r="ME41" t="str">
            <v>022203</v>
          </cell>
          <cell r="MF41">
            <v>8</v>
          </cell>
          <cell r="MG41" t="str">
            <v>022203</v>
          </cell>
          <cell r="MH41">
            <v>37</v>
          </cell>
          <cell r="MI41" t="str">
            <v>022203</v>
          </cell>
          <cell r="MJ41">
            <v>7</v>
          </cell>
          <cell r="MK41" t="str">
            <v>022203</v>
          </cell>
          <cell r="ML41">
            <v>25</v>
          </cell>
          <cell r="MM41" t="str">
            <v>022203</v>
          </cell>
          <cell r="MN41">
            <v>5</v>
          </cell>
          <cell r="MO41" t="str">
            <v>022203</v>
          </cell>
          <cell r="MP41">
            <v>23</v>
          </cell>
          <cell r="MQ41" t="str">
            <v>022203</v>
          </cell>
          <cell r="MR41">
            <v>2</v>
          </cell>
          <cell r="MS41" t="str">
            <v>022203</v>
          </cell>
          <cell r="MT41">
            <v>23</v>
          </cell>
          <cell r="MU41" t="str">
            <v>022203</v>
          </cell>
          <cell r="MV41">
            <v>6</v>
          </cell>
          <cell r="MW41" t="str">
            <v>022203</v>
          </cell>
          <cell r="MX41">
            <v>18</v>
          </cell>
          <cell r="MY41" t="str">
            <v>022203</v>
          </cell>
          <cell r="MZ41">
            <v>1</v>
          </cell>
          <cell r="NA41" t="str">
            <v>022203</v>
          </cell>
          <cell r="NB41">
            <v>17</v>
          </cell>
          <cell r="NC41" t="str">
            <v>022203</v>
          </cell>
          <cell r="ND41">
            <v>1</v>
          </cell>
          <cell r="NE41" t="str">
            <v>022203</v>
          </cell>
          <cell r="NF41">
            <v>13</v>
          </cell>
          <cell r="NG41" t="str">
            <v>022203</v>
          </cell>
          <cell r="NH41">
            <v>1</v>
          </cell>
          <cell r="NI41" t="str">
            <v>022204</v>
          </cell>
          <cell r="NJ41">
            <v>13</v>
          </cell>
          <cell r="NK41" t="str">
            <v>022203</v>
          </cell>
          <cell r="NL41">
            <v>1</v>
          </cell>
          <cell r="NM41" t="str">
            <v>022203</v>
          </cell>
          <cell r="NN41">
            <v>7</v>
          </cell>
          <cell r="NQ41" t="str">
            <v>022204</v>
          </cell>
          <cell r="NR41">
            <v>1</v>
          </cell>
          <cell r="NU41" t="str">
            <v>022300</v>
          </cell>
          <cell r="NV41">
            <v>13</v>
          </cell>
          <cell r="NY41" t="str">
            <v>023002</v>
          </cell>
          <cell r="NZ41">
            <v>2</v>
          </cell>
          <cell r="OC41" t="str">
            <v>026005</v>
          </cell>
          <cell r="OD41">
            <v>3</v>
          </cell>
        </row>
        <row r="42">
          <cell r="C42" t="str">
            <v>022204</v>
          </cell>
          <cell r="D42">
            <v>78</v>
          </cell>
          <cell r="E42" t="str">
            <v>022204</v>
          </cell>
          <cell r="F42">
            <v>60</v>
          </cell>
          <cell r="G42" t="str">
            <v>022204</v>
          </cell>
          <cell r="H42">
            <v>87</v>
          </cell>
          <cell r="I42" t="str">
            <v>022204</v>
          </cell>
          <cell r="J42">
            <v>61</v>
          </cell>
          <cell r="K42" t="str">
            <v>022204</v>
          </cell>
          <cell r="L42">
            <v>101</v>
          </cell>
          <cell r="M42" t="str">
            <v>022204</v>
          </cell>
          <cell r="N42">
            <v>73</v>
          </cell>
          <cell r="O42" t="str">
            <v>022204</v>
          </cell>
          <cell r="P42">
            <v>75</v>
          </cell>
          <cell r="Q42" t="str">
            <v>022204</v>
          </cell>
          <cell r="R42">
            <v>73</v>
          </cell>
          <cell r="S42" t="str">
            <v>022204</v>
          </cell>
          <cell r="T42">
            <v>98</v>
          </cell>
          <cell r="U42" t="str">
            <v>022204</v>
          </cell>
          <cell r="V42">
            <v>86</v>
          </cell>
          <cell r="W42" t="str">
            <v>022204</v>
          </cell>
          <cell r="X42">
            <v>100</v>
          </cell>
          <cell r="Y42" t="str">
            <v>022204</v>
          </cell>
          <cell r="Z42">
            <v>97</v>
          </cell>
          <cell r="AA42" t="str">
            <v>022204</v>
          </cell>
          <cell r="AB42">
            <v>122</v>
          </cell>
          <cell r="AC42" t="str">
            <v>022204</v>
          </cell>
          <cell r="AD42">
            <v>133</v>
          </cell>
          <cell r="AE42" t="str">
            <v>022204</v>
          </cell>
          <cell r="AF42">
            <v>119</v>
          </cell>
          <cell r="AG42" t="str">
            <v>022204</v>
          </cell>
          <cell r="AH42">
            <v>106</v>
          </cell>
          <cell r="AI42" t="str">
            <v>022204</v>
          </cell>
          <cell r="AJ42">
            <v>148</v>
          </cell>
          <cell r="AK42" t="str">
            <v>022204</v>
          </cell>
          <cell r="AL42">
            <v>109</v>
          </cell>
          <cell r="AM42" t="str">
            <v>022204</v>
          </cell>
          <cell r="AN42">
            <v>97</v>
          </cell>
          <cell r="AO42" t="str">
            <v>022204</v>
          </cell>
          <cell r="AP42">
            <v>116</v>
          </cell>
          <cell r="AQ42" t="str">
            <v>022204</v>
          </cell>
          <cell r="AR42">
            <v>114</v>
          </cell>
          <cell r="AS42" t="str">
            <v>022204</v>
          </cell>
          <cell r="AT42">
            <v>115</v>
          </cell>
          <cell r="AU42" t="str">
            <v>022204</v>
          </cell>
          <cell r="AV42">
            <v>137</v>
          </cell>
          <cell r="AW42" t="str">
            <v>022204</v>
          </cell>
          <cell r="AX42">
            <v>99</v>
          </cell>
          <cell r="AY42" t="str">
            <v>022204</v>
          </cell>
          <cell r="AZ42">
            <v>117</v>
          </cell>
          <cell r="BA42" t="str">
            <v>022204</v>
          </cell>
          <cell r="BB42">
            <v>135</v>
          </cell>
          <cell r="BC42" t="str">
            <v>022204</v>
          </cell>
          <cell r="BD42">
            <v>119</v>
          </cell>
          <cell r="BE42" t="str">
            <v>022204</v>
          </cell>
          <cell r="BF42">
            <v>130</v>
          </cell>
          <cell r="BG42" t="str">
            <v>022204</v>
          </cell>
          <cell r="BH42">
            <v>103</v>
          </cell>
          <cell r="BI42" t="str">
            <v>022204</v>
          </cell>
          <cell r="BJ42">
            <v>78</v>
          </cell>
          <cell r="BK42" t="str">
            <v>022204</v>
          </cell>
          <cell r="BL42">
            <v>85</v>
          </cell>
          <cell r="BM42" t="str">
            <v>022204</v>
          </cell>
          <cell r="BN42">
            <v>60</v>
          </cell>
          <cell r="BO42" t="str">
            <v>022104</v>
          </cell>
          <cell r="BP42">
            <v>85</v>
          </cell>
          <cell r="BQ42" t="str">
            <v>022104</v>
          </cell>
          <cell r="BR42">
            <v>69</v>
          </cell>
          <cell r="BS42" t="str">
            <v>022117</v>
          </cell>
          <cell r="BT42">
            <v>41</v>
          </cell>
          <cell r="BU42" t="str">
            <v>022202</v>
          </cell>
          <cell r="BV42">
            <v>159</v>
          </cell>
          <cell r="BW42" t="str">
            <v>022117</v>
          </cell>
          <cell r="BX42">
            <v>66</v>
          </cell>
          <cell r="BY42" t="str">
            <v>022202</v>
          </cell>
          <cell r="BZ42">
            <v>212</v>
          </cell>
          <cell r="CA42" t="str">
            <v>022204</v>
          </cell>
          <cell r="CB42">
            <v>87</v>
          </cell>
          <cell r="CC42" t="str">
            <v>022203</v>
          </cell>
          <cell r="CD42">
            <v>39</v>
          </cell>
          <cell r="CE42" t="str">
            <v>022202</v>
          </cell>
          <cell r="CF42">
            <v>200</v>
          </cell>
          <cell r="CG42" t="str">
            <v>022202</v>
          </cell>
          <cell r="CH42">
            <v>164</v>
          </cell>
          <cell r="CI42" t="str">
            <v>022201</v>
          </cell>
          <cell r="CJ42">
            <v>221</v>
          </cell>
          <cell r="CK42" t="str">
            <v>022204</v>
          </cell>
          <cell r="CL42">
            <v>49</v>
          </cell>
          <cell r="CM42" t="str">
            <v>022204</v>
          </cell>
          <cell r="CN42">
            <v>79</v>
          </cell>
          <cell r="CO42" t="str">
            <v>022202</v>
          </cell>
          <cell r="CP42">
            <v>199</v>
          </cell>
          <cell r="CQ42" t="str">
            <v>022204</v>
          </cell>
          <cell r="CR42">
            <v>75</v>
          </cell>
          <cell r="CS42" t="str">
            <v>022203</v>
          </cell>
          <cell r="CT42">
            <v>55</v>
          </cell>
          <cell r="CU42" t="str">
            <v>022204</v>
          </cell>
          <cell r="CV42">
            <v>80</v>
          </cell>
          <cell r="CW42" t="str">
            <v>022204</v>
          </cell>
          <cell r="CX42">
            <v>56</v>
          </cell>
          <cell r="CY42" t="str">
            <v>022204</v>
          </cell>
          <cell r="CZ42">
            <v>72</v>
          </cell>
          <cell r="DA42" t="str">
            <v>022202</v>
          </cell>
          <cell r="DB42">
            <v>173</v>
          </cell>
          <cell r="DC42" t="str">
            <v>022204</v>
          </cell>
          <cell r="DD42">
            <v>85</v>
          </cell>
          <cell r="DE42" t="str">
            <v>022203</v>
          </cell>
          <cell r="DF42">
            <v>53</v>
          </cell>
          <cell r="DG42" t="str">
            <v>022204</v>
          </cell>
          <cell r="DH42">
            <v>88</v>
          </cell>
          <cell r="DI42" t="str">
            <v>022203</v>
          </cell>
          <cell r="DJ42">
            <v>66</v>
          </cell>
          <cell r="DK42" t="str">
            <v>022204</v>
          </cell>
          <cell r="DL42">
            <v>93</v>
          </cell>
          <cell r="DM42" t="str">
            <v>022204</v>
          </cell>
          <cell r="DN42">
            <v>68</v>
          </cell>
          <cell r="DO42" t="str">
            <v>022204</v>
          </cell>
          <cell r="DP42">
            <v>113</v>
          </cell>
          <cell r="DQ42" t="str">
            <v>022204</v>
          </cell>
          <cell r="DR42">
            <v>73</v>
          </cell>
          <cell r="DS42" t="str">
            <v>022203</v>
          </cell>
          <cell r="DT42">
            <v>131</v>
          </cell>
          <cell r="DU42" t="str">
            <v>022203</v>
          </cell>
          <cell r="DV42">
            <v>93</v>
          </cell>
          <cell r="DW42" t="str">
            <v>022204</v>
          </cell>
          <cell r="DX42">
            <v>131</v>
          </cell>
          <cell r="DY42" t="str">
            <v>022204</v>
          </cell>
          <cell r="DZ42">
            <v>86</v>
          </cell>
          <cell r="EA42" t="str">
            <v>022204</v>
          </cell>
          <cell r="EB42">
            <v>141</v>
          </cell>
          <cell r="EC42" t="str">
            <v>022204</v>
          </cell>
          <cell r="ED42">
            <v>94</v>
          </cell>
          <cell r="EE42" t="str">
            <v>022204</v>
          </cell>
          <cell r="EF42">
            <v>115</v>
          </cell>
          <cell r="EG42" t="str">
            <v>022203</v>
          </cell>
          <cell r="EH42">
            <v>107</v>
          </cell>
          <cell r="EI42" t="str">
            <v>022204</v>
          </cell>
          <cell r="EJ42">
            <v>109</v>
          </cell>
          <cell r="EK42" t="str">
            <v>022204</v>
          </cell>
          <cell r="EL42">
            <v>85</v>
          </cell>
          <cell r="EM42" t="str">
            <v>022204</v>
          </cell>
          <cell r="EN42">
            <v>121</v>
          </cell>
          <cell r="EO42" t="str">
            <v>022204</v>
          </cell>
          <cell r="EP42">
            <v>98</v>
          </cell>
          <cell r="EQ42" t="str">
            <v>022204</v>
          </cell>
          <cell r="ER42">
            <v>140</v>
          </cell>
          <cell r="ES42" t="str">
            <v>022203</v>
          </cell>
          <cell r="ET42">
            <v>114</v>
          </cell>
          <cell r="EU42" t="str">
            <v>022204</v>
          </cell>
          <cell r="EV42">
            <v>104</v>
          </cell>
          <cell r="EW42" t="str">
            <v>022204</v>
          </cell>
          <cell r="EX42">
            <v>99</v>
          </cell>
          <cell r="EY42" t="str">
            <v>022204</v>
          </cell>
          <cell r="EZ42">
            <v>107</v>
          </cell>
          <cell r="FA42" t="str">
            <v>022204</v>
          </cell>
          <cell r="FB42">
            <v>94</v>
          </cell>
          <cell r="FC42" t="str">
            <v>022204</v>
          </cell>
          <cell r="FD42">
            <v>109</v>
          </cell>
          <cell r="FE42" t="str">
            <v>022204</v>
          </cell>
          <cell r="FF42">
            <v>93</v>
          </cell>
          <cell r="FG42" t="str">
            <v>022204</v>
          </cell>
          <cell r="FH42">
            <v>104</v>
          </cell>
          <cell r="FI42" t="str">
            <v>022204</v>
          </cell>
          <cell r="FJ42">
            <v>113</v>
          </cell>
          <cell r="FK42" t="str">
            <v>022204</v>
          </cell>
          <cell r="FL42">
            <v>100</v>
          </cell>
          <cell r="FM42" t="str">
            <v>022204</v>
          </cell>
          <cell r="FN42">
            <v>99</v>
          </cell>
          <cell r="FO42" t="str">
            <v>022204</v>
          </cell>
          <cell r="FP42">
            <v>88</v>
          </cell>
          <cell r="FQ42" t="str">
            <v>022204</v>
          </cell>
          <cell r="FR42">
            <v>99</v>
          </cell>
          <cell r="FS42" t="str">
            <v>022204</v>
          </cell>
          <cell r="FT42">
            <v>104</v>
          </cell>
          <cell r="FU42" t="str">
            <v>022204</v>
          </cell>
          <cell r="FV42">
            <v>95</v>
          </cell>
          <cell r="FW42" t="str">
            <v>022204</v>
          </cell>
          <cell r="FX42">
            <v>125</v>
          </cell>
          <cell r="FY42" t="str">
            <v>022204</v>
          </cell>
          <cell r="FZ42">
            <v>127</v>
          </cell>
          <cell r="GA42" t="str">
            <v>022204</v>
          </cell>
          <cell r="GB42">
            <v>107</v>
          </cell>
          <cell r="GC42" t="str">
            <v>022204</v>
          </cell>
          <cell r="GD42">
            <v>104</v>
          </cell>
          <cell r="GE42" t="str">
            <v>022204</v>
          </cell>
          <cell r="GF42">
            <v>105</v>
          </cell>
          <cell r="GG42" t="str">
            <v>022204</v>
          </cell>
          <cell r="GH42">
            <v>107</v>
          </cell>
          <cell r="GI42" t="str">
            <v>022204</v>
          </cell>
          <cell r="GJ42">
            <v>101</v>
          </cell>
          <cell r="GK42" t="str">
            <v>022204</v>
          </cell>
          <cell r="GL42">
            <v>94</v>
          </cell>
          <cell r="GM42" t="str">
            <v>022204</v>
          </cell>
          <cell r="GN42">
            <v>103</v>
          </cell>
          <cell r="GO42" t="str">
            <v>022204</v>
          </cell>
          <cell r="GP42">
            <v>111</v>
          </cell>
          <cell r="GQ42" t="str">
            <v>022204</v>
          </cell>
          <cell r="GR42">
            <v>105</v>
          </cell>
          <cell r="GS42" t="str">
            <v>022204</v>
          </cell>
          <cell r="GT42">
            <v>87</v>
          </cell>
          <cell r="GU42" t="str">
            <v>022204</v>
          </cell>
          <cell r="GV42">
            <v>116</v>
          </cell>
          <cell r="GW42" t="str">
            <v>022204</v>
          </cell>
          <cell r="GX42">
            <v>135</v>
          </cell>
          <cell r="GY42" t="str">
            <v>022204</v>
          </cell>
          <cell r="GZ42">
            <v>141</v>
          </cell>
          <cell r="HA42" t="str">
            <v>022204</v>
          </cell>
          <cell r="HB42">
            <v>118</v>
          </cell>
          <cell r="HC42" t="str">
            <v>022204</v>
          </cell>
          <cell r="HD42">
            <v>137</v>
          </cell>
          <cell r="HE42" t="str">
            <v>022203</v>
          </cell>
          <cell r="HF42">
            <v>129</v>
          </cell>
          <cell r="HG42" t="str">
            <v>022204</v>
          </cell>
          <cell r="HH42">
            <v>113</v>
          </cell>
          <cell r="HI42" t="str">
            <v>022204</v>
          </cell>
          <cell r="HJ42">
            <v>135</v>
          </cell>
          <cell r="HK42" t="str">
            <v>022204</v>
          </cell>
          <cell r="HL42">
            <v>143</v>
          </cell>
          <cell r="HM42" t="str">
            <v>022204</v>
          </cell>
          <cell r="HN42">
            <v>116</v>
          </cell>
          <cell r="HO42" t="str">
            <v>022204</v>
          </cell>
          <cell r="HP42">
            <v>156</v>
          </cell>
          <cell r="HQ42" t="str">
            <v>022204</v>
          </cell>
          <cell r="HR42">
            <v>135</v>
          </cell>
          <cell r="HS42" t="str">
            <v>022204</v>
          </cell>
          <cell r="HT42">
            <v>143</v>
          </cell>
          <cell r="HU42" t="str">
            <v>022204</v>
          </cell>
          <cell r="HV42">
            <v>111</v>
          </cell>
          <cell r="HW42" t="str">
            <v>022203</v>
          </cell>
          <cell r="HX42">
            <v>141</v>
          </cell>
          <cell r="HY42" t="str">
            <v>022204</v>
          </cell>
          <cell r="HZ42">
            <v>131</v>
          </cell>
          <cell r="IA42" t="str">
            <v>022204</v>
          </cell>
          <cell r="IB42">
            <v>141</v>
          </cell>
          <cell r="IC42" t="str">
            <v>022204</v>
          </cell>
          <cell r="ID42">
            <v>129</v>
          </cell>
          <cell r="IE42" t="str">
            <v>022204</v>
          </cell>
          <cell r="IF42">
            <v>136</v>
          </cell>
          <cell r="IG42" t="str">
            <v>022204</v>
          </cell>
          <cell r="IH42">
            <v>158</v>
          </cell>
          <cell r="II42" t="str">
            <v>022204</v>
          </cell>
          <cell r="IJ42">
            <v>147</v>
          </cell>
          <cell r="IK42" t="str">
            <v>022203</v>
          </cell>
          <cell r="IL42">
            <v>173</v>
          </cell>
          <cell r="IM42" t="str">
            <v>022204</v>
          </cell>
          <cell r="IN42">
            <v>161</v>
          </cell>
          <cell r="IO42" t="str">
            <v>022204</v>
          </cell>
          <cell r="IP42">
            <v>137</v>
          </cell>
          <cell r="IQ42" t="str">
            <v>022204</v>
          </cell>
          <cell r="IR42">
            <v>122</v>
          </cell>
          <cell r="IS42" t="str">
            <v>022204</v>
          </cell>
          <cell r="IT42">
            <v>138</v>
          </cell>
          <cell r="IU42" t="str">
            <v>022204</v>
          </cell>
          <cell r="IV42">
            <v>115</v>
          </cell>
          <cell r="IW42" t="str">
            <v>022204</v>
          </cell>
          <cell r="IX42">
            <v>131</v>
          </cell>
          <cell r="IY42" t="str">
            <v>022204</v>
          </cell>
          <cell r="IZ42">
            <v>120</v>
          </cell>
          <cell r="JA42" t="str">
            <v>022204</v>
          </cell>
          <cell r="JB42">
            <v>128</v>
          </cell>
          <cell r="JC42" t="str">
            <v>022204</v>
          </cell>
          <cell r="JD42">
            <v>97</v>
          </cell>
          <cell r="JE42" t="str">
            <v>022204</v>
          </cell>
          <cell r="JF42">
            <v>108</v>
          </cell>
          <cell r="JG42" t="str">
            <v>022204</v>
          </cell>
          <cell r="JH42">
            <v>99</v>
          </cell>
          <cell r="JI42" t="str">
            <v>022204</v>
          </cell>
          <cell r="JJ42">
            <v>120</v>
          </cell>
          <cell r="JK42" t="str">
            <v>022204</v>
          </cell>
          <cell r="JL42">
            <v>69</v>
          </cell>
          <cell r="JM42" t="str">
            <v>022204</v>
          </cell>
          <cell r="JN42">
            <v>80</v>
          </cell>
          <cell r="JO42" t="str">
            <v>022204</v>
          </cell>
          <cell r="JP42">
            <v>67</v>
          </cell>
          <cell r="JQ42" t="str">
            <v>022204</v>
          </cell>
          <cell r="JR42">
            <v>95</v>
          </cell>
          <cell r="JS42" t="str">
            <v>022204</v>
          </cell>
          <cell r="JT42">
            <v>61</v>
          </cell>
          <cell r="JU42" t="str">
            <v>022204</v>
          </cell>
          <cell r="JV42">
            <v>100</v>
          </cell>
          <cell r="JW42" t="str">
            <v>022204</v>
          </cell>
          <cell r="JX42">
            <v>52</v>
          </cell>
          <cell r="JY42" t="str">
            <v>022204</v>
          </cell>
          <cell r="JZ42">
            <v>86</v>
          </cell>
          <cell r="KA42" t="str">
            <v>022204</v>
          </cell>
          <cell r="KB42">
            <v>55</v>
          </cell>
          <cell r="KC42" t="str">
            <v>022204</v>
          </cell>
          <cell r="KD42">
            <v>87</v>
          </cell>
          <cell r="KE42" t="str">
            <v>022204</v>
          </cell>
          <cell r="KF42">
            <v>32</v>
          </cell>
          <cell r="KG42" t="str">
            <v>022204</v>
          </cell>
          <cell r="KH42">
            <v>45</v>
          </cell>
          <cell r="KI42" t="str">
            <v>022204</v>
          </cell>
          <cell r="KJ42">
            <v>28</v>
          </cell>
          <cell r="KK42" t="str">
            <v>022204</v>
          </cell>
          <cell r="KL42">
            <v>50</v>
          </cell>
          <cell r="KM42" t="str">
            <v>022204</v>
          </cell>
          <cell r="KN42">
            <v>27</v>
          </cell>
          <cell r="KO42" t="str">
            <v>022204</v>
          </cell>
          <cell r="KP42">
            <v>47</v>
          </cell>
          <cell r="KQ42" t="str">
            <v>022204</v>
          </cell>
          <cell r="KR42">
            <v>9</v>
          </cell>
          <cell r="KS42" t="str">
            <v>022204</v>
          </cell>
          <cell r="KT42">
            <v>16</v>
          </cell>
          <cell r="KU42" t="str">
            <v>022204</v>
          </cell>
          <cell r="KV42">
            <v>3</v>
          </cell>
          <cell r="KW42" t="str">
            <v>022204</v>
          </cell>
          <cell r="KX42">
            <v>16</v>
          </cell>
          <cell r="KY42" t="str">
            <v>022204</v>
          </cell>
          <cell r="KZ42">
            <v>8</v>
          </cell>
          <cell r="LA42" t="str">
            <v>022204</v>
          </cell>
          <cell r="LB42">
            <v>25</v>
          </cell>
          <cell r="LC42" t="str">
            <v>022204</v>
          </cell>
          <cell r="LD42">
            <v>9</v>
          </cell>
          <cell r="LE42" t="str">
            <v>022204</v>
          </cell>
          <cell r="LF42">
            <v>39</v>
          </cell>
          <cell r="LG42" t="str">
            <v>022204</v>
          </cell>
          <cell r="LH42">
            <v>16</v>
          </cell>
          <cell r="LI42" t="str">
            <v>022204</v>
          </cell>
          <cell r="LJ42">
            <v>46</v>
          </cell>
          <cell r="LK42" t="str">
            <v>022204</v>
          </cell>
          <cell r="LL42">
            <v>26</v>
          </cell>
          <cell r="LM42" t="str">
            <v>022204</v>
          </cell>
          <cell r="LN42">
            <v>59</v>
          </cell>
          <cell r="LO42" t="str">
            <v>022204</v>
          </cell>
          <cell r="LP42">
            <v>22</v>
          </cell>
          <cell r="LQ42" t="str">
            <v>022204</v>
          </cell>
          <cell r="LR42">
            <v>68</v>
          </cell>
          <cell r="LS42" t="str">
            <v>022204</v>
          </cell>
          <cell r="LT42">
            <v>22</v>
          </cell>
          <cell r="LU42" t="str">
            <v>022204</v>
          </cell>
          <cell r="LV42">
            <v>53</v>
          </cell>
          <cell r="LW42" t="str">
            <v>022204</v>
          </cell>
          <cell r="LX42">
            <v>15</v>
          </cell>
          <cell r="LY42" t="str">
            <v>022204</v>
          </cell>
          <cell r="LZ42">
            <v>51</v>
          </cell>
          <cell r="MA42" t="str">
            <v>022204</v>
          </cell>
          <cell r="MB42">
            <v>10</v>
          </cell>
          <cell r="MC42" t="str">
            <v>022204</v>
          </cell>
          <cell r="MD42">
            <v>54</v>
          </cell>
          <cell r="ME42" t="str">
            <v>022204</v>
          </cell>
          <cell r="MF42">
            <v>13</v>
          </cell>
          <cell r="MG42" t="str">
            <v>022204</v>
          </cell>
          <cell r="MH42">
            <v>36</v>
          </cell>
          <cell r="MI42" t="str">
            <v>022204</v>
          </cell>
          <cell r="MJ42">
            <v>7</v>
          </cell>
          <cell r="MK42" t="str">
            <v>022204</v>
          </cell>
          <cell r="ML42">
            <v>27</v>
          </cell>
          <cell r="MM42" t="str">
            <v>022204</v>
          </cell>
          <cell r="MN42">
            <v>6</v>
          </cell>
          <cell r="MO42" t="str">
            <v>022204</v>
          </cell>
          <cell r="MP42">
            <v>31</v>
          </cell>
          <cell r="MQ42" t="str">
            <v>022204</v>
          </cell>
          <cell r="MR42">
            <v>5</v>
          </cell>
          <cell r="MS42" t="str">
            <v>022204</v>
          </cell>
          <cell r="MT42">
            <v>21</v>
          </cell>
          <cell r="MU42" t="str">
            <v>022204</v>
          </cell>
          <cell r="MV42">
            <v>5</v>
          </cell>
          <cell r="MW42" t="str">
            <v>022204</v>
          </cell>
          <cell r="MX42">
            <v>26</v>
          </cell>
          <cell r="MY42" t="str">
            <v>022204</v>
          </cell>
          <cell r="MZ42">
            <v>2</v>
          </cell>
          <cell r="NA42" t="str">
            <v>022204</v>
          </cell>
          <cell r="NB42">
            <v>12</v>
          </cell>
          <cell r="NC42" t="str">
            <v>022204</v>
          </cell>
          <cell r="ND42">
            <v>2</v>
          </cell>
          <cell r="NE42" t="str">
            <v>022204</v>
          </cell>
          <cell r="NF42">
            <v>10</v>
          </cell>
          <cell r="NG42" t="str">
            <v>022204</v>
          </cell>
          <cell r="NH42">
            <v>2</v>
          </cell>
          <cell r="NI42" t="str">
            <v>022205</v>
          </cell>
          <cell r="NJ42">
            <v>34</v>
          </cell>
          <cell r="NM42" t="str">
            <v>022204</v>
          </cell>
          <cell r="NN42">
            <v>2</v>
          </cell>
          <cell r="NQ42" t="str">
            <v>022205</v>
          </cell>
          <cell r="NR42">
            <v>10</v>
          </cell>
          <cell r="NU42" t="str">
            <v>022400</v>
          </cell>
          <cell r="NV42">
            <v>6</v>
          </cell>
          <cell r="NY42" t="str">
            <v>023005</v>
          </cell>
          <cell r="NZ42">
            <v>1</v>
          </cell>
          <cell r="OC42" t="str">
            <v>027001</v>
          </cell>
          <cell r="OD42">
            <v>2</v>
          </cell>
        </row>
        <row r="43">
          <cell r="C43" t="str">
            <v>022205</v>
          </cell>
          <cell r="D43">
            <v>213</v>
          </cell>
          <cell r="E43" t="str">
            <v>022205</v>
          </cell>
          <cell r="F43">
            <v>204</v>
          </cell>
          <cell r="G43" t="str">
            <v>022205</v>
          </cell>
          <cell r="H43">
            <v>221</v>
          </cell>
          <cell r="I43" t="str">
            <v>022205</v>
          </cell>
          <cell r="J43">
            <v>190</v>
          </cell>
          <cell r="K43" t="str">
            <v>022205</v>
          </cell>
          <cell r="L43">
            <v>269</v>
          </cell>
          <cell r="M43" t="str">
            <v>022205</v>
          </cell>
          <cell r="N43">
            <v>257</v>
          </cell>
          <cell r="O43" t="str">
            <v>022205</v>
          </cell>
          <cell r="P43">
            <v>266</v>
          </cell>
          <cell r="Q43" t="str">
            <v>022205</v>
          </cell>
          <cell r="R43">
            <v>248</v>
          </cell>
          <cell r="S43" t="str">
            <v>022205</v>
          </cell>
          <cell r="T43">
            <v>293</v>
          </cell>
          <cell r="U43" t="str">
            <v>022205</v>
          </cell>
          <cell r="V43">
            <v>280</v>
          </cell>
          <cell r="W43" t="str">
            <v>022205</v>
          </cell>
          <cell r="X43">
            <v>311</v>
          </cell>
          <cell r="Y43" t="str">
            <v>022205</v>
          </cell>
          <cell r="Z43">
            <v>312</v>
          </cell>
          <cell r="AA43" t="str">
            <v>022205</v>
          </cell>
          <cell r="AB43">
            <v>329</v>
          </cell>
          <cell r="AC43" t="str">
            <v>022205</v>
          </cell>
          <cell r="AD43">
            <v>317</v>
          </cell>
          <cell r="AE43" t="str">
            <v>022205</v>
          </cell>
          <cell r="AF43">
            <v>352</v>
          </cell>
          <cell r="AG43" t="str">
            <v>022205</v>
          </cell>
          <cell r="AH43">
            <v>353</v>
          </cell>
          <cell r="AI43" t="str">
            <v>022205</v>
          </cell>
          <cell r="AJ43">
            <v>354</v>
          </cell>
          <cell r="AK43" t="str">
            <v>022205</v>
          </cell>
          <cell r="AL43">
            <v>328</v>
          </cell>
          <cell r="AM43" t="str">
            <v>022205</v>
          </cell>
          <cell r="AN43">
            <v>341</v>
          </cell>
          <cell r="AO43" t="str">
            <v>022205</v>
          </cell>
          <cell r="AP43">
            <v>319</v>
          </cell>
          <cell r="AQ43" t="str">
            <v>022205</v>
          </cell>
          <cell r="AR43">
            <v>344</v>
          </cell>
          <cell r="AS43" t="str">
            <v>022205</v>
          </cell>
          <cell r="AT43">
            <v>321</v>
          </cell>
          <cell r="AU43" t="str">
            <v>022205</v>
          </cell>
          <cell r="AV43">
            <v>354</v>
          </cell>
          <cell r="AW43" t="str">
            <v>022205</v>
          </cell>
          <cell r="AX43">
            <v>348</v>
          </cell>
          <cell r="AY43" t="str">
            <v>022205</v>
          </cell>
          <cell r="AZ43">
            <v>333</v>
          </cell>
          <cell r="BA43" t="str">
            <v>022205</v>
          </cell>
          <cell r="BB43">
            <v>328</v>
          </cell>
          <cell r="BC43" t="str">
            <v>022205</v>
          </cell>
          <cell r="BD43">
            <v>365</v>
          </cell>
          <cell r="BE43" t="str">
            <v>022205</v>
          </cell>
          <cell r="BF43">
            <v>300</v>
          </cell>
          <cell r="BG43" t="str">
            <v>022205</v>
          </cell>
          <cell r="BH43">
            <v>249</v>
          </cell>
          <cell r="BI43" t="str">
            <v>022205</v>
          </cell>
          <cell r="BJ43">
            <v>188</v>
          </cell>
          <cell r="BK43" t="str">
            <v>022205</v>
          </cell>
          <cell r="BL43">
            <v>237</v>
          </cell>
          <cell r="BM43" t="str">
            <v>022205</v>
          </cell>
          <cell r="BN43">
            <v>201</v>
          </cell>
          <cell r="BO43" t="str">
            <v>022117</v>
          </cell>
          <cell r="BP43">
            <v>31</v>
          </cell>
          <cell r="BQ43" t="str">
            <v>022117</v>
          </cell>
          <cell r="BR43">
            <v>27</v>
          </cell>
          <cell r="BS43" t="str">
            <v>022201</v>
          </cell>
          <cell r="BT43">
            <v>250</v>
          </cell>
          <cell r="BU43" t="str">
            <v>022203</v>
          </cell>
          <cell r="BV43">
            <v>52</v>
          </cell>
          <cell r="BW43" t="str">
            <v>022201</v>
          </cell>
          <cell r="BX43">
            <v>227</v>
          </cell>
          <cell r="BY43" t="str">
            <v>022203</v>
          </cell>
          <cell r="BZ43">
            <v>35</v>
          </cell>
          <cell r="CA43" t="str">
            <v>022205</v>
          </cell>
          <cell r="CB43">
            <v>201</v>
          </cell>
          <cell r="CC43" t="str">
            <v>022204</v>
          </cell>
          <cell r="CD43">
            <v>58</v>
          </cell>
          <cell r="CE43" t="str">
            <v>022203</v>
          </cell>
          <cell r="CF43">
            <v>75</v>
          </cell>
          <cell r="CG43" t="str">
            <v>022203</v>
          </cell>
          <cell r="CH43">
            <v>40</v>
          </cell>
          <cell r="CI43" t="str">
            <v>022202</v>
          </cell>
          <cell r="CJ43">
            <v>222</v>
          </cell>
          <cell r="CK43" t="str">
            <v>022205</v>
          </cell>
          <cell r="CL43">
            <v>131</v>
          </cell>
          <cell r="CM43" t="str">
            <v>022205</v>
          </cell>
          <cell r="CN43">
            <v>219</v>
          </cell>
          <cell r="CO43" t="str">
            <v>022203</v>
          </cell>
          <cell r="CP43">
            <v>51</v>
          </cell>
          <cell r="CQ43" t="str">
            <v>022205</v>
          </cell>
          <cell r="CR43">
            <v>216</v>
          </cell>
          <cell r="CS43" t="str">
            <v>022204</v>
          </cell>
          <cell r="CT43">
            <v>49</v>
          </cell>
          <cell r="CU43" t="str">
            <v>022205</v>
          </cell>
          <cell r="CV43">
            <v>229</v>
          </cell>
          <cell r="CW43" t="str">
            <v>022205</v>
          </cell>
          <cell r="CX43">
            <v>154</v>
          </cell>
          <cell r="CY43" t="str">
            <v>022205</v>
          </cell>
          <cell r="CZ43">
            <v>212</v>
          </cell>
          <cell r="DA43" t="str">
            <v>022203</v>
          </cell>
          <cell r="DB43">
            <v>58</v>
          </cell>
          <cell r="DC43" t="str">
            <v>022205</v>
          </cell>
          <cell r="DD43">
            <v>238</v>
          </cell>
          <cell r="DE43" t="str">
            <v>022204</v>
          </cell>
          <cell r="DF43">
            <v>61</v>
          </cell>
          <cell r="DG43" t="str">
            <v>022205</v>
          </cell>
          <cell r="DH43">
            <v>214</v>
          </cell>
          <cell r="DI43" t="str">
            <v>022204</v>
          </cell>
          <cell r="DJ43">
            <v>59</v>
          </cell>
          <cell r="DK43" t="str">
            <v>022205</v>
          </cell>
          <cell r="DL43">
            <v>249</v>
          </cell>
          <cell r="DM43" t="str">
            <v>022205</v>
          </cell>
          <cell r="DN43">
            <v>198</v>
          </cell>
          <cell r="DO43" t="str">
            <v>022205</v>
          </cell>
          <cell r="DP43">
            <v>244</v>
          </cell>
          <cell r="DQ43" t="str">
            <v>022205</v>
          </cell>
          <cell r="DR43">
            <v>235</v>
          </cell>
          <cell r="DS43" t="str">
            <v>022204</v>
          </cell>
          <cell r="DT43">
            <v>99</v>
          </cell>
          <cell r="DU43" t="str">
            <v>022204</v>
          </cell>
          <cell r="DV43">
            <v>83</v>
          </cell>
          <cell r="DW43" t="str">
            <v>022205</v>
          </cell>
          <cell r="DX43">
            <v>387</v>
          </cell>
          <cell r="DY43" t="str">
            <v>022205</v>
          </cell>
          <cell r="DZ43">
            <v>287</v>
          </cell>
          <cell r="EA43" t="str">
            <v>022205</v>
          </cell>
          <cell r="EB43">
            <v>327</v>
          </cell>
          <cell r="EC43" t="str">
            <v>022205</v>
          </cell>
          <cell r="ED43">
            <v>316</v>
          </cell>
          <cell r="EE43" t="str">
            <v>022205</v>
          </cell>
          <cell r="EF43">
            <v>370</v>
          </cell>
          <cell r="EG43" t="str">
            <v>022204</v>
          </cell>
          <cell r="EH43">
            <v>110</v>
          </cell>
          <cell r="EI43" t="str">
            <v>022205</v>
          </cell>
          <cell r="EJ43">
            <v>365</v>
          </cell>
          <cell r="EK43" t="str">
            <v>022205</v>
          </cell>
          <cell r="EL43">
            <v>362</v>
          </cell>
          <cell r="EM43" t="str">
            <v>022205</v>
          </cell>
          <cell r="EN43">
            <v>325</v>
          </cell>
          <cell r="EO43" t="str">
            <v>022205</v>
          </cell>
          <cell r="EP43">
            <v>319</v>
          </cell>
          <cell r="EQ43" t="str">
            <v>022205</v>
          </cell>
          <cell r="ER43">
            <v>328</v>
          </cell>
          <cell r="ES43" t="str">
            <v>022204</v>
          </cell>
          <cell r="ET43">
            <v>104</v>
          </cell>
          <cell r="EU43" t="str">
            <v>022205</v>
          </cell>
          <cell r="EV43">
            <v>357</v>
          </cell>
          <cell r="EW43" t="str">
            <v>022205</v>
          </cell>
          <cell r="EX43">
            <v>327</v>
          </cell>
          <cell r="EY43" t="str">
            <v>022205</v>
          </cell>
          <cell r="EZ43">
            <v>319</v>
          </cell>
          <cell r="FA43" t="str">
            <v>022205</v>
          </cell>
          <cell r="FB43">
            <v>305</v>
          </cell>
          <cell r="FC43" t="str">
            <v>022205</v>
          </cell>
          <cell r="FD43">
            <v>341</v>
          </cell>
          <cell r="FE43" t="str">
            <v>022205</v>
          </cell>
          <cell r="FF43">
            <v>314</v>
          </cell>
          <cell r="FG43" t="str">
            <v>022205</v>
          </cell>
          <cell r="FH43">
            <v>262</v>
          </cell>
          <cell r="FI43" t="str">
            <v>022205</v>
          </cell>
          <cell r="FJ43">
            <v>268</v>
          </cell>
          <cell r="FK43" t="str">
            <v>022205</v>
          </cell>
          <cell r="FL43">
            <v>281</v>
          </cell>
          <cell r="FM43" t="str">
            <v>022205</v>
          </cell>
          <cell r="FN43">
            <v>270</v>
          </cell>
          <cell r="FO43" t="str">
            <v>022205</v>
          </cell>
          <cell r="FP43">
            <v>246</v>
          </cell>
          <cell r="FQ43" t="str">
            <v>022205</v>
          </cell>
          <cell r="FR43">
            <v>241</v>
          </cell>
          <cell r="FS43" t="str">
            <v>022205</v>
          </cell>
          <cell r="FT43">
            <v>277</v>
          </cell>
          <cell r="FU43" t="str">
            <v>022205</v>
          </cell>
          <cell r="FV43">
            <v>260</v>
          </cell>
          <cell r="FW43" t="str">
            <v>022205</v>
          </cell>
          <cell r="FX43">
            <v>271</v>
          </cell>
          <cell r="FY43" t="str">
            <v>022205</v>
          </cell>
          <cell r="FZ43">
            <v>251</v>
          </cell>
          <cell r="GA43" t="str">
            <v>022205</v>
          </cell>
          <cell r="GB43">
            <v>237</v>
          </cell>
          <cell r="GC43" t="str">
            <v>022205</v>
          </cell>
          <cell r="GD43">
            <v>245</v>
          </cell>
          <cell r="GE43" t="str">
            <v>022205</v>
          </cell>
          <cell r="GF43">
            <v>268</v>
          </cell>
          <cell r="GG43" t="str">
            <v>022205</v>
          </cell>
          <cell r="GH43">
            <v>286</v>
          </cell>
          <cell r="GI43" t="str">
            <v>022205</v>
          </cell>
          <cell r="GJ43">
            <v>274</v>
          </cell>
          <cell r="GK43" t="str">
            <v>022205</v>
          </cell>
          <cell r="GL43">
            <v>249</v>
          </cell>
          <cell r="GM43" t="str">
            <v>022205</v>
          </cell>
          <cell r="GN43">
            <v>248</v>
          </cell>
          <cell r="GO43" t="str">
            <v>022205</v>
          </cell>
          <cell r="GP43">
            <v>282</v>
          </cell>
          <cell r="GQ43" t="str">
            <v>022205</v>
          </cell>
          <cell r="GR43">
            <v>267</v>
          </cell>
          <cell r="GS43" t="str">
            <v>022205</v>
          </cell>
          <cell r="GT43">
            <v>296</v>
          </cell>
          <cell r="GU43" t="str">
            <v>022205</v>
          </cell>
          <cell r="GV43">
            <v>300</v>
          </cell>
          <cell r="GW43" t="str">
            <v>022205</v>
          </cell>
          <cell r="GX43">
            <v>253</v>
          </cell>
          <cell r="GY43" t="str">
            <v>022205</v>
          </cell>
          <cell r="GZ43">
            <v>265</v>
          </cell>
          <cell r="HA43" t="str">
            <v>022205</v>
          </cell>
          <cell r="HB43">
            <v>243</v>
          </cell>
          <cell r="HC43" t="str">
            <v>022205</v>
          </cell>
          <cell r="HD43">
            <v>307</v>
          </cell>
          <cell r="HE43" t="str">
            <v>022204</v>
          </cell>
          <cell r="HF43">
            <v>108</v>
          </cell>
          <cell r="HG43" t="str">
            <v>022205</v>
          </cell>
          <cell r="HH43">
            <v>309</v>
          </cell>
          <cell r="HI43" t="str">
            <v>022205</v>
          </cell>
          <cell r="HJ43">
            <v>276</v>
          </cell>
          <cell r="HK43" t="str">
            <v>022205</v>
          </cell>
          <cell r="HL43">
            <v>275</v>
          </cell>
          <cell r="HM43" t="str">
            <v>022205</v>
          </cell>
          <cell r="HN43">
            <v>293</v>
          </cell>
          <cell r="HO43" t="str">
            <v>022205</v>
          </cell>
          <cell r="HP43">
            <v>312</v>
          </cell>
          <cell r="HQ43" t="str">
            <v>022205</v>
          </cell>
          <cell r="HR43">
            <v>351</v>
          </cell>
          <cell r="HS43" t="str">
            <v>022205</v>
          </cell>
          <cell r="HT43">
            <v>340</v>
          </cell>
          <cell r="HU43" t="str">
            <v>022205</v>
          </cell>
          <cell r="HV43">
            <v>345</v>
          </cell>
          <cell r="HW43" t="str">
            <v>022204</v>
          </cell>
          <cell r="HX43">
            <v>118</v>
          </cell>
          <cell r="HY43" t="str">
            <v>022205</v>
          </cell>
          <cell r="HZ43">
            <v>367</v>
          </cell>
          <cell r="IA43" t="str">
            <v>022205</v>
          </cell>
          <cell r="IB43">
            <v>358</v>
          </cell>
          <cell r="IC43" t="str">
            <v>022205</v>
          </cell>
          <cell r="ID43">
            <v>376</v>
          </cell>
          <cell r="IE43" t="str">
            <v>022205</v>
          </cell>
          <cell r="IF43">
            <v>350</v>
          </cell>
          <cell r="IG43" t="str">
            <v>022205</v>
          </cell>
          <cell r="IH43">
            <v>396</v>
          </cell>
          <cell r="II43" t="str">
            <v>022205</v>
          </cell>
          <cell r="IJ43">
            <v>347</v>
          </cell>
          <cell r="IK43" t="str">
            <v>022204</v>
          </cell>
          <cell r="IL43">
            <v>154</v>
          </cell>
          <cell r="IM43" t="str">
            <v>022205</v>
          </cell>
          <cell r="IN43">
            <v>372</v>
          </cell>
          <cell r="IO43" t="str">
            <v>022205</v>
          </cell>
          <cell r="IP43">
            <v>384</v>
          </cell>
          <cell r="IQ43" t="str">
            <v>022205</v>
          </cell>
          <cell r="IR43">
            <v>308</v>
          </cell>
          <cell r="IS43" t="str">
            <v>022205</v>
          </cell>
          <cell r="IT43">
            <v>369</v>
          </cell>
          <cell r="IU43" t="str">
            <v>022205</v>
          </cell>
          <cell r="IV43">
            <v>290</v>
          </cell>
          <cell r="IW43" t="str">
            <v>022205</v>
          </cell>
          <cell r="IX43">
            <v>362</v>
          </cell>
          <cell r="IY43" t="str">
            <v>022205</v>
          </cell>
          <cell r="IZ43">
            <v>279</v>
          </cell>
          <cell r="JA43" t="str">
            <v>022205</v>
          </cell>
          <cell r="JB43">
            <v>313</v>
          </cell>
          <cell r="JC43" t="str">
            <v>022205</v>
          </cell>
          <cell r="JD43">
            <v>237</v>
          </cell>
          <cell r="JE43" t="str">
            <v>022205</v>
          </cell>
          <cell r="JF43">
            <v>316</v>
          </cell>
          <cell r="JG43" t="str">
            <v>022205</v>
          </cell>
          <cell r="JH43">
            <v>200</v>
          </cell>
          <cell r="JI43" t="str">
            <v>022205</v>
          </cell>
          <cell r="JJ43">
            <v>278</v>
          </cell>
          <cell r="JK43" t="str">
            <v>022205</v>
          </cell>
          <cell r="JL43">
            <v>178</v>
          </cell>
          <cell r="JM43" t="str">
            <v>022205</v>
          </cell>
          <cell r="JN43">
            <v>231</v>
          </cell>
          <cell r="JO43" t="str">
            <v>022205</v>
          </cell>
          <cell r="JP43">
            <v>180</v>
          </cell>
          <cell r="JQ43" t="str">
            <v>022205</v>
          </cell>
          <cell r="JR43">
            <v>224</v>
          </cell>
          <cell r="JS43" t="str">
            <v>022205</v>
          </cell>
          <cell r="JT43">
            <v>141</v>
          </cell>
          <cell r="JU43" t="str">
            <v>022205</v>
          </cell>
          <cell r="JV43">
            <v>244</v>
          </cell>
          <cell r="JW43" t="str">
            <v>022205</v>
          </cell>
          <cell r="JX43">
            <v>136</v>
          </cell>
          <cell r="JY43" t="str">
            <v>022205</v>
          </cell>
          <cell r="JZ43">
            <v>172</v>
          </cell>
          <cell r="KA43" t="str">
            <v>022205</v>
          </cell>
          <cell r="KB43">
            <v>115</v>
          </cell>
          <cell r="KC43" t="str">
            <v>022205</v>
          </cell>
          <cell r="KD43">
            <v>182</v>
          </cell>
          <cell r="KE43" t="str">
            <v>022205</v>
          </cell>
          <cell r="KF43">
            <v>81</v>
          </cell>
          <cell r="KG43" t="str">
            <v>022205</v>
          </cell>
          <cell r="KH43">
            <v>149</v>
          </cell>
          <cell r="KI43" t="str">
            <v>022205</v>
          </cell>
          <cell r="KJ43">
            <v>69</v>
          </cell>
          <cell r="KK43" t="str">
            <v>022205</v>
          </cell>
          <cell r="KL43">
            <v>144</v>
          </cell>
          <cell r="KM43" t="str">
            <v>022205</v>
          </cell>
          <cell r="KN43">
            <v>73</v>
          </cell>
          <cell r="KO43" t="str">
            <v>022205</v>
          </cell>
          <cell r="KP43">
            <v>121</v>
          </cell>
          <cell r="KQ43" t="str">
            <v>022205</v>
          </cell>
          <cell r="KR43">
            <v>30</v>
          </cell>
          <cell r="KS43" t="str">
            <v>022205</v>
          </cell>
          <cell r="KT43">
            <v>88</v>
          </cell>
          <cell r="KU43" t="str">
            <v>022205</v>
          </cell>
          <cell r="KV43">
            <v>17</v>
          </cell>
          <cell r="KW43" t="str">
            <v>022205</v>
          </cell>
          <cell r="KX43">
            <v>35</v>
          </cell>
          <cell r="KY43" t="str">
            <v>022205</v>
          </cell>
          <cell r="KZ43">
            <v>17</v>
          </cell>
          <cell r="LA43" t="str">
            <v>022205</v>
          </cell>
          <cell r="LB43">
            <v>51</v>
          </cell>
          <cell r="LC43" t="str">
            <v>022205</v>
          </cell>
          <cell r="LD43">
            <v>43</v>
          </cell>
          <cell r="LE43" t="str">
            <v>022205</v>
          </cell>
          <cell r="LF43">
            <v>118</v>
          </cell>
          <cell r="LG43" t="str">
            <v>022205</v>
          </cell>
          <cell r="LH43">
            <v>52</v>
          </cell>
          <cell r="LI43" t="str">
            <v>022205</v>
          </cell>
          <cell r="LJ43">
            <v>131</v>
          </cell>
          <cell r="LK43" t="str">
            <v>022205</v>
          </cell>
          <cell r="LL43">
            <v>41</v>
          </cell>
          <cell r="LM43" t="str">
            <v>022205</v>
          </cell>
          <cell r="LN43">
            <v>115</v>
          </cell>
          <cell r="LO43" t="str">
            <v>022205</v>
          </cell>
          <cell r="LP43">
            <v>66</v>
          </cell>
          <cell r="LQ43" t="str">
            <v>022205</v>
          </cell>
          <cell r="LR43">
            <v>172</v>
          </cell>
          <cell r="LS43" t="str">
            <v>022205</v>
          </cell>
          <cell r="LT43">
            <v>35</v>
          </cell>
          <cell r="LU43" t="str">
            <v>022205</v>
          </cell>
          <cell r="LV43">
            <v>127</v>
          </cell>
          <cell r="LW43" t="str">
            <v>022205</v>
          </cell>
          <cell r="LX43">
            <v>41</v>
          </cell>
          <cell r="LY43" t="str">
            <v>022205</v>
          </cell>
          <cell r="LZ43">
            <v>131</v>
          </cell>
          <cell r="MA43" t="str">
            <v>022205</v>
          </cell>
          <cell r="MB43">
            <v>32</v>
          </cell>
          <cell r="MC43" t="str">
            <v>022205</v>
          </cell>
          <cell r="MD43">
            <v>107</v>
          </cell>
          <cell r="ME43" t="str">
            <v>022205</v>
          </cell>
          <cell r="MF43">
            <v>28</v>
          </cell>
          <cell r="MG43" t="str">
            <v>022205</v>
          </cell>
          <cell r="MH43">
            <v>95</v>
          </cell>
          <cell r="MI43" t="str">
            <v>022205</v>
          </cell>
          <cell r="MJ43">
            <v>20</v>
          </cell>
          <cell r="MK43" t="str">
            <v>022205</v>
          </cell>
          <cell r="ML43">
            <v>85</v>
          </cell>
          <cell r="MM43" t="str">
            <v>022205</v>
          </cell>
          <cell r="MN43">
            <v>16</v>
          </cell>
          <cell r="MO43" t="str">
            <v>022205</v>
          </cell>
          <cell r="MP43">
            <v>52</v>
          </cell>
          <cell r="MQ43" t="str">
            <v>022205</v>
          </cell>
          <cell r="MR43">
            <v>9</v>
          </cell>
          <cell r="MS43" t="str">
            <v>022205</v>
          </cell>
          <cell r="MT43">
            <v>57</v>
          </cell>
          <cell r="MU43" t="str">
            <v>022205</v>
          </cell>
          <cell r="MV43">
            <v>8</v>
          </cell>
          <cell r="MW43" t="str">
            <v>022205</v>
          </cell>
          <cell r="MX43">
            <v>49</v>
          </cell>
          <cell r="MY43" t="str">
            <v>022205</v>
          </cell>
          <cell r="MZ43">
            <v>6</v>
          </cell>
          <cell r="NA43" t="str">
            <v>022205</v>
          </cell>
          <cell r="NB43">
            <v>34</v>
          </cell>
          <cell r="NC43" t="str">
            <v>022205</v>
          </cell>
          <cell r="ND43">
            <v>10</v>
          </cell>
          <cell r="NE43" t="str">
            <v>022205</v>
          </cell>
          <cell r="NF43">
            <v>28</v>
          </cell>
          <cell r="NI43" t="str">
            <v>022208</v>
          </cell>
          <cell r="NJ43">
            <v>15</v>
          </cell>
          <cell r="NK43" t="str">
            <v>022205</v>
          </cell>
          <cell r="NL43">
            <v>2</v>
          </cell>
          <cell r="NM43" t="str">
            <v>022205</v>
          </cell>
          <cell r="NN43">
            <v>11</v>
          </cell>
          <cell r="NO43" t="str">
            <v>022205</v>
          </cell>
          <cell r="NP43">
            <v>1</v>
          </cell>
          <cell r="NQ43" t="str">
            <v>022208</v>
          </cell>
          <cell r="NR43">
            <v>6</v>
          </cell>
          <cell r="NS43" t="str">
            <v>022205</v>
          </cell>
          <cell r="NT43">
            <v>1</v>
          </cell>
          <cell r="NU43" t="str">
            <v>022720</v>
          </cell>
          <cell r="NV43">
            <v>5</v>
          </cell>
          <cell r="NY43" t="str">
            <v>023006</v>
          </cell>
          <cell r="NZ43">
            <v>2</v>
          </cell>
          <cell r="OC43" t="str">
            <v>027002</v>
          </cell>
          <cell r="OD43">
            <v>1</v>
          </cell>
        </row>
        <row r="44">
          <cell r="C44" t="str">
            <v>022208</v>
          </cell>
          <cell r="D44">
            <v>123</v>
          </cell>
          <cell r="E44" t="str">
            <v>022208</v>
          </cell>
          <cell r="F44">
            <v>93</v>
          </cell>
          <cell r="G44" t="str">
            <v>022208</v>
          </cell>
          <cell r="H44">
            <v>104</v>
          </cell>
          <cell r="I44" t="str">
            <v>022208</v>
          </cell>
          <cell r="J44">
            <v>103</v>
          </cell>
          <cell r="K44" t="str">
            <v>022208</v>
          </cell>
          <cell r="L44">
            <v>126</v>
          </cell>
          <cell r="M44" t="str">
            <v>022208</v>
          </cell>
          <cell r="N44">
            <v>105</v>
          </cell>
          <cell r="O44" t="str">
            <v>022208</v>
          </cell>
          <cell r="P44">
            <v>152</v>
          </cell>
          <cell r="Q44" t="str">
            <v>022208</v>
          </cell>
          <cell r="R44">
            <v>130</v>
          </cell>
          <cell r="S44" t="str">
            <v>022208</v>
          </cell>
          <cell r="T44">
            <v>151</v>
          </cell>
          <cell r="U44" t="str">
            <v>022208</v>
          </cell>
          <cell r="V44">
            <v>167</v>
          </cell>
          <cell r="W44" t="str">
            <v>022208</v>
          </cell>
          <cell r="X44">
            <v>176</v>
          </cell>
          <cell r="Y44" t="str">
            <v>022208</v>
          </cell>
          <cell r="Z44">
            <v>144</v>
          </cell>
          <cell r="AA44" t="str">
            <v>022208</v>
          </cell>
          <cell r="AB44">
            <v>189</v>
          </cell>
          <cell r="AC44" t="str">
            <v>022208</v>
          </cell>
          <cell r="AD44">
            <v>180</v>
          </cell>
          <cell r="AE44" t="str">
            <v>022208</v>
          </cell>
          <cell r="AF44">
            <v>198</v>
          </cell>
          <cell r="AG44" t="str">
            <v>022208</v>
          </cell>
          <cell r="AH44">
            <v>169</v>
          </cell>
          <cell r="AI44" t="str">
            <v>022208</v>
          </cell>
          <cell r="AJ44">
            <v>169</v>
          </cell>
          <cell r="AK44" t="str">
            <v>022208</v>
          </cell>
          <cell r="AL44">
            <v>149</v>
          </cell>
          <cell r="AM44" t="str">
            <v>022208</v>
          </cell>
          <cell r="AN44">
            <v>160</v>
          </cell>
          <cell r="AO44" t="str">
            <v>022208</v>
          </cell>
          <cell r="AP44">
            <v>171</v>
          </cell>
          <cell r="AQ44" t="str">
            <v>022208</v>
          </cell>
          <cell r="AR44">
            <v>188</v>
          </cell>
          <cell r="AS44" t="str">
            <v>022208</v>
          </cell>
          <cell r="AT44">
            <v>164</v>
          </cell>
          <cell r="AU44" t="str">
            <v>022208</v>
          </cell>
          <cell r="AV44">
            <v>168</v>
          </cell>
          <cell r="AW44" t="str">
            <v>022208</v>
          </cell>
          <cell r="AX44">
            <v>180</v>
          </cell>
          <cell r="AY44" t="str">
            <v>022208</v>
          </cell>
          <cell r="AZ44">
            <v>193</v>
          </cell>
          <cell r="BA44" t="str">
            <v>022208</v>
          </cell>
          <cell r="BB44">
            <v>179</v>
          </cell>
          <cell r="BC44" t="str">
            <v>022208</v>
          </cell>
          <cell r="BD44">
            <v>148</v>
          </cell>
          <cell r="BE44" t="str">
            <v>022208</v>
          </cell>
          <cell r="BF44">
            <v>150</v>
          </cell>
          <cell r="BG44" t="str">
            <v>022208</v>
          </cell>
          <cell r="BH44">
            <v>149</v>
          </cell>
          <cell r="BI44" t="str">
            <v>022208</v>
          </cell>
          <cell r="BJ44">
            <v>96</v>
          </cell>
          <cell r="BK44" t="str">
            <v>022208</v>
          </cell>
          <cell r="BL44">
            <v>136</v>
          </cell>
          <cell r="BM44" t="str">
            <v>022208</v>
          </cell>
          <cell r="BN44">
            <v>95</v>
          </cell>
          <cell r="BO44" t="str">
            <v>022201</v>
          </cell>
          <cell r="BP44">
            <v>283</v>
          </cell>
          <cell r="BQ44" t="str">
            <v>022201</v>
          </cell>
          <cell r="BR44">
            <v>224</v>
          </cell>
          <cell r="BS44" t="str">
            <v>022202</v>
          </cell>
          <cell r="BT44">
            <v>187</v>
          </cell>
          <cell r="BU44" t="str">
            <v>022204</v>
          </cell>
          <cell r="BV44">
            <v>51</v>
          </cell>
          <cell r="BW44" t="str">
            <v>022202</v>
          </cell>
          <cell r="BX44">
            <v>242</v>
          </cell>
          <cell r="BY44" t="str">
            <v>022204</v>
          </cell>
          <cell r="BZ44">
            <v>51</v>
          </cell>
          <cell r="CA44" t="str">
            <v>022208</v>
          </cell>
          <cell r="CB44">
            <v>88</v>
          </cell>
          <cell r="CC44" t="str">
            <v>022205</v>
          </cell>
          <cell r="CD44">
            <v>148</v>
          </cell>
          <cell r="CE44" t="str">
            <v>022204</v>
          </cell>
          <cell r="CF44">
            <v>55</v>
          </cell>
          <cell r="CG44" t="str">
            <v>022204</v>
          </cell>
          <cell r="CH44">
            <v>46</v>
          </cell>
          <cell r="CI44" t="str">
            <v>022203</v>
          </cell>
          <cell r="CJ44">
            <v>74</v>
          </cell>
          <cell r="CK44" t="str">
            <v>022208</v>
          </cell>
          <cell r="CL44">
            <v>72</v>
          </cell>
          <cell r="CM44" t="str">
            <v>022208</v>
          </cell>
          <cell r="CN44">
            <v>88</v>
          </cell>
          <cell r="CO44" t="str">
            <v>022204</v>
          </cell>
          <cell r="CP44">
            <v>58</v>
          </cell>
          <cell r="CQ44" t="str">
            <v>022208</v>
          </cell>
          <cell r="CR44">
            <v>120</v>
          </cell>
          <cell r="CS44" t="str">
            <v>022205</v>
          </cell>
          <cell r="CT44">
            <v>148</v>
          </cell>
          <cell r="CU44" t="str">
            <v>022208</v>
          </cell>
          <cell r="CV44">
            <v>107</v>
          </cell>
          <cell r="CW44" t="str">
            <v>022208</v>
          </cell>
          <cell r="CX44">
            <v>87</v>
          </cell>
          <cell r="CY44" t="str">
            <v>022208</v>
          </cell>
          <cell r="CZ44">
            <v>109</v>
          </cell>
          <cell r="DA44" t="str">
            <v>022204</v>
          </cell>
          <cell r="DB44">
            <v>43</v>
          </cell>
          <cell r="DC44" t="str">
            <v>022208</v>
          </cell>
          <cell r="DD44">
            <v>119</v>
          </cell>
          <cell r="DE44" t="str">
            <v>022205</v>
          </cell>
          <cell r="DF44">
            <v>145</v>
          </cell>
          <cell r="DG44" t="str">
            <v>022208</v>
          </cell>
          <cell r="DH44">
            <v>132</v>
          </cell>
          <cell r="DI44" t="str">
            <v>022205</v>
          </cell>
          <cell r="DJ44">
            <v>186</v>
          </cell>
          <cell r="DK44" t="str">
            <v>022208</v>
          </cell>
          <cell r="DL44">
            <v>150</v>
          </cell>
          <cell r="DM44" t="str">
            <v>022208</v>
          </cell>
          <cell r="DN44">
            <v>135</v>
          </cell>
          <cell r="DO44" t="str">
            <v>022208</v>
          </cell>
          <cell r="DP44">
            <v>140</v>
          </cell>
          <cell r="DQ44" t="str">
            <v>022208</v>
          </cell>
          <cell r="DR44">
            <v>102</v>
          </cell>
          <cell r="DS44" t="str">
            <v>022205</v>
          </cell>
          <cell r="DT44">
            <v>319</v>
          </cell>
          <cell r="DU44" t="str">
            <v>022205</v>
          </cell>
          <cell r="DV44">
            <v>263</v>
          </cell>
          <cell r="DW44" t="str">
            <v>022208</v>
          </cell>
          <cell r="DX44">
            <v>183</v>
          </cell>
          <cell r="DY44" t="str">
            <v>022208</v>
          </cell>
          <cell r="DZ44">
            <v>148</v>
          </cell>
          <cell r="EA44" t="str">
            <v>022208</v>
          </cell>
          <cell r="EB44">
            <v>186</v>
          </cell>
          <cell r="EC44" t="str">
            <v>022208</v>
          </cell>
          <cell r="ED44">
            <v>144</v>
          </cell>
          <cell r="EE44" t="str">
            <v>022208</v>
          </cell>
          <cell r="EF44">
            <v>203</v>
          </cell>
          <cell r="EG44" t="str">
            <v>022205</v>
          </cell>
          <cell r="EH44">
            <v>349</v>
          </cell>
          <cell r="EI44" t="str">
            <v>022208</v>
          </cell>
          <cell r="EJ44">
            <v>193</v>
          </cell>
          <cell r="EK44" t="str">
            <v>022208</v>
          </cell>
          <cell r="EL44">
            <v>192</v>
          </cell>
          <cell r="EM44" t="str">
            <v>022208</v>
          </cell>
          <cell r="EN44">
            <v>207</v>
          </cell>
          <cell r="EO44" t="str">
            <v>022208</v>
          </cell>
          <cell r="EP44">
            <v>152</v>
          </cell>
          <cell r="EQ44" t="str">
            <v>022208</v>
          </cell>
          <cell r="ER44">
            <v>159</v>
          </cell>
          <cell r="ES44" t="str">
            <v>022205</v>
          </cell>
          <cell r="ET44">
            <v>314</v>
          </cell>
          <cell r="EU44" t="str">
            <v>022208</v>
          </cell>
          <cell r="EV44">
            <v>179</v>
          </cell>
          <cell r="EW44" t="str">
            <v>022208</v>
          </cell>
          <cell r="EX44">
            <v>147</v>
          </cell>
          <cell r="EY44" t="str">
            <v>022208</v>
          </cell>
          <cell r="EZ44">
            <v>163</v>
          </cell>
          <cell r="FA44" t="str">
            <v>022208</v>
          </cell>
          <cell r="FB44">
            <v>134</v>
          </cell>
          <cell r="FC44" t="str">
            <v>022208</v>
          </cell>
          <cell r="FD44">
            <v>152</v>
          </cell>
          <cell r="FE44" t="str">
            <v>022208</v>
          </cell>
          <cell r="FF44">
            <v>147</v>
          </cell>
          <cell r="FG44" t="str">
            <v>022208</v>
          </cell>
          <cell r="FH44">
            <v>137</v>
          </cell>
          <cell r="FI44" t="str">
            <v>022208</v>
          </cell>
          <cell r="FJ44">
            <v>145</v>
          </cell>
          <cell r="FK44" t="str">
            <v>022208</v>
          </cell>
          <cell r="FL44">
            <v>136</v>
          </cell>
          <cell r="FM44" t="str">
            <v>022208</v>
          </cell>
          <cell r="FN44">
            <v>131</v>
          </cell>
          <cell r="FO44" t="str">
            <v>022208</v>
          </cell>
          <cell r="FP44">
            <v>119</v>
          </cell>
          <cell r="FQ44" t="str">
            <v>022208</v>
          </cell>
          <cell r="FR44">
            <v>141</v>
          </cell>
          <cell r="FS44" t="str">
            <v>022208</v>
          </cell>
          <cell r="FT44">
            <v>128</v>
          </cell>
          <cell r="FU44" t="str">
            <v>022208</v>
          </cell>
          <cell r="FV44">
            <v>121</v>
          </cell>
          <cell r="FW44" t="str">
            <v>022208</v>
          </cell>
          <cell r="FX44">
            <v>126</v>
          </cell>
          <cell r="FY44" t="str">
            <v>022208</v>
          </cell>
          <cell r="FZ44">
            <v>145</v>
          </cell>
          <cell r="GA44" t="str">
            <v>022208</v>
          </cell>
          <cell r="GB44">
            <v>128</v>
          </cell>
          <cell r="GC44" t="str">
            <v>022208</v>
          </cell>
          <cell r="GD44">
            <v>127</v>
          </cell>
          <cell r="GE44" t="str">
            <v>022208</v>
          </cell>
          <cell r="GF44">
            <v>134</v>
          </cell>
          <cell r="GG44" t="str">
            <v>022208</v>
          </cell>
          <cell r="GH44">
            <v>146</v>
          </cell>
          <cell r="GI44" t="str">
            <v>022208</v>
          </cell>
          <cell r="GJ44">
            <v>120</v>
          </cell>
          <cell r="GK44" t="str">
            <v>022208</v>
          </cell>
          <cell r="GL44">
            <v>120</v>
          </cell>
          <cell r="GM44" t="str">
            <v>022208</v>
          </cell>
          <cell r="GN44">
            <v>140</v>
          </cell>
          <cell r="GO44" t="str">
            <v>022208</v>
          </cell>
          <cell r="GP44">
            <v>145</v>
          </cell>
          <cell r="GQ44" t="str">
            <v>022208</v>
          </cell>
          <cell r="GR44">
            <v>165</v>
          </cell>
          <cell r="GS44" t="str">
            <v>022208</v>
          </cell>
          <cell r="GT44">
            <v>141</v>
          </cell>
          <cell r="GU44" t="str">
            <v>022208</v>
          </cell>
          <cell r="GV44">
            <v>162</v>
          </cell>
          <cell r="GW44" t="str">
            <v>022208</v>
          </cell>
          <cell r="GX44">
            <v>148</v>
          </cell>
          <cell r="GY44" t="str">
            <v>022208</v>
          </cell>
          <cell r="GZ44">
            <v>170</v>
          </cell>
          <cell r="HA44" t="str">
            <v>022208</v>
          </cell>
          <cell r="HB44">
            <v>163</v>
          </cell>
          <cell r="HC44" t="str">
            <v>022208</v>
          </cell>
          <cell r="HD44">
            <v>179</v>
          </cell>
          <cell r="HE44" t="str">
            <v>022205</v>
          </cell>
          <cell r="HF44">
            <v>283</v>
          </cell>
          <cell r="HG44" t="str">
            <v>022208</v>
          </cell>
          <cell r="HH44">
            <v>199</v>
          </cell>
          <cell r="HI44" t="str">
            <v>022208</v>
          </cell>
          <cell r="HJ44">
            <v>179</v>
          </cell>
          <cell r="HK44" t="str">
            <v>022208</v>
          </cell>
          <cell r="HL44">
            <v>163</v>
          </cell>
          <cell r="HM44" t="str">
            <v>022208</v>
          </cell>
          <cell r="HN44">
            <v>204</v>
          </cell>
          <cell r="HO44" t="str">
            <v>022208</v>
          </cell>
          <cell r="HP44">
            <v>182</v>
          </cell>
          <cell r="HQ44" t="str">
            <v>022208</v>
          </cell>
          <cell r="HR44">
            <v>176</v>
          </cell>
          <cell r="HS44" t="str">
            <v>022208</v>
          </cell>
          <cell r="HT44">
            <v>198</v>
          </cell>
          <cell r="HU44" t="str">
            <v>022208</v>
          </cell>
          <cell r="HV44">
            <v>195</v>
          </cell>
          <cell r="HW44" t="str">
            <v>022205</v>
          </cell>
          <cell r="HX44">
            <v>352</v>
          </cell>
          <cell r="HY44" t="str">
            <v>022208</v>
          </cell>
          <cell r="HZ44">
            <v>228</v>
          </cell>
          <cell r="IA44" t="str">
            <v>022208</v>
          </cell>
          <cell r="IB44">
            <v>214</v>
          </cell>
          <cell r="IC44" t="str">
            <v>022208</v>
          </cell>
          <cell r="ID44">
            <v>220</v>
          </cell>
          <cell r="IE44" t="str">
            <v>022208</v>
          </cell>
          <cell r="IF44">
            <v>211</v>
          </cell>
          <cell r="IG44" t="str">
            <v>022208</v>
          </cell>
          <cell r="IH44">
            <v>252</v>
          </cell>
          <cell r="II44" t="str">
            <v>022208</v>
          </cell>
          <cell r="IJ44">
            <v>252</v>
          </cell>
          <cell r="IK44" t="str">
            <v>022205</v>
          </cell>
          <cell r="IL44">
            <v>424</v>
          </cell>
          <cell r="IM44" t="str">
            <v>022208</v>
          </cell>
          <cell r="IN44">
            <v>207</v>
          </cell>
          <cell r="IO44" t="str">
            <v>022208</v>
          </cell>
          <cell r="IP44">
            <v>240</v>
          </cell>
          <cell r="IQ44" t="str">
            <v>022208</v>
          </cell>
          <cell r="IR44">
            <v>195</v>
          </cell>
          <cell r="IS44" t="str">
            <v>022208</v>
          </cell>
          <cell r="IT44">
            <v>205</v>
          </cell>
          <cell r="IU44" t="str">
            <v>022208</v>
          </cell>
          <cell r="IV44">
            <v>153</v>
          </cell>
          <cell r="IW44" t="str">
            <v>022208</v>
          </cell>
          <cell r="IX44">
            <v>212</v>
          </cell>
          <cell r="IY44" t="str">
            <v>022208</v>
          </cell>
          <cell r="IZ44">
            <v>160</v>
          </cell>
          <cell r="JA44" t="str">
            <v>022208</v>
          </cell>
          <cell r="JB44">
            <v>189</v>
          </cell>
          <cell r="JC44" t="str">
            <v>022208</v>
          </cell>
          <cell r="JD44">
            <v>117</v>
          </cell>
          <cell r="JE44" t="str">
            <v>022208</v>
          </cell>
          <cell r="JF44">
            <v>199</v>
          </cell>
          <cell r="JG44" t="str">
            <v>022208</v>
          </cell>
          <cell r="JH44">
            <v>140</v>
          </cell>
          <cell r="JI44" t="str">
            <v>022208</v>
          </cell>
          <cell r="JJ44">
            <v>151</v>
          </cell>
          <cell r="JK44" t="str">
            <v>022208</v>
          </cell>
          <cell r="JL44">
            <v>109</v>
          </cell>
          <cell r="JM44" t="str">
            <v>022208</v>
          </cell>
          <cell r="JN44">
            <v>139</v>
          </cell>
          <cell r="JO44" t="str">
            <v>022208</v>
          </cell>
          <cell r="JP44">
            <v>101</v>
          </cell>
          <cell r="JQ44" t="str">
            <v>022208</v>
          </cell>
          <cell r="JR44">
            <v>159</v>
          </cell>
          <cell r="JS44" t="str">
            <v>022208</v>
          </cell>
          <cell r="JT44">
            <v>96</v>
          </cell>
          <cell r="JU44" t="str">
            <v>022208</v>
          </cell>
          <cell r="JV44">
            <v>144</v>
          </cell>
          <cell r="JW44" t="str">
            <v>022208</v>
          </cell>
          <cell r="JX44">
            <v>101</v>
          </cell>
          <cell r="JY44" t="str">
            <v>022208</v>
          </cell>
          <cell r="JZ44">
            <v>117</v>
          </cell>
          <cell r="KA44" t="str">
            <v>022208</v>
          </cell>
          <cell r="KB44">
            <v>69</v>
          </cell>
          <cell r="KC44" t="str">
            <v>022208</v>
          </cell>
          <cell r="KD44">
            <v>124</v>
          </cell>
          <cell r="KE44" t="str">
            <v>022208</v>
          </cell>
          <cell r="KF44">
            <v>49</v>
          </cell>
          <cell r="KG44" t="str">
            <v>022208</v>
          </cell>
          <cell r="KH44">
            <v>80</v>
          </cell>
          <cell r="KI44" t="str">
            <v>022208</v>
          </cell>
          <cell r="KJ44">
            <v>54</v>
          </cell>
          <cell r="KK44" t="str">
            <v>022208</v>
          </cell>
          <cell r="KL44">
            <v>104</v>
          </cell>
          <cell r="KM44" t="str">
            <v>022208</v>
          </cell>
          <cell r="KN44">
            <v>54</v>
          </cell>
          <cell r="KO44" t="str">
            <v>022208</v>
          </cell>
          <cell r="KP44">
            <v>88</v>
          </cell>
          <cell r="KQ44" t="str">
            <v>022208</v>
          </cell>
          <cell r="KR44">
            <v>23</v>
          </cell>
          <cell r="KS44" t="str">
            <v>022208</v>
          </cell>
          <cell r="KT44">
            <v>45</v>
          </cell>
          <cell r="KU44" t="str">
            <v>022208</v>
          </cell>
          <cell r="KV44">
            <v>20</v>
          </cell>
          <cell r="KW44" t="str">
            <v>022208</v>
          </cell>
          <cell r="KX44">
            <v>25</v>
          </cell>
          <cell r="KY44" t="str">
            <v>022208</v>
          </cell>
          <cell r="KZ44">
            <v>20</v>
          </cell>
          <cell r="LA44" t="str">
            <v>022208</v>
          </cell>
          <cell r="LB44">
            <v>42</v>
          </cell>
          <cell r="LC44" t="str">
            <v>022208</v>
          </cell>
          <cell r="LD44">
            <v>33</v>
          </cell>
          <cell r="LE44" t="str">
            <v>022208</v>
          </cell>
          <cell r="LF44">
            <v>57</v>
          </cell>
          <cell r="LG44" t="str">
            <v>022208</v>
          </cell>
          <cell r="LH44">
            <v>44</v>
          </cell>
          <cell r="LI44" t="str">
            <v>022208</v>
          </cell>
          <cell r="LJ44">
            <v>81</v>
          </cell>
          <cell r="LK44" t="str">
            <v>022208</v>
          </cell>
          <cell r="LL44">
            <v>31</v>
          </cell>
          <cell r="LM44" t="str">
            <v>022208</v>
          </cell>
          <cell r="LN44">
            <v>80</v>
          </cell>
          <cell r="LO44" t="str">
            <v>022208</v>
          </cell>
          <cell r="LP44">
            <v>37</v>
          </cell>
          <cell r="LQ44" t="str">
            <v>022208</v>
          </cell>
          <cell r="LR44">
            <v>83</v>
          </cell>
          <cell r="LS44" t="str">
            <v>022208</v>
          </cell>
          <cell r="LT44">
            <v>27</v>
          </cell>
          <cell r="LU44" t="str">
            <v>022208</v>
          </cell>
          <cell r="LV44">
            <v>80</v>
          </cell>
          <cell r="LW44" t="str">
            <v>022208</v>
          </cell>
          <cell r="LX44">
            <v>30</v>
          </cell>
          <cell r="LY44" t="str">
            <v>022208</v>
          </cell>
          <cell r="LZ44">
            <v>69</v>
          </cell>
          <cell r="MA44" t="str">
            <v>022208</v>
          </cell>
          <cell r="MB44">
            <v>31</v>
          </cell>
          <cell r="MC44" t="str">
            <v>022208</v>
          </cell>
          <cell r="MD44">
            <v>67</v>
          </cell>
          <cell r="ME44" t="str">
            <v>022208</v>
          </cell>
          <cell r="MF44">
            <v>30</v>
          </cell>
          <cell r="MG44" t="str">
            <v>022208</v>
          </cell>
          <cell r="MH44">
            <v>58</v>
          </cell>
          <cell r="MI44" t="str">
            <v>022208</v>
          </cell>
          <cell r="MJ44">
            <v>11</v>
          </cell>
          <cell r="MK44" t="str">
            <v>022208</v>
          </cell>
          <cell r="ML44">
            <v>22</v>
          </cell>
          <cell r="MM44" t="str">
            <v>022208</v>
          </cell>
          <cell r="MN44">
            <v>13</v>
          </cell>
          <cell r="MO44" t="str">
            <v>022208</v>
          </cell>
          <cell r="MP44">
            <v>41</v>
          </cell>
          <cell r="MQ44" t="str">
            <v>022208</v>
          </cell>
          <cell r="MR44">
            <v>9</v>
          </cell>
          <cell r="MS44" t="str">
            <v>022208</v>
          </cell>
          <cell r="MT44">
            <v>35</v>
          </cell>
          <cell r="MU44" t="str">
            <v>022208</v>
          </cell>
          <cell r="MV44">
            <v>6</v>
          </cell>
          <cell r="MW44" t="str">
            <v>022208</v>
          </cell>
          <cell r="MX44">
            <v>35</v>
          </cell>
          <cell r="MY44" t="str">
            <v>022208</v>
          </cell>
          <cell r="MZ44">
            <v>4</v>
          </cell>
          <cell r="NA44" t="str">
            <v>022208</v>
          </cell>
          <cell r="NB44">
            <v>20</v>
          </cell>
          <cell r="NC44" t="str">
            <v>022208</v>
          </cell>
          <cell r="ND44">
            <v>5</v>
          </cell>
          <cell r="NE44" t="str">
            <v>022208</v>
          </cell>
          <cell r="NF44">
            <v>19</v>
          </cell>
          <cell r="NG44" t="str">
            <v>022208</v>
          </cell>
          <cell r="NH44">
            <v>2</v>
          </cell>
          <cell r="NI44" t="str">
            <v>022300</v>
          </cell>
          <cell r="NJ44">
            <v>59</v>
          </cell>
          <cell r="NK44" t="str">
            <v>022208</v>
          </cell>
          <cell r="NL44">
            <v>2</v>
          </cell>
          <cell r="NM44" t="str">
            <v>022208</v>
          </cell>
          <cell r="NN44">
            <v>11</v>
          </cell>
          <cell r="NO44" t="str">
            <v>022208</v>
          </cell>
          <cell r="NP44">
            <v>2</v>
          </cell>
          <cell r="NQ44" t="str">
            <v>022300</v>
          </cell>
          <cell r="NR44">
            <v>22</v>
          </cell>
          <cell r="NU44" t="str">
            <v>023002</v>
          </cell>
          <cell r="NV44">
            <v>14</v>
          </cell>
          <cell r="NW44" t="str">
            <v>022208</v>
          </cell>
          <cell r="NX44">
            <v>1</v>
          </cell>
          <cell r="NY44" t="str">
            <v>023500</v>
          </cell>
          <cell r="NZ44">
            <v>11</v>
          </cell>
          <cell r="OC44" t="str">
            <v>028000</v>
          </cell>
          <cell r="OD44">
            <v>3</v>
          </cell>
        </row>
        <row r="45">
          <cell r="C45" t="str">
            <v>022720</v>
          </cell>
          <cell r="D45">
            <v>732</v>
          </cell>
          <cell r="E45" t="str">
            <v>022720</v>
          </cell>
          <cell r="F45">
            <v>645</v>
          </cell>
          <cell r="G45" t="str">
            <v>022720</v>
          </cell>
          <cell r="H45">
            <v>737</v>
          </cell>
          <cell r="I45" t="str">
            <v>022720</v>
          </cell>
          <cell r="J45">
            <v>683</v>
          </cell>
          <cell r="K45" t="str">
            <v>022720</v>
          </cell>
          <cell r="L45">
            <v>809</v>
          </cell>
          <cell r="M45" t="str">
            <v>022720</v>
          </cell>
          <cell r="N45">
            <v>751</v>
          </cell>
          <cell r="O45" t="str">
            <v>022720</v>
          </cell>
          <cell r="P45">
            <v>844</v>
          </cell>
          <cell r="Q45" t="str">
            <v>022720</v>
          </cell>
          <cell r="R45">
            <v>811</v>
          </cell>
          <cell r="S45" t="str">
            <v>022720</v>
          </cell>
          <cell r="T45">
            <v>895</v>
          </cell>
          <cell r="U45" t="str">
            <v>022720</v>
          </cell>
          <cell r="V45">
            <v>769</v>
          </cell>
          <cell r="W45" t="str">
            <v>022720</v>
          </cell>
          <cell r="X45">
            <v>913</v>
          </cell>
          <cell r="Y45" t="str">
            <v>022720</v>
          </cell>
          <cell r="Z45">
            <v>896</v>
          </cell>
          <cell r="AA45" t="str">
            <v>022720</v>
          </cell>
          <cell r="AB45">
            <v>830</v>
          </cell>
          <cell r="AC45" t="str">
            <v>022400</v>
          </cell>
          <cell r="AD45">
            <v>1</v>
          </cell>
          <cell r="AE45" t="str">
            <v>022720</v>
          </cell>
          <cell r="AF45">
            <v>846</v>
          </cell>
          <cell r="AG45" t="str">
            <v>022720</v>
          </cell>
          <cell r="AH45">
            <v>741</v>
          </cell>
          <cell r="AI45" t="str">
            <v>022720</v>
          </cell>
          <cell r="AJ45">
            <v>790</v>
          </cell>
          <cell r="AK45" t="str">
            <v>022720</v>
          </cell>
          <cell r="AL45">
            <v>752</v>
          </cell>
          <cell r="AM45" t="str">
            <v>022720</v>
          </cell>
          <cell r="AN45">
            <v>684</v>
          </cell>
          <cell r="AO45" t="str">
            <v>022720</v>
          </cell>
          <cell r="AP45">
            <v>603</v>
          </cell>
          <cell r="AQ45" t="str">
            <v>022720</v>
          </cell>
          <cell r="AR45">
            <v>696</v>
          </cell>
          <cell r="AS45" t="str">
            <v>022720</v>
          </cell>
          <cell r="AT45">
            <v>640</v>
          </cell>
          <cell r="AU45" t="str">
            <v>022720</v>
          </cell>
          <cell r="AV45">
            <v>638</v>
          </cell>
          <cell r="AW45" t="str">
            <v>022720</v>
          </cell>
          <cell r="AX45">
            <v>578</v>
          </cell>
          <cell r="AY45" t="str">
            <v>022720</v>
          </cell>
          <cell r="AZ45">
            <v>560</v>
          </cell>
          <cell r="BA45" t="str">
            <v>022720</v>
          </cell>
          <cell r="BB45">
            <v>622</v>
          </cell>
          <cell r="BC45" t="str">
            <v>022720</v>
          </cell>
          <cell r="BD45">
            <v>583</v>
          </cell>
          <cell r="BE45" t="str">
            <v>022720</v>
          </cell>
          <cell r="BF45">
            <v>478</v>
          </cell>
          <cell r="BG45" t="str">
            <v>022720</v>
          </cell>
          <cell r="BH45">
            <v>427</v>
          </cell>
          <cell r="BI45" t="str">
            <v>022720</v>
          </cell>
          <cell r="BJ45">
            <v>370</v>
          </cell>
          <cell r="BK45" t="str">
            <v>022720</v>
          </cell>
          <cell r="BL45">
            <v>393</v>
          </cell>
          <cell r="BM45" t="str">
            <v>022720</v>
          </cell>
          <cell r="BN45">
            <v>340</v>
          </cell>
          <cell r="BO45" t="str">
            <v>022202</v>
          </cell>
          <cell r="BP45">
            <v>258</v>
          </cell>
          <cell r="BQ45" t="str">
            <v>022202</v>
          </cell>
          <cell r="BR45">
            <v>254</v>
          </cell>
          <cell r="BS45" t="str">
            <v>022203</v>
          </cell>
          <cell r="BT45">
            <v>79</v>
          </cell>
          <cell r="BU45" t="str">
            <v>022205</v>
          </cell>
          <cell r="BV45">
            <v>158</v>
          </cell>
          <cell r="BW45" t="str">
            <v>022203</v>
          </cell>
          <cell r="BX45">
            <v>57</v>
          </cell>
          <cell r="BY45" t="str">
            <v>022205</v>
          </cell>
          <cell r="BZ45">
            <v>150</v>
          </cell>
          <cell r="CA45" t="str">
            <v>022300</v>
          </cell>
          <cell r="CB45">
            <v>672</v>
          </cell>
          <cell r="CC45" t="str">
            <v>022208</v>
          </cell>
          <cell r="CD45">
            <v>76</v>
          </cell>
          <cell r="CE45" t="str">
            <v>022205</v>
          </cell>
          <cell r="CF45">
            <v>209</v>
          </cell>
          <cell r="CG45" t="str">
            <v>022205</v>
          </cell>
          <cell r="CH45">
            <v>138</v>
          </cell>
          <cell r="CI45" t="str">
            <v>022204</v>
          </cell>
          <cell r="CJ45">
            <v>87</v>
          </cell>
          <cell r="CK45" t="str">
            <v>022300</v>
          </cell>
          <cell r="CL45">
            <v>791</v>
          </cell>
          <cell r="CM45" t="str">
            <v>022300</v>
          </cell>
          <cell r="CN45">
            <v>957</v>
          </cell>
          <cell r="CO45" t="str">
            <v>022205</v>
          </cell>
          <cell r="CP45">
            <v>152</v>
          </cell>
          <cell r="CQ45" t="str">
            <v>022300</v>
          </cell>
          <cell r="CR45">
            <v>956</v>
          </cell>
          <cell r="CS45" t="str">
            <v>022208</v>
          </cell>
          <cell r="CT45">
            <v>68</v>
          </cell>
          <cell r="CU45" t="str">
            <v>022300</v>
          </cell>
          <cell r="CV45">
            <v>1015</v>
          </cell>
          <cell r="CW45" t="str">
            <v>022300</v>
          </cell>
          <cell r="CX45">
            <v>981</v>
          </cell>
          <cell r="CY45" t="str">
            <v>022300</v>
          </cell>
          <cell r="CZ45">
            <v>1014</v>
          </cell>
          <cell r="DA45" t="str">
            <v>022205</v>
          </cell>
          <cell r="DB45">
            <v>166</v>
          </cell>
          <cell r="DC45" t="str">
            <v>022300</v>
          </cell>
          <cell r="DD45">
            <v>1164</v>
          </cell>
          <cell r="DE45" t="str">
            <v>022208</v>
          </cell>
          <cell r="DF45">
            <v>87</v>
          </cell>
          <cell r="DG45" t="str">
            <v>022300</v>
          </cell>
          <cell r="DH45">
            <v>1140</v>
          </cell>
          <cell r="DI45" t="str">
            <v>022208</v>
          </cell>
          <cell r="DJ45">
            <v>88</v>
          </cell>
          <cell r="DK45" t="str">
            <v>022300</v>
          </cell>
          <cell r="DL45">
            <v>1244</v>
          </cell>
          <cell r="DM45" t="str">
            <v>022300</v>
          </cell>
          <cell r="DN45">
            <v>1213</v>
          </cell>
          <cell r="DO45" t="str">
            <v>022300</v>
          </cell>
          <cell r="DP45">
            <v>1467</v>
          </cell>
          <cell r="DQ45" t="str">
            <v>022300</v>
          </cell>
          <cell r="DR45">
            <v>1442</v>
          </cell>
          <cell r="DS45" t="str">
            <v>022208</v>
          </cell>
          <cell r="DT45">
            <v>156</v>
          </cell>
          <cell r="DU45" t="str">
            <v>022208</v>
          </cell>
          <cell r="DV45">
            <v>154</v>
          </cell>
          <cell r="DW45" t="str">
            <v>022300</v>
          </cell>
          <cell r="DX45">
            <v>1739</v>
          </cell>
          <cell r="DY45" t="str">
            <v>022300</v>
          </cell>
          <cell r="DZ45">
            <v>1733</v>
          </cell>
          <cell r="EA45" t="str">
            <v>022300</v>
          </cell>
          <cell r="EB45">
            <v>1899</v>
          </cell>
          <cell r="EC45" t="str">
            <v>022300</v>
          </cell>
          <cell r="ED45">
            <v>1861</v>
          </cell>
          <cell r="EE45" t="str">
            <v>022300</v>
          </cell>
          <cell r="EF45">
            <v>1854</v>
          </cell>
          <cell r="EG45" t="str">
            <v>022208</v>
          </cell>
          <cell r="EH45">
            <v>184</v>
          </cell>
          <cell r="EI45" t="str">
            <v>022300</v>
          </cell>
          <cell r="EJ45">
            <v>1884</v>
          </cell>
          <cell r="EK45" t="str">
            <v>022300</v>
          </cell>
          <cell r="EL45">
            <v>1962</v>
          </cell>
          <cell r="EM45" t="str">
            <v>022300</v>
          </cell>
          <cell r="EN45">
            <v>1704</v>
          </cell>
          <cell r="EO45" t="str">
            <v>022300</v>
          </cell>
          <cell r="EP45">
            <v>1829</v>
          </cell>
          <cell r="EQ45" t="str">
            <v>022300</v>
          </cell>
          <cell r="ER45">
            <v>1610</v>
          </cell>
          <cell r="ES45" t="str">
            <v>022208</v>
          </cell>
          <cell r="ET45">
            <v>154</v>
          </cell>
          <cell r="EU45" t="str">
            <v>022300</v>
          </cell>
          <cell r="EV45">
            <v>1695</v>
          </cell>
          <cell r="EW45" t="str">
            <v>022300</v>
          </cell>
          <cell r="EX45">
            <v>1864</v>
          </cell>
          <cell r="EY45" t="str">
            <v>022300</v>
          </cell>
          <cell r="EZ45">
            <v>1454</v>
          </cell>
          <cell r="FA45" t="str">
            <v>022300</v>
          </cell>
          <cell r="FB45">
            <v>1570</v>
          </cell>
          <cell r="FC45" t="str">
            <v>022300</v>
          </cell>
          <cell r="FD45">
            <v>1390</v>
          </cell>
          <cell r="FE45" t="str">
            <v>022300</v>
          </cell>
          <cell r="FF45">
            <v>1517</v>
          </cell>
          <cell r="FG45" t="str">
            <v>022300</v>
          </cell>
          <cell r="FH45">
            <v>1261</v>
          </cell>
          <cell r="FI45" t="str">
            <v>022300</v>
          </cell>
          <cell r="FJ45">
            <v>1425</v>
          </cell>
          <cell r="FK45" t="str">
            <v>022300</v>
          </cell>
          <cell r="FL45">
            <v>1143</v>
          </cell>
          <cell r="FM45" t="str">
            <v>022300</v>
          </cell>
          <cell r="FN45">
            <v>1400</v>
          </cell>
          <cell r="FO45" t="str">
            <v>022300</v>
          </cell>
          <cell r="FP45">
            <v>1125</v>
          </cell>
          <cell r="FQ45" t="str">
            <v>022300</v>
          </cell>
          <cell r="FR45">
            <v>1278</v>
          </cell>
          <cell r="FS45" t="str">
            <v>022300</v>
          </cell>
          <cell r="FT45">
            <v>1057</v>
          </cell>
          <cell r="FU45" t="str">
            <v>022300</v>
          </cell>
          <cell r="FV45">
            <v>1205</v>
          </cell>
          <cell r="FW45" t="str">
            <v>022300</v>
          </cell>
          <cell r="FX45">
            <v>986</v>
          </cell>
          <cell r="FY45" t="str">
            <v>022300</v>
          </cell>
          <cell r="FZ45">
            <v>1210</v>
          </cell>
          <cell r="GA45" t="str">
            <v>022300</v>
          </cell>
          <cell r="GB45">
            <v>993</v>
          </cell>
          <cell r="GC45" t="str">
            <v>022300</v>
          </cell>
          <cell r="GD45">
            <v>1154</v>
          </cell>
          <cell r="GE45" t="str">
            <v>022300</v>
          </cell>
          <cell r="GF45">
            <v>952</v>
          </cell>
          <cell r="GG45" t="str">
            <v>022300</v>
          </cell>
          <cell r="GH45">
            <v>1106</v>
          </cell>
          <cell r="GI45" t="str">
            <v>022300</v>
          </cell>
          <cell r="GJ45">
            <v>936</v>
          </cell>
          <cell r="GK45" t="str">
            <v>022300</v>
          </cell>
          <cell r="GL45">
            <v>1108</v>
          </cell>
          <cell r="GM45" t="str">
            <v>022300</v>
          </cell>
          <cell r="GN45">
            <v>913</v>
          </cell>
          <cell r="GO45" t="str">
            <v>022300</v>
          </cell>
          <cell r="GP45">
            <v>1071</v>
          </cell>
          <cell r="GQ45" t="str">
            <v>022300</v>
          </cell>
          <cell r="GR45">
            <v>950</v>
          </cell>
          <cell r="GS45" t="str">
            <v>022300</v>
          </cell>
          <cell r="GT45">
            <v>1056</v>
          </cell>
          <cell r="GU45" t="str">
            <v>022300</v>
          </cell>
          <cell r="GV45">
            <v>828</v>
          </cell>
          <cell r="GW45" t="str">
            <v>022300</v>
          </cell>
          <cell r="GX45">
            <v>1027</v>
          </cell>
          <cell r="GY45" t="str">
            <v>022300</v>
          </cell>
          <cell r="GZ45">
            <v>786</v>
          </cell>
          <cell r="HA45" t="str">
            <v>022300</v>
          </cell>
          <cell r="HB45">
            <v>1002</v>
          </cell>
          <cell r="HC45" t="str">
            <v>022300</v>
          </cell>
          <cell r="HD45">
            <v>801</v>
          </cell>
          <cell r="HE45" t="str">
            <v>022208</v>
          </cell>
          <cell r="HF45">
            <v>153</v>
          </cell>
          <cell r="HG45" t="str">
            <v>022300</v>
          </cell>
          <cell r="HH45">
            <v>758</v>
          </cell>
          <cell r="HI45" t="str">
            <v>022300</v>
          </cell>
          <cell r="HJ45">
            <v>1056</v>
          </cell>
          <cell r="HK45" t="str">
            <v>022300</v>
          </cell>
          <cell r="HL45">
            <v>798</v>
          </cell>
          <cell r="HM45" t="str">
            <v>022300</v>
          </cell>
          <cell r="HN45">
            <v>1063</v>
          </cell>
          <cell r="HO45" t="str">
            <v>022300</v>
          </cell>
          <cell r="HP45">
            <v>871</v>
          </cell>
          <cell r="HQ45" t="str">
            <v>022300</v>
          </cell>
          <cell r="HR45">
            <v>1112</v>
          </cell>
          <cell r="HS45" t="str">
            <v>022300</v>
          </cell>
          <cell r="HT45">
            <v>885</v>
          </cell>
          <cell r="HU45" t="str">
            <v>022300</v>
          </cell>
          <cell r="HV45">
            <v>1239</v>
          </cell>
          <cell r="HW45" t="str">
            <v>022208</v>
          </cell>
          <cell r="HX45">
            <v>208</v>
          </cell>
          <cell r="HY45" t="str">
            <v>022300</v>
          </cell>
          <cell r="HZ45">
            <v>1328</v>
          </cell>
          <cell r="IA45" t="str">
            <v>022300</v>
          </cell>
          <cell r="IB45">
            <v>957</v>
          </cell>
          <cell r="IC45" t="str">
            <v>022300</v>
          </cell>
          <cell r="ID45">
            <v>1448</v>
          </cell>
          <cell r="IE45" t="str">
            <v>022300</v>
          </cell>
          <cell r="IF45">
            <v>1029</v>
          </cell>
          <cell r="IG45" t="str">
            <v>022300</v>
          </cell>
          <cell r="IH45">
            <v>1541</v>
          </cell>
          <cell r="II45" t="str">
            <v>022300</v>
          </cell>
          <cell r="IJ45">
            <v>1046</v>
          </cell>
          <cell r="IK45" t="str">
            <v>022208</v>
          </cell>
          <cell r="IL45">
            <v>233</v>
          </cell>
          <cell r="IM45" t="str">
            <v>022300</v>
          </cell>
          <cell r="IN45">
            <v>1044</v>
          </cell>
          <cell r="IO45" t="str">
            <v>022300</v>
          </cell>
          <cell r="IP45">
            <v>1615</v>
          </cell>
          <cell r="IQ45" t="str">
            <v>022300</v>
          </cell>
          <cell r="IR45">
            <v>985</v>
          </cell>
          <cell r="IS45" t="str">
            <v>022300</v>
          </cell>
          <cell r="IT45">
            <v>1517</v>
          </cell>
          <cell r="IU45" t="str">
            <v>022300</v>
          </cell>
          <cell r="IV45">
            <v>914</v>
          </cell>
          <cell r="IW45" t="str">
            <v>022300</v>
          </cell>
          <cell r="IX45">
            <v>1468</v>
          </cell>
          <cell r="IY45" t="str">
            <v>022300</v>
          </cell>
          <cell r="IZ45">
            <v>819</v>
          </cell>
          <cell r="JA45" t="str">
            <v>022300</v>
          </cell>
          <cell r="JB45">
            <v>1295</v>
          </cell>
          <cell r="JC45" t="str">
            <v>022300</v>
          </cell>
          <cell r="JD45">
            <v>779</v>
          </cell>
          <cell r="JE45" t="str">
            <v>022300</v>
          </cell>
          <cell r="JF45">
            <v>1303</v>
          </cell>
          <cell r="JG45" t="str">
            <v>022300</v>
          </cell>
          <cell r="JH45">
            <v>721</v>
          </cell>
          <cell r="JI45" t="str">
            <v>022300</v>
          </cell>
          <cell r="JJ45">
            <v>1343</v>
          </cell>
          <cell r="JK45" t="str">
            <v>022300</v>
          </cell>
          <cell r="JL45">
            <v>639</v>
          </cell>
          <cell r="JM45" t="str">
            <v>022300</v>
          </cell>
          <cell r="JN45">
            <v>1158</v>
          </cell>
          <cell r="JO45" t="str">
            <v>022300</v>
          </cell>
          <cell r="JP45">
            <v>641</v>
          </cell>
          <cell r="JQ45" t="str">
            <v>022300</v>
          </cell>
          <cell r="JR45">
            <v>1096</v>
          </cell>
          <cell r="JS45" t="str">
            <v>022300</v>
          </cell>
          <cell r="JT45">
            <v>568</v>
          </cell>
          <cell r="JU45" t="str">
            <v>022300</v>
          </cell>
          <cell r="JV45">
            <v>1156</v>
          </cell>
          <cell r="JW45" t="str">
            <v>022300</v>
          </cell>
          <cell r="JX45">
            <v>516</v>
          </cell>
          <cell r="JY45" t="str">
            <v>022300</v>
          </cell>
          <cell r="JZ45">
            <v>945</v>
          </cell>
          <cell r="KA45" t="str">
            <v>022300</v>
          </cell>
          <cell r="KB45">
            <v>470</v>
          </cell>
          <cell r="KC45" t="str">
            <v>022300</v>
          </cell>
          <cell r="KD45">
            <v>1058</v>
          </cell>
          <cell r="KE45" t="str">
            <v>022300</v>
          </cell>
          <cell r="KF45">
            <v>326</v>
          </cell>
          <cell r="KG45" t="str">
            <v>022300</v>
          </cell>
          <cell r="KH45">
            <v>747</v>
          </cell>
          <cell r="KI45" t="str">
            <v>022300</v>
          </cell>
          <cell r="KJ45">
            <v>304</v>
          </cell>
          <cell r="KK45" t="str">
            <v>022300</v>
          </cell>
          <cell r="KL45">
            <v>718</v>
          </cell>
          <cell r="KM45" t="str">
            <v>022300</v>
          </cell>
          <cell r="KN45">
            <v>309</v>
          </cell>
          <cell r="KO45" t="str">
            <v>022300</v>
          </cell>
          <cell r="KP45">
            <v>687</v>
          </cell>
          <cell r="KQ45" t="str">
            <v>022300</v>
          </cell>
          <cell r="KR45">
            <v>161</v>
          </cell>
          <cell r="KS45" t="str">
            <v>022300</v>
          </cell>
          <cell r="KT45">
            <v>345</v>
          </cell>
          <cell r="KU45" t="str">
            <v>022300</v>
          </cell>
          <cell r="KV45">
            <v>91</v>
          </cell>
          <cell r="KW45" t="str">
            <v>022300</v>
          </cell>
          <cell r="KX45">
            <v>213</v>
          </cell>
          <cell r="KY45" t="str">
            <v>022300</v>
          </cell>
          <cell r="KZ45">
            <v>85</v>
          </cell>
          <cell r="LA45" t="str">
            <v>022300</v>
          </cell>
          <cell r="LB45">
            <v>218</v>
          </cell>
          <cell r="LC45" t="str">
            <v>022300</v>
          </cell>
          <cell r="LD45">
            <v>110</v>
          </cell>
          <cell r="LE45" t="str">
            <v>022300</v>
          </cell>
          <cell r="LF45">
            <v>372</v>
          </cell>
          <cell r="LG45" t="str">
            <v>022300</v>
          </cell>
          <cell r="LH45">
            <v>167</v>
          </cell>
          <cell r="LI45" t="str">
            <v>022300</v>
          </cell>
          <cell r="LJ45">
            <v>463</v>
          </cell>
          <cell r="LK45" t="str">
            <v>022300</v>
          </cell>
          <cell r="LL45">
            <v>134</v>
          </cell>
          <cell r="LM45" t="str">
            <v>022300</v>
          </cell>
          <cell r="LN45">
            <v>434</v>
          </cell>
          <cell r="LO45" t="str">
            <v>022300</v>
          </cell>
          <cell r="LP45">
            <v>153</v>
          </cell>
          <cell r="LQ45" t="str">
            <v>022300</v>
          </cell>
          <cell r="LR45">
            <v>490</v>
          </cell>
          <cell r="LS45" t="str">
            <v>022300</v>
          </cell>
          <cell r="LT45">
            <v>139</v>
          </cell>
          <cell r="LU45" t="str">
            <v>022300</v>
          </cell>
          <cell r="LV45">
            <v>480</v>
          </cell>
          <cell r="LW45" t="str">
            <v>022300</v>
          </cell>
          <cell r="LX45">
            <v>111</v>
          </cell>
          <cell r="LY45" t="str">
            <v>022300</v>
          </cell>
          <cell r="LZ45">
            <v>365</v>
          </cell>
          <cell r="MA45" t="str">
            <v>022300</v>
          </cell>
          <cell r="MB45">
            <v>87</v>
          </cell>
          <cell r="MC45" t="str">
            <v>022300</v>
          </cell>
          <cell r="MD45">
            <v>368</v>
          </cell>
          <cell r="ME45" t="str">
            <v>022300</v>
          </cell>
          <cell r="MF45">
            <v>56</v>
          </cell>
          <cell r="MG45" t="str">
            <v>022300</v>
          </cell>
          <cell r="MH45">
            <v>238</v>
          </cell>
          <cell r="MI45" t="str">
            <v>022300</v>
          </cell>
          <cell r="MJ45">
            <v>36</v>
          </cell>
          <cell r="MK45" t="str">
            <v>022300</v>
          </cell>
          <cell r="ML45">
            <v>185</v>
          </cell>
          <cell r="MM45" t="str">
            <v>022300</v>
          </cell>
          <cell r="MN45">
            <v>38</v>
          </cell>
          <cell r="MO45" t="str">
            <v>022300</v>
          </cell>
          <cell r="MP45">
            <v>138</v>
          </cell>
          <cell r="MQ45" t="str">
            <v>022300</v>
          </cell>
          <cell r="MR45">
            <v>32</v>
          </cell>
          <cell r="MS45" t="str">
            <v>022300</v>
          </cell>
          <cell r="MT45">
            <v>138</v>
          </cell>
          <cell r="MU45" t="str">
            <v>022300</v>
          </cell>
          <cell r="MV45">
            <v>31</v>
          </cell>
          <cell r="MW45" t="str">
            <v>022300</v>
          </cell>
          <cell r="MX45">
            <v>130</v>
          </cell>
          <cell r="MY45" t="str">
            <v>022300</v>
          </cell>
          <cell r="MZ45">
            <v>26</v>
          </cell>
          <cell r="NA45" t="str">
            <v>022300</v>
          </cell>
          <cell r="NB45">
            <v>95</v>
          </cell>
          <cell r="NC45" t="str">
            <v>022300</v>
          </cell>
          <cell r="ND45">
            <v>12</v>
          </cell>
          <cell r="NE45" t="str">
            <v>022300</v>
          </cell>
          <cell r="NF45">
            <v>74</v>
          </cell>
          <cell r="NG45" t="str">
            <v>022300</v>
          </cell>
          <cell r="NH45">
            <v>12</v>
          </cell>
          <cell r="NI45" t="str">
            <v>022400</v>
          </cell>
          <cell r="NJ45">
            <v>16</v>
          </cell>
          <cell r="NK45" t="str">
            <v>022300</v>
          </cell>
          <cell r="NL45">
            <v>5</v>
          </cell>
          <cell r="NM45" t="str">
            <v>022300</v>
          </cell>
          <cell r="NN45">
            <v>37</v>
          </cell>
          <cell r="NO45" t="str">
            <v>022300</v>
          </cell>
          <cell r="NP45">
            <v>4</v>
          </cell>
          <cell r="NQ45" t="str">
            <v>022400</v>
          </cell>
          <cell r="NR45">
            <v>11</v>
          </cell>
          <cell r="NS45" t="str">
            <v>022300</v>
          </cell>
          <cell r="NT45">
            <v>3</v>
          </cell>
          <cell r="NU45" t="str">
            <v>023005</v>
          </cell>
          <cell r="NV45">
            <v>4</v>
          </cell>
          <cell r="NW45" t="str">
            <v>022300</v>
          </cell>
          <cell r="NX45">
            <v>2</v>
          </cell>
          <cell r="NY45" t="str">
            <v>024001</v>
          </cell>
          <cell r="NZ45">
            <v>1</v>
          </cell>
          <cell r="OA45" t="str">
            <v>022300</v>
          </cell>
          <cell r="OB45">
            <v>1</v>
          </cell>
          <cell r="OC45" t="str">
            <v>028004</v>
          </cell>
          <cell r="OD45">
            <v>4</v>
          </cell>
        </row>
        <row r="46">
          <cell r="C46" t="str">
            <v>023002</v>
          </cell>
          <cell r="D46">
            <v>434</v>
          </cell>
          <cell r="E46" t="str">
            <v>023002</v>
          </cell>
          <cell r="F46">
            <v>386</v>
          </cell>
          <cell r="G46" t="str">
            <v>023002</v>
          </cell>
          <cell r="H46">
            <v>328</v>
          </cell>
          <cell r="I46" t="str">
            <v>023002</v>
          </cell>
          <cell r="J46">
            <v>402</v>
          </cell>
          <cell r="K46" t="str">
            <v>023002</v>
          </cell>
          <cell r="L46">
            <v>436</v>
          </cell>
          <cell r="M46" t="str">
            <v>023002</v>
          </cell>
          <cell r="N46">
            <v>391</v>
          </cell>
          <cell r="O46" t="str">
            <v>023002</v>
          </cell>
          <cell r="P46">
            <v>431</v>
          </cell>
          <cell r="Q46" t="str">
            <v>023002</v>
          </cell>
          <cell r="R46">
            <v>388</v>
          </cell>
          <cell r="S46" t="str">
            <v>023002</v>
          </cell>
          <cell r="T46">
            <v>513</v>
          </cell>
          <cell r="U46" t="str">
            <v>023002</v>
          </cell>
          <cell r="V46">
            <v>509</v>
          </cell>
          <cell r="W46" t="str">
            <v>023002</v>
          </cell>
          <cell r="X46">
            <v>579</v>
          </cell>
          <cell r="Y46" t="str">
            <v>023002</v>
          </cell>
          <cell r="Z46">
            <v>544</v>
          </cell>
          <cell r="AA46" t="str">
            <v>023002</v>
          </cell>
          <cell r="AB46">
            <v>637</v>
          </cell>
          <cell r="AC46" t="str">
            <v>022720</v>
          </cell>
          <cell r="AD46">
            <v>833</v>
          </cell>
          <cell r="AE46" t="str">
            <v>023002</v>
          </cell>
          <cell r="AF46">
            <v>537</v>
          </cell>
          <cell r="AG46" t="str">
            <v>023002</v>
          </cell>
          <cell r="AH46">
            <v>559</v>
          </cell>
          <cell r="AI46" t="str">
            <v>023002</v>
          </cell>
          <cell r="AJ46">
            <v>665</v>
          </cell>
          <cell r="AK46" t="str">
            <v>023002</v>
          </cell>
          <cell r="AL46">
            <v>575</v>
          </cell>
          <cell r="AM46" t="str">
            <v>023002</v>
          </cell>
          <cell r="AN46">
            <v>590</v>
          </cell>
          <cell r="AO46" t="str">
            <v>023002</v>
          </cell>
          <cell r="AP46">
            <v>548</v>
          </cell>
          <cell r="AQ46" t="str">
            <v>023002</v>
          </cell>
          <cell r="AR46">
            <v>578</v>
          </cell>
          <cell r="AS46" t="str">
            <v>023002</v>
          </cell>
          <cell r="AT46">
            <v>557</v>
          </cell>
          <cell r="AU46" t="str">
            <v>023002</v>
          </cell>
          <cell r="AV46">
            <v>563</v>
          </cell>
          <cell r="AW46" t="str">
            <v>023002</v>
          </cell>
          <cell r="AX46">
            <v>539</v>
          </cell>
          <cell r="AY46" t="str">
            <v>023002</v>
          </cell>
          <cell r="AZ46">
            <v>587</v>
          </cell>
          <cell r="BA46" t="str">
            <v>023002</v>
          </cell>
          <cell r="BB46">
            <v>589</v>
          </cell>
          <cell r="BC46" t="str">
            <v>023002</v>
          </cell>
          <cell r="BD46">
            <v>551</v>
          </cell>
          <cell r="BE46" t="str">
            <v>023002</v>
          </cell>
          <cell r="BF46">
            <v>502</v>
          </cell>
          <cell r="BG46" t="str">
            <v>023002</v>
          </cell>
          <cell r="BH46">
            <v>454</v>
          </cell>
          <cell r="BI46" t="str">
            <v>023002</v>
          </cell>
          <cell r="BJ46">
            <v>398</v>
          </cell>
          <cell r="BK46" t="str">
            <v>023002</v>
          </cell>
          <cell r="BL46">
            <v>458</v>
          </cell>
          <cell r="BM46" t="str">
            <v>023002</v>
          </cell>
          <cell r="BN46">
            <v>445</v>
          </cell>
          <cell r="BO46" t="str">
            <v>022203</v>
          </cell>
          <cell r="BP46">
            <v>81</v>
          </cell>
          <cell r="BQ46" t="str">
            <v>022203</v>
          </cell>
          <cell r="BR46">
            <v>67</v>
          </cell>
          <cell r="BS46" t="str">
            <v>022204</v>
          </cell>
          <cell r="BT46">
            <v>57</v>
          </cell>
          <cell r="BU46" t="str">
            <v>022208</v>
          </cell>
          <cell r="BV46">
            <v>57</v>
          </cell>
          <cell r="BW46" t="str">
            <v>022204</v>
          </cell>
          <cell r="BX46">
            <v>78</v>
          </cell>
          <cell r="BY46" t="str">
            <v>022208</v>
          </cell>
          <cell r="BZ46">
            <v>84</v>
          </cell>
          <cell r="CA46" t="str">
            <v>022400</v>
          </cell>
          <cell r="CB46">
            <v>206</v>
          </cell>
          <cell r="CC46" t="str">
            <v>022300</v>
          </cell>
          <cell r="CD46">
            <v>631</v>
          </cell>
          <cell r="CE46" t="str">
            <v>022208</v>
          </cell>
          <cell r="CF46">
            <v>97</v>
          </cell>
          <cell r="CG46" t="str">
            <v>022208</v>
          </cell>
          <cell r="CH46">
            <v>80</v>
          </cell>
          <cell r="CI46" t="str">
            <v>022205</v>
          </cell>
          <cell r="CJ46">
            <v>194</v>
          </cell>
          <cell r="CK46" t="str">
            <v>022400</v>
          </cell>
          <cell r="CL46">
            <v>389</v>
          </cell>
          <cell r="CM46" t="str">
            <v>022400</v>
          </cell>
          <cell r="CN46">
            <v>324</v>
          </cell>
          <cell r="CO46" t="str">
            <v>022208</v>
          </cell>
          <cell r="CP46">
            <v>66</v>
          </cell>
          <cell r="CQ46" t="str">
            <v>022400</v>
          </cell>
          <cell r="CR46">
            <v>485</v>
          </cell>
          <cell r="CS46" t="str">
            <v>022300</v>
          </cell>
          <cell r="CT46">
            <v>949</v>
          </cell>
          <cell r="CU46" t="str">
            <v>022400</v>
          </cell>
          <cell r="CV46">
            <v>557</v>
          </cell>
          <cell r="CW46" t="str">
            <v>022400</v>
          </cell>
          <cell r="CX46">
            <v>609</v>
          </cell>
          <cell r="CY46" t="str">
            <v>022400</v>
          </cell>
          <cell r="CZ46">
            <v>437</v>
          </cell>
          <cell r="DA46" t="str">
            <v>022208</v>
          </cell>
          <cell r="DB46">
            <v>80</v>
          </cell>
          <cell r="DC46" t="str">
            <v>022400</v>
          </cell>
          <cell r="DD46">
            <v>459</v>
          </cell>
          <cell r="DE46" t="str">
            <v>022300</v>
          </cell>
          <cell r="DF46">
            <v>1064</v>
          </cell>
          <cell r="DG46" t="str">
            <v>022400</v>
          </cell>
          <cell r="DH46">
            <v>444</v>
          </cell>
          <cell r="DI46" t="str">
            <v>022300</v>
          </cell>
          <cell r="DJ46">
            <v>1162</v>
          </cell>
          <cell r="DK46" t="str">
            <v>022400</v>
          </cell>
          <cell r="DL46">
            <v>537</v>
          </cell>
          <cell r="DM46" t="str">
            <v>022400</v>
          </cell>
          <cell r="DN46">
            <v>641</v>
          </cell>
          <cell r="DO46" t="str">
            <v>022400</v>
          </cell>
          <cell r="DP46">
            <v>592</v>
          </cell>
          <cell r="DQ46" t="str">
            <v>022400</v>
          </cell>
          <cell r="DR46">
            <v>644</v>
          </cell>
          <cell r="DS46" t="str">
            <v>022300</v>
          </cell>
          <cell r="DT46">
            <v>1609</v>
          </cell>
          <cell r="DU46" t="str">
            <v>022300</v>
          </cell>
          <cell r="DV46">
            <v>1617</v>
          </cell>
          <cell r="DW46" t="str">
            <v>022400</v>
          </cell>
          <cell r="DX46">
            <v>707</v>
          </cell>
          <cell r="DY46" t="str">
            <v>022400</v>
          </cell>
          <cell r="DZ46">
            <v>796</v>
          </cell>
          <cell r="EA46" t="str">
            <v>022400</v>
          </cell>
          <cell r="EB46">
            <v>750</v>
          </cell>
          <cell r="EC46" t="str">
            <v>022400</v>
          </cell>
          <cell r="ED46">
            <v>845</v>
          </cell>
          <cell r="EE46" t="str">
            <v>022400</v>
          </cell>
          <cell r="EF46">
            <v>844</v>
          </cell>
          <cell r="EG46" t="str">
            <v>022300</v>
          </cell>
          <cell r="EH46">
            <v>2019</v>
          </cell>
          <cell r="EI46" t="str">
            <v>022400</v>
          </cell>
          <cell r="EJ46">
            <v>821</v>
          </cell>
          <cell r="EK46" t="str">
            <v>022400</v>
          </cell>
          <cell r="EL46">
            <v>886</v>
          </cell>
          <cell r="EM46" t="str">
            <v>022400</v>
          </cell>
          <cell r="EN46">
            <v>755</v>
          </cell>
          <cell r="EO46" t="str">
            <v>022400</v>
          </cell>
          <cell r="EP46">
            <v>861</v>
          </cell>
          <cell r="EQ46" t="str">
            <v>022400</v>
          </cell>
          <cell r="ER46">
            <v>600</v>
          </cell>
          <cell r="ES46" t="str">
            <v>022300</v>
          </cell>
          <cell r="ET46">
            <v>1777</v>
          </cell>
          <cell r="EU46" t="str">
            <v>022400</v>
          </cell>
          <cell r="EV46">
            <v>656</v>
          </cell>
          <cell r="EW46" t="str">
            <v>022400</v>
          </cell>
          <cell r="EX46">
            <v>786</v>
          </cell>
          <cell r="EY46" t="str">
            <v>022400</v>
          </cell>
          <cell r="EZ46">
            <v>561</v>
          </cell>
          <cell r="FA46" t="str">
            <v>022400</v>
          </cell>
          <cell r="FB46">
            <v>654</v>
          </cell>
          <cell r="FC46" t="str">
            <v>022400</v>
          </cell>
          <cell r="FD46">
            <v>547</v>
          </cell>
          <cell r="FE46" t="str">
            <v>022400</v>
          </cell>
          <cell r="FF46">
            <v>672</v>
          </cell>
          <cell r="FG46" t="str">
            <v>022400</v>
          </cell>
          <cell r="FH46">
            <v>490</v>
          </cell>
          <cell r="FI46" t="str">
            <v>022400</v>
          </cell>
          <cell r="FJ46">
            <v>665</v>
          </cell>
          <cell r="FK46" t="str">
            <v>022400</v>
          </cell>
          <cell r="FL46">
            <v>536</v>
          </cell>
          <cell r="FM46" t="str">
            <v>022400</v>
          </cell>
          <cell r="FN46">
            <v>674</v>
          </cell>
          <cell r="FO46" t="str">
            <v>022400</v>
          </cell>
          <cell r="FP46">
            <v>441</v>
          </cell>
          <cell r="FQ46" t="str">
            <v>022400</v>
          </cell>
          <cell r="FR46">
            <v>629</v>
          </cell>
          <cell r="FS46" t="str">
            <v>022400</v>
          </cell>
          <cell r="FT46">
            <v>481</v>
          </cell>
          <cell r="FU46" t="str">
            <v>022400</v>
          </cell>
          <cell r="FV46">
            <v>599</v>
          </cell>
          <cell r="FW46" t="str">
            <v>022400</v>
          </cell>
          <cell r="FX46">
            <v>433</v>
          </cell>
          <cell r="FY46" t="str">
            <v>022400</v>
          </cell>
          <cell r="FZ46">
            <v>597</v>
          </cell>
          <cell r="GA46" t="str">
            <v>022400</v>
          </cell>
          <cell r="GB46">
            <v>436</v>
          </cell>
          <cell r="GC46" t="str">
            <v>022400</v>
          </cell>
          <cell r="GD46">
            <v>546</v>
          </cell>
          <cell r="GE46" t="str">
            <v>022400</v>
          </cell>
          <cell r="GF46">
            <v>397</v>
          </cell>
          <cell r="GG46" t="str">
            <v>022400</v>
          </cell>
          <cell r="GH46">
            <v>574</v>
          </cell>
          <cell r="GI46" t="str">
            <v>022400</v>
          </cell>
          <cell r="GJ46">
            <v>399</v>
          </cell>
          <cell r="GK46" t="str">
            <v>022400</v>
          </cell>
          <cell r="GL46">
            <v>468</v>
          </cell>
          <cell r="GM46" t="str">
            <v>022400</v>
          </cell>
          <cell r="GN46">
            <v>378</v>
          </cell>
          <cell r="GO46" t="str">
            <v>022400</v>
          </cell>
          <cell r="GP46">
            <v>521</v>
          </cell>
          <cell r="GQ46" t="str">
            <v>022400</v>
          </cell>
          <cell r="GR46">
            <v>343</v>
          </cell>
          <cell r="GS46" t="str">
            <v>022400</v>
          </cell>
          <cell r="GT46">
            <v>475</v>
          </cell>
          <cell r="GU46" t="str">
            <v>022400</v>
          </cell>
          <cell r="GV46">
            <v>356</v>
          </cell>
          <cell r="GW46" t="str">
            <v>022400</v>
          </cell>
          <cell r="GX46">
            <v>438</v>
          </cell>
          <cell r="GY46" t="str">
            <v>022400</v>
          </cell>
          <cell r="GZ46">
            <v>379</v>
          </cell>
          <cell r="HA46" t="str">
            <v>022400</v>
          </cell>
          <cell r="HB46">
            <v>474</v>
          </cell>
          <cell r="HC46" t="str">
            <v>022400</v>
          </cell>
          <cell r="HD46">
            <v>339</v>
          </cell>
          <cell r="HE46" t="str">
            <v>022300</v>
          </cell>
          <cell r="HF46">
            <v>981</v>
          </cell>
          <cell r="HG46" t="str">
            <v>022400</v>
          </cell>
          <cell r="HH46">
            <v>328</v>
          </cell>
          <cell r="HI46" t="str">
            <v>022400</v>
          </cell>
          <cell r="HJ46">
            <v>415</v>
          </cell>
          <cell r="HK46" t="str">
            <v>022400</v>
          </cell>
          <cell r="HL46">
            <v>300</v>
          </cell>
          <cell r="HM46" t="str">
            <v>022400</v>
          </cell>
          <cell r="HN46">
            <v>460</v>
          </cell>
          <cell r="HO46" t="str">
            <v>022400</v>
          </cell>
          <cell r="HP46">
            <v>341</v>
          </cell>
          <cell r="HQ46" t="str">
            <v>022400</v>
          </cell>
          <cell r="HR46">
            <v>432</v>
          </cell>
          <cell r="HS46" t="str">
            <v>022400</v>
          </cell>
          <cell r="HT46">
            <v>366</v>
          </cell>
          <cell r="HU46" t="str">
            <v>022400</v>
          </cell>
          <cell r="HV46">
            <v>463</v>
          </cell>
          <cell r="HW46" t="str">
            <v>022300</v>
          </cell>
          <cell r="HX46">
            <v>991</v>
          </cell>
          <cell r="HY46" t="str">
            <v>022400</v>
          </cell>
          <cell r="HZ46">
            <v>500</v>
          </cell>
          <cell r="IA46" t="str">
            <v>022400</v>
          </cell>
          <cell r="IB46">
            <v>359</v>
          </cell>
          <cell r="IC46" t="str">
            <v>022400</v>
          </cell>
          <cell r="ID46">
            <v>536</v>
          </cell>
          <cell r="IE46" t="str">
            <v>022400</v>
          </cell>
          <cell r="IF46">
            <v>397</v>
          </cell>
          <cell r="IG46" t="str">
            <v>022400</v>
          </cell>
          <cell r="IH46">
            <v>555</v>
          </cell>
          <cell r="II46" t="str">
            <v>022400</v>
          </cell>
          <cell r="IJ46">
            <v>409</v>
          </cell>
          <cell r="IK46" t="str">
            <v>022300</v>
          </cell>
          <cell r="IL46">
            <v>1679</v>
          </cell>
          <cell r="IM46" t="str">
            <v>022400</v>
          </cell>
          <cell r="IN46">
            <v>323</v>
          </cell>
          <cell r="IO46" t="str">
            <v>022400</v>
          </cell>
          <cell r="IP46">
            <v>609</v>
          </cell>
          <cell r="IQ46" t="str">
            <v>022400</v>
          </cell>
          <cell r="IR46">
            <v>405</v>
          </cell>
          <cell r="IS46" t="str">
            <v>022400</v>
          </cell>
          <cell r="IT46">
            <v>596</v>
          </cell>
          <cell r="IU46" t="str">
            <v>022400</v>
          </cell>
          <cell r="IV46">
            <v>315</v>
          </cell>
          <cell r="IW46" t="str">
            <v>022400</v>
          </cell>
          <cell r="IX46">
            <v>533</v>
          </cell>
          <cell r="IY46" t="str">
            <v>022400</v>
          </cell>
          <cell r="IZ46">
            <v>317</v>
          </cell>
          <cell r="JA46" t="str">
            <v>022400</v>
          </cell>
          <cell r="JB46">
            <v>549</v>
          </cell>
          <cell r="JC46" t="str">
            <v>022400</v>
          </cell>
          <cell r="JD46">
            <v>324</v>
          </cell>
          <cell r="JE46" t="str">
            <v>022400</v>
          </cell>
          <cell r="JF46">
            <v>530</v>
          </cell>
          <cell r="JG46" t="str">
            <v>022400</v>
          </cell>
          <cell r="JH46">
            <v>259</v>
          </cell>
          <cell r="JI46" t="str">
            <v>022400</v>
          </cell>
          <cell r="JJ46">
            <v>565</v>
          </cell>
          <cell r="JK46" t="str">
            <v>022400</v>
          </cell>
          <cell r="JL46">
            <v>277</v>
          </cell>
          <cell r="JM46" t="str">
            <v>022400</v>
          </cell>
          <cell r="JN46">
            <v>492</v>
          </cell>
          <cell r="JO46" t="str">
            <v>022400</v>
          </cell>
          <cell r="JP46">
            <v>302</v>
          </cell>
          <cell r="JQ46" t="str">
            <v>022400</v>
          </cell>
          <cell r="JR46">
            <v>474</v>
          </cell>
          <cell r="JS46" t="str">
            <v>022400</v>
          </cell>
          <cell r="JT46">
            <v>248</v>
          </cell>
          <cell r="JU46" t="str">
            <v>022400</v>
          </cell>
          <cell r="JV46">
            <v>525</v>
          </cell>
          <cell r="JW46" t="str">
            <v>022400</v>
          </cell>
          <cell r="JX46">
            <v>232</v>
          </cell>
          <cell r="JY46" t="str">
            <v>022400</v>
          </cell>
          <cell r="JZ46">
            <v>424</v>
          </cell>
          <cell r="KA46" t="str">
            <v>022400</v>
          </cell>
          <cell r="KB46">
            <v>230</v>
          </cell>
          <cell r="KC46" t="str">
            <v>022400</v>
          </cell>
          <cell r="KD46">
            <v>491</v>
          </cell>
          <cell r="KE46" t="str">
            <v>022400</v>
          </cell>
          <cell r="KF46">
            <v>164</v>
          </cell>
          <cell r="KG46" t="str">
            <v>022400</v>
          </cell>
          <cell r="KH46">
            <v>373</v>
          </cell>
          <cell r="KI46" t="str">
            <v>022400</v>
          </cell>
          <cell r="KJ46">
            <v>211</v>
          </cell>
          <cell r="KK46" t="str">
            <v>022400</v>
          </cell>
          <cell r="KL46">
            <v>329</v>
          </cell>
          <cell r="KM46" t="str">
            <v>022400</v>
          </cell>
          <cell r="KN46">
            <v>148</v>
          </cell>
          <cell r="KO46" t="str">
            <v>022400</v>
          </cell>
          <cell r="KP46">
            <v>336</v>
          </cell>
          <cell r="KQ46" t="str">
            <v>022400</v>
          </cell>
          <cell r="KR46">
            <v>72</v>
          </cell>
          <cell r="KS46" t="str">
            <v>022400</v>
          </cell>
          <cell r="KT46">
            <v>144</v>
          </cell>
          <cell r="KU46" t="str">
            <v>022400</v>
          </cell>
          <cell r="KV46">
            <v>45</v>
          </cell>
          <cell r="KW46" t="str">
            <v>022400</v>
          </cell>
          <cell r="KX46">
            <v>115</v>
          </cell>
          <cell r="KY46" t="str">
            <v>022400</v>
          </cell>
          <cell r="KZ46">
            <v>34</v>
          </cell>
          <cell r="LA46" t="str">
            <v>022400</v>
          </cell>
          <cell r="LB46">
            <v>88</v>
          </cell>
          <cell r="LC46" t="str">
            <v>022400</v>
          </cell>
          <cell r="LD46">
            <v>63</v>
          </cell>
          <cell r="LE46" t="str">
            <v>022400</v>
          </cell>
          <cell r="LF46">
            <v>161</v>
          </cell>
          <cell r="LG46" t="str">
            <v>022400</v>
          </cell>
          <cell r="LH46">
            <v>72</v>
          </cell>
          <cell r="LI46" t="str">
            <v>022400</v>
          </cell>
          <cell r="LJ46">
            <v>195</v>
          </cell>
          <cell r="LK46" t="str">
            <v>022400</v>
          </cell>
          <cell r="LL46">
            <v>70</v>
          </cell>
          <cell r="LM46" t="str">
            <v>022400</v>
          </cell>
          <cell r="LN46">
            <v>197</v>
          </cell>
          <cell r="LO46" t="str">
            <v>022400</v>
          </cell>
          <cell r="LP46">
            <v>66</v>
          </cell>
          <cell r="LQ46" t="str">
            <v>022400</v>
          </cell>
          <cell r="LR46">
            <v>194</v>
          </cell>
          <cell r="LS46" t="str">
            <v>022400</v>
          </cell>
          <cell r="LT46">
            <v>57</v>
          </cell>
          <cell r="LU46" t="str">
            <v>022400</v>
          </cell>
          <cell r="LV46">
            <v>153</v>
          </cell>
          <cell r="LW46" t="str">
            <v>022400</v>
          </cell>
          <cell r="LX46">
            <v>57</v>
          </cell>
          <cell r="LY46" t="str">
            <v>022400</v>
          </cell>
          <cell r="LZ46">
            <v>157</v>
          </cell>
          <cell r="MA46" t="str">
            <v>022400</v>
          </cell>
          <cell r="MB46">
            <v>30</v>
          </cell>
          <cell r="MC46" t="str">
            <v>022400</v>
          </cell>
          <cell r="MD46">
            <v>134</v>
          </cell>
          <cell r="ME46" t="str">
            <v>022400</v>
          </cell>
          <cell r="MF46">
            <v>27</v>
          </cell>
          <cell r="MG46" t="str">
            <v>022400</v>
          </cell>
          <cell r="MH46">
            <v>89</v>
          </cell>
          <cell r="MI46" t="str">
            <v>022400</v>
          </cell>
          <cell r="MJ46">
            <v>18</v>
          </cell>
          <cell r="MK46" t="str">
            <v>022400</v>
          </cell>
          <cell r="ML46">
            <v>67</v>
          </cell>
          <cell r="MM46" t="str">
            <v>022400</v>
          </cell>
          <cell r="MN46">
            <v>14</v>
          </cell>
          <cell r="MO46" t="str">
            <v>022400</v>
          </cell>
          <cell r="MP46">
            <v>52</v>
          </cell>
          <cell r="MQ46" t="str">
            <v>022400</v>
          </cell>
          <cell r="MR46">
            <v>16</v>
          </cell>
          <cell r="MS46" t="str">
            <v>022400</v>
          </cell>
          <cell r="MT46">
            <v>40</v>
          </cell>
          <cell r="MU46" t="str">
            <v>022400</v>
          </cell>
          <cell r="MV46">
            <v>8</v>
          </cell>
          <cell r="MW46" t="str">
            <v>022400</v>
          </cell>
          <cell r="MX46">
            <v>41</v>
          </cell>
          <cell r="MY46" t="str">
            <v>022400</v>
          </cell>
          <cell r="MZ46">
            <v>12</v>
          </cell>
          <cell r="NA46" t="str">
            <v>022400</v>
          </cell>
          <cell r="NB46">
            <v>19</v>
          </cell>
          <cell r="NC46" t="str">
            <v>022400</v>
          </cell>
          <cell r="ND46">
            <v>3</v>
          </cell>
          <cell r="NE46" t="str">
            <v>022400</v>
          </cell>
          <cell r="NF46">
            <v>14</v>
          </cell>
          <cell r="NG46" t="str">
            <v>022400</v>
          </cell>
          <cell r="NH46">
            <v>3</v>
          </cell>
          <cell r="NI46" t="str">
            <v>022720</v>
          </cell>
          <cell r="NJ46">
            <v>28</v>
          </cell>
          <cell r="NM46" t="str">
            <v>022400</v>
          </cell>
          <cell r="NN46">
            <v>12</v>
          </cell>
          <cell r="NO46" t="str">
            <v>022400</v>
          </cell>
          <cell r="NP46">
            <v>1</v>
          </cell>
          <cell r="NQ46" t="str">
            <v>022720</v>
          </cell>
          <cell r="NR46">
            <v>10</v>
          </cell>
          <cell r="NS46" t="str">
            <v>022400</v>
          </cell>
          <cell r="NT46">
            <v>1</v>
          </cell>
          <cell r="NU46" t="str">
            <v>023006</v>
          </cell>
          <cell r="NV46">
            <v>4</v>
          </cell>
          <cell r="NY46" t="str">
            <v>024005</v>
          </cell>
          <cell r="NZ46">
            <v>9</v>
          </cell>
          <cell r="OA46" t="str">
            <v>022400</v>
          </cell>
          <cell r="OB46">
            <v>2</v>
          </cell>
          <cell r="OC46" t="str">
            <v>029001</v>
          </cell>
          <cell r="OD46">
            <v>5</v>
          </cell>
        </row>
        <row r="47">
          <cell r="C47" t="str">
            <v>023005</v>
          </cell>
          <cell r="D47">
            <v>68</v>
          </cell>
          <cell r="E47" t="str">
            <v>023005</v>
          </cell>
          <cell r="F47">
            <v>63</v>
          </cell>
          <cell r="G47" t="str">
            <v>023005</v>
          </cell>
          <cell r="H47">
            <v>76</v>
          </cell>
          <cell r="I47" t="str">
            <v>023005</v>
          </cell>
          <cell r="J47">
            <v>65</v>
          </cell>
          <cell r="K47" t="str">
            <v>023005</v>
          </cell>
          <cell r="L47">
            <v>83</v>
          </cell>
          <cell r="M47" t="str">
            <v>023005</v>
          </cell>
          <cell r="N47">
            <v>83</v>
          </cell>
          <cell r="O47" t="str">
            <v>023005</v>
          </cell>
          <cell r="P47">
            <v>92</v>
          </cell>
          <cell r="Q47" t="str">
            <v>023005</v>
          </cell>
          <cell r="R47">
            <v>79</v>
          </cell>
          <cell r="S47" t="str">
            <v>023005</v>
          </cell>
          <cell r="T47">
            <v>103</v>
          </cell>
          <cell r="U47" t="str">
            <v>023005</v>
          </cell>
          <cell r="V47">
            <v>103</v>
          </cell>
          <cell r="W47" t="str">
            <v>023005</v>
          </cell>
          <cell r="X47">
            <v>92</v>
          </cell>
          <cell r="Y47" t="str">
            <v>023005</v>
          </cell>
          <cell r="Z47">
            <v>92</v>
          </cell>
          <cell r="AA47" t="str">
            <v>023005</v>
          </cell>
          <cell r="AB47">
            <v>96</v>
          </cell>
          <cell r="AC47" t="str">
            <v>023002</v>
          </cell>
          <cell r="AD47">
            <v>577</v>
          </cell>
          <cell r="AE47" t="str">
            <v>023005</v>
          </cell>
          <cell r="AF47">
            <v>125</v>
          </cell>
          <cell r="AG47" t="str">
            <v>023005</v>
          </cell>
          <cell r="AH47">
            <v>113</v>
          </cell>
          <cell r="AI47" t="str">
            <v>023005</v>
          </cell>
          <cell r="AJ47">
            <v>125</v>
          </cell>
          <cell r="AK47" t="str">
            <v>023005</v>
          </cell>
          <cell r="AL47">
            <v>105</v>
          </cell>
          <cell r="AM47" t="str">
            <v>023005</v>
          </cell>
          <cell r="AN47">
            <v>122</v>
          </cell>
          <cell r="AO47" t="str">
            <v>023005</v>
          </cell>
          <cell r="AP47">
            <v>104</v>
          </cell>
          <cell r="AQ47" t="str">
            <v>023005</v>
          </cell>
          <cell r="AR47">
            <v>135</v>
          </cell>
          <cell r="AS47" t="str">
            <v>023005</v>
          </cell>
          <cell r="AT47">
            <v>124</v>
          </cell>
          <cell r="AU47" t="str">
            <v>023005</v>
          </cell>
          <cell r="AV47">
            <v>127</v>
          </cell>
          <cell r="AW47" t="str">
            <v>023005</v>
          </cell>
          <cell r="AX47">
            <v>127</v>
          </cell>
          <cell r="AY47" t="str">
            <v>023005</v>
          </cell>
          <cell r="AZ47">
            <v>130</v>
          </cell>
          <cell r="BA47" t="str">
            <v>023005</v>
          </cell>
          <cell r="BB47">
            <v>131</v>
          </cell>
          <cell r="BC47" t="str">
            <v>023005</v>
          </cell>
          <cell r="BD47">
            <v>153</v>
          </cell>
          <cell r="BE47" t="str">
            <v>023005</v>
          </cell>
          <cell r="BF47">
            <v>134</v>
          </cell>
          <cell r="BG47" t="str">
            <v>023005</v>
          </cell>
          <cell r="BH47">
            <v>102</v>
          </cell>
          <cell r="BI47" t="str">
            <v>023005</v>
          </cell>
          <cell r="BJ47">
            <v>91</v>
          </cell>
          <cell r="BK47" t="str">
            <v>023005</v>
          </cell>
          <cell r="BL47">
            <v>110</v>
          </cell>
          <cell r="BM47" t="str">
            <v>023005</v>
          </cell>
          <cell r="BN47">
            <v>70</v>
          </cell>
          <cell r="BO47" t="str">
            <v>022204</v>
          </cell>
          <cell r="BP47">
            <v>71</v>
          </cell>
          <cell r="BQ47" t="str">
            <v>022204</v>
          </cell>
          <cell r="BR47">
            <v>62</v>
          </cell>
          <cell r="BS47" t="str">
            <v>022205</v>
          </cell>
          <cell r="BT47">
            <v>165</v>
          </cell>
          <cell r="BU47" t="str">
            <v>022300</v>
          </cell>
          <cell r="BV47">
            <v>526</v>
          </cell>
          <cell r="BW47" t="str">
            <v>022205</v>
          </cell>
          <cell r="BX47">
            <v>192</v>
          </cell>
          <cell r="BY47" t="str">
            <v>022300</v>
          </cell>
          <cell r="BZ47">
            <v>648</v>
          </cell>
          <cell r="CA47" t="str">
            <v>022720</v>
          </cell>
          <cell r="CB47">
            <v>415</v>
          </cell>
          <cell r="CC47" t="str">
            <v>022400</v>
          </cell>
          <cell r="CD47">
            <v>276</v>
          </cell>
          <cell r="CE47" t="str">
            <v>022300</v>
          </cell>
          <cell r="CF47">
            <v>768</v>
          </cell>
          <cell r="CG47" t="str">
            <v>022300</v>
          </cell>
          <cell r="CH47">
            <v>729</v>
          </cell>
          <cell r="CI47" t="str">
            <v>022208</v>
          </cell>
          <cell r="CJ47">
            <v>102</v>
          </cell>
          <cell r="CK47" t="str">
            <v>022720</v>
          </cell>
          <cell r="CL47">
            <v>467</v>
          </cell>
          <cell r="CM47" t="str">
            <v>022720</v>
          </cell>
          <cell r="CN47">
            <v>525</v>
          </cell>
          <cell r="CO47" t="str">
            <v>022300</v>
          </cell>
          <cell r="CP47">
            <v>913</v>
          </cell>
          <cell r="CQ47" t="str">
            <v>022720</v>
          </cell>
          <cell r="CR47">
            <v>530</v>
          </cell>
          <cell r="CS47" t="str">
            <v>022400</v>
          </cell>
          <cell r="CT47">
            <v>572</v>
          </cell>
          <cell r="CU47" t="str">
            <v>022720</v>
          </cell>
          <cell r="CV47">
            <v>544</v>
          </cell>
          <cell r="CW47" t="str">
            <v>022720</v>
          </cell>
          <cell r="CX47">
            <v>607</v>
          </cell>
          <cell r="CY47" t="str">
            <v>022720</v>
          </cell>
          <cell r="CZ47">
            <v>548</v>
          </cell>
          <cell r="DA47" t="str">
            <v>022300</v>
          </cell>
          <cell r="DB47">
            <v>1020</v>
          </cell>
          <cell r="DC47" t="str">
            <v>022720</v>
          </cell>
          <cell r="DD47">
            <v>641</v>
          </cell>
          <cell r="DE47" t="str">
            <v>022400</v>
          </cell>
          <cell r="DF47">
            <v>600</v>
          </cell>
          <cell r="DG47" t="str">
            <v>022720</v>
          </cell>
          <cell r="DH47">
            <v>616</v>
          </cell>
          <cell r="DI47" t="str">
            <v>022400</v>
          </cell>
          <cell r="DJ47">
            <v>579</v>
          </cell>
          <cell r="DK47" t="str">
            <v>022720</v>
          </cell>
          <cell r="DL47">
            <v>776</v>
          </cell>
          <cell r="DM47" t="str">
            <v>022720</v>
          </cell>
          <cell r="DN47">
            <v>899</v>
          </cell>
          <cell r="DO47" t="str">
            <v>022720</v>
          </cell>
          <cell r="DP47">
            <v>869</v>
          </cell>
          <cell r="DQ47" t="str">
            <v>022720</v>
          </cell>
          <cell r="DR47">
            <v>1084</v>
          </cell>
          <cell r="DS47" t="str">
            <v>022400</v>
          </cell>
          <cell r="DT47">
            <v>706</v>
          </cell>
          <cell r="DU47" t="str">
            <v>022400</v>
          </cell>
          <cell r="DV47">
            <v>720</v>
          </cell>
          <cell r="DW47" t="str">
            <v>022720</v>
          </cell>
          <cell r="DX47">
            <v>1104</v>
          </cell>
          <cell r="DY47" t="str">
            <v>022720</v>
          </cell>
          <cell r="DZ47">
            <v>1236</v>
          </cell>
          <cell r="EA47" t="str">
            <v>022720</v>
          </cell>
          <cell r="EB47">
            <v>1195</v>
          </cell>
          <cell r="EC47" t="str">
            <v>022720</v>
          </cell>
          <cell r="ED47">
            <v>1370</v>
          </cell>
          <cell r="EE47" t="str">
            <v>022720</v>
          </cell>
          <cell r="EF47">
            <v>1230</v>
          </cell>
          <cell r="EG47" t="str">
            <v>022400</v>
          </cell>
          <cell r="EH47">
            <v>908</v>
          </cell>
          <cell r="EI47" t="str">
            <v>022720</v>
          </cell>
          <cell r="EJ47">
            <v>1221</v>
          </cell>
          <cell r="EK47" t="str">
            <v>022720</v>
          </cell>
          <cell r="EL47">
            <v>1456</v>
          </cell>
          <cell r="EM47" t="str">
            <v>022720</v>
          </cell>
          <cell r="EN47">
            <v>1161</v>
          </cell>
          <cell r="EO47" t="str">
            <v>022720</v>
          </cell>
          <cell r="EP47">
            <v>1315</v>
          </cell>
          <cell r="EQ47" t="str">
            <v>022720</v>
          </cell>
          <cell r="ER47">
            <v>1104</v>
          </cell>
          <cell r="ES47" t="str">
            <v>022400</v>
          </cell>
          <cell r="ET47">
            <v>768</v>
          </cell>
          <cell r="EU47" t="str">
            <v>022720</v>
          </cell>
          <cell r="EV47">
            <v>1149</v>
          </cell>
          <cell r="EW47" t="str">
            <v>022720</v>
          </cell>
          <cell r="EX47">
            <v>1291</v>
          </cell>
          <cell r="EY47" t="str">
            <v>022720</v>
          </cell>
          <cell r="EZ47">
            <v>992</v>
          </cell>
          <cell r="FA47" t="str">
            <v>022720</v>
          </cell>
          <cell r="FB47">
            <v>1139</v>
          </cell>
          <cell r="FC47" t="str">
            <v>022720</v>
          </cell>
          <cell r="FD47">
            <v>923</v>
          </cell>
          <cell r="FE47" t="str">
            <v>022720</v>
          </cell>
          <cell r="FF47">
            <v>1174</v>
          </cell>
          <cell r="FG47" t="str">
            <v>022720</v>
          </cell>
          <cell r="FH47">
            <v>939</v>
          </cell>
          <cell r="FI47" t="str">
            <v>022720</v>
          </cell>
          <cell r="FJ47">
            <v>1037</v>
          </cell>
          <cell r="FK47" t="str">
            <v>022720</v>
          </cell>
          <cell r="FL47">
            <v>824</v>
          </cell>
          <cell r="FM47" t="str">
            <v>022720</v>
          </cell>
          <cell r="FN47">
            <v>957</v>
          </cell>
          <cell r="FO47" t="str">
            <v>022720</v>
          </cell>
          <cell r="FP47">
            <v>762</v>
          </cell>
          <cell r="FQ47" t="str">
            <v>022720</v>
          </cell>
          <cell r="FR47">
            <v>829</v>
          </cell>
          <cell r="FS47" t="str">
            <v>022720</v>
          </cell>
          <cell r="FT47">
            <v>790</v>
          </cell>
          <cell r="FU47" t="str">
            <v>022720</v>
          </cell>
          <cell r="FV47">
            <v>899</v>
          </cell>
          <cell r="FW47" t="str">
            <v>022720</v>
          </cell>
          <cell r="FX47">
            <v>726</v>
          </cell>
          <cell r="FY47" t="str">
            <v>022720</v>
          </cell>
          <cell r="FZ47">
            <v>860</v>
          </cell>
          <cell r="GA47" t="str">
            <v>022720</v>
          </cell>
          <cell r="GB47">
            <v>702</v>
          </cell>
          <cell r="GC47" t="str">
            <v>022720</v>
          </cell>
          <cell r="GD47">
            <v>807</v>
          </cell>
          <cell r="GE47" t="str">
            <v>022720</v>
          </cell>
          <cell r="GF47">
            <v>676</v>
          </cell>
          <cell r="GG47" t="str">
            <v>022720</v>
          </cell>
          <cell r="GH47">
            <v>815</v>
          </cell>
          <cell r="GI47" t="str">
            <v>022720</v>
          </cell>
          <cell r="GJ47">
            <v>663</v>
          </cell>
          <cell r="GK47" t="str">
            <v>022720</v>
          </cell>
          <cell r="GL47">
            <v>734</v>
          </cell>
          <cell r="GM47" t="str">
            <v>022720</v>
          </cell>
          <cell r="GN47">
            <v>618</v>
          </cell>
          <cell r="GO47" t="str">
            <v>022720</v>
          </cell>
          <cell r="GP47">
            <v>714</v>
          </cell>
          <cell r="GQ47" t="str">
            <v>022720</v>
          </cell>
          <cell r="GR47">
            <v>609</v>
          </cell>
          <cell r="GS47" t="str">
            <v>022720</v>
          </cell>
          <cell r="GT47">
            <v>778</v>
          </cell>
          <cell r="GU47" t="str">
            <v>022720</v>
          </cell>
          <cell r="GV47">
            <v>628</v>
          </cell>
          <cell r="GW47" t="str">
            <v>022720</v>
          </cell>
          <cell r="GX47">
            <v>728</v>
          </cell>
          <cell r="GY47" t="str">
            <v>022720</v>
          </cell>
          <cell r="GZ47">
            <v>639</v>
          </cell>
          <cell r="HA47" t="str">
            <v>022720</v>
          </cell>
          <cell r="HB47">
            <v>710</v>
          </cell>
          <cell r="HC47" t="str">
            <v>022720</v>
          </cell>
          <cell r="HD47">
            <v>582</v>
          </cell>
          <cell r="HE47" t="str">
            <v>022400</v>
          </cell>
          <cell r="HF47">
            <v>431</v>
          </cell>
          <cell r="HG47" t="str">
            <v>022720</v>
          </cell>
          <cell r="HH47">
            <v>629</v>
          </cell>
          <cell r="HI47" t="str">
            <v>022720</v>
          </cell>
          <cell r="HJ47">
            <v>760</v>
          </cell>
          <cell r="HK47" t="str">
            <v>022720</v>
          </cell>
          <cell r="HL47">
            <v>639</v>
          </cell>
          <cell r="HM47" t="str">
            <v>022720</v>
          </cell>
          <cell r="HN47">
            <v>781</v>
          </cell>
          <cell r="HO47" t="str">
            <v>022720</v>
          </cell>
          <cell r="HP47">
            <v>620</v>
          </cell>
          <cell r="HQ47" t="str">
            <v>022720</v>
          </cell>
          <cell r="HR47">
            <v>764</v>
          </cell>
          <cell r="HS47" t="str">
            <v>022720</v>
          </cell>
          <cell r="HT47">
            <v>658</v>
          </cell>
          <cell r="HU47" t="str">
            <v>022720</v>
          </cell>
          <cell r="HV47">
            <v>885</v>
          </cell>
          <cell r="HW47" t="str">
            <v>022400</v>
          </cell>
          <cell r="HX47">
            <v>338</v>
          </cell>
          <cell r="HY47" t="str">
            <v>022720</v>
          </cell>
          <cell r="HZ47">
            <v>914</v>
          </cell>
          <cell r="IA47" t="str">
            <v>022720</v>
          </cell>
          <cell r="IB47">
            <v>741</v>
          </cell>
          <cell r="IC47" t="str">
            <v>022720</v>
          </cell>
          <cell r="ID47">
            <v>993</v>
          </cell>
          <cell r="IE47" t="str">
            <v>022720</v>
          </cell>
          <cell r="IF47">
            <v>757</v>
          </cell>
          <cell r="IG47" t="str">
            <v>022720</v>
          </cell>
          <cell r="IH47">
            <v>953</v>
          </cell>
          <cell r="II47" t="str">
            <v>022720</v>
          </cell>
          <cell r="IJ47">
            <v>726</v>
          </cell>
          <cell r="IK47" t="str">
            <v>022400</v>
          </cell>
          <cell r="IL47">
            <v>579</v>
          </cell>
          <cell r="IM47" t="str">
            <v>022720</v>
          </cell>
          <cell r="IN47">
            <v>733</v>
          </cell>
          <cell r="IO47" t="str">
            <v>022720</v>
          </cell>
          <cell r="IP47">
            <v>966</v>
          </cell>
          <cell r="IQ47" t="str">
            <v>022720</v>
          </cell>
          <cell r="IR47">
            <v>701</v>
          </cell>
          <cell r="IS47" t="str">
            <v>022720</v>
          </cell>
          <cell r="IT47">
            <v>966</v>
          </cell>
          <cell r="IU47" t="str">
            <v>022720</v>
          </cell>
          <cell r="IV47">
            <v>630</v>
          </cell>
          <cell r="IW47" t="str">
            <v>022720</v>
          </cell>
          <cell r="IX47">
            <v>792</v>
          </cell>
          <cell r="IY47" t="str">
            <v>022720</v>
          </cell>
          <cell r="IZ47">
            <v>564</v>
          </cell>
          <cell r="JA47" t="str">
            <v>022720</v>
          </cell>
          <cell r="JB47">
            <v>810</v>
          </cell>
          <cell r="JC47" t="str">
            <v>022720</v>
          </cell>
          <cell r="JD47">
            <v>550</v>
          </cell>
          <cell r="JE47" t="str">
            <v>022720</v>
          </cell>
          <cell r="JF47">
            <v>707</v>
          </cell>
          <cell r="JG47" t="str">
            <v>022720</v>
          </cell>
          <cell r="JH47">
            <v>488</v>
          </cell>
          <cell r="JI47" t="str">
            <v>022720</v>
          </cell>
          <cell r="JJ47">
            <v>727</v>
          </cell>
          <cell r="JK47" t="str">
            <v>022720</v>
          </cell>
          <cell r="JL47">
            <v>419</v>
          </cell>
          <cell r="JM47" t="str">
            <v>022720</v>
          </cell>
          <cell r="JN47">
            <v>643</v>
          </cell>
          <cell r="JO47" t="str">
            <v>022720</v>
          </cell>
          <cell r="JP47">
            <v>386</v>
          </cell>
          <cell r="JQ47" t="str">
            <v>022720</v>
          </cell>
          <cell r="JR47">
            <v>620</v>
          </cell>
          <cell r="JS47" t="str">
            <v>022720</v>
          </cell>
          <cell r="JT47">
            <v>379</v>
          </cell>
          <cell r="JU47" t="str">
            <v>022720</v>
          </cell>
          <cell r="JV47">
            <v>635</v>
          </cell>
          <cell r="JW47" t="str">
            <v>022720</v>
          </cell>
          <cell r="JX47">
            <v>314</v>
          </cell>
          <cell r="JY47" t="str">
            <v>022720</v>
          </cell>
          <cell r="JZ47">
            <v>518</v>
          </cell>
          <cell r="KA47" t="str">
            <v>022720</v>
          </cell>
          <cell r="KB47">
            <v>304</v>
          </cell>
          <cell r="KC47" t="str">
            <v>022720</v>
          </cell>
          <cell r="KD47">
            <v>605</v>
          </cell>
          <cell r="KE47" t="str">
            <v>022720</v>
          </cell>
          <cell r="KF47">
            <v>243</v>
          </cell>
          <cell r="KG47" t="str">
            <v>022720</v>
          </cell>
          <cell r="KH47">
            <v>477</v>
          </cell>
          <cell r="KI47" t="str">
            <v>022720</v>
          </cell>
          <cell r="KJ47">
            <v>242</v>
          </cell>
          <cell r="KK47" t="str">
            <v>022720</v>
          </cell>
          <cell r="KL47">
            <v>452</v>
          </cell>
          <cell r="KM47" t="str">
            <v>022720</v>
          </cell>
          <cell r="KN47">
            <v>215</v>
          </cell>
          <cell r="KO47" t="str">
            <v>022720</v>
          </cell>
          <cell r="KP47">
            <v>382</v>
          </cell>
          <cell r="KQ47" t="str">
            <v>022720</v>
          </cell>
          <cell r="KR47">
            <v>101</v>
          </cell>
          <cell r="KS47" t="str">
            <v>022720</v>
          </cell>
          <cell r="KT47">
            <v>162</v>
          </cell>
          <cell r="KU47" t="str">
            <v>022720</v>
          </cell>
          <cell r="KV47">
            <v>66</v>
          </cell>
          <cell r="KW47" t="str">
            <v>022720</v>
          </cell>
          <cell r="KX47">
            <v>119</v>
          </cell>
          <cell r="KY47" t="str">
            <v>022720</v>
          </cell>
          <cell r="KZ47">
            <v>67</v>
          </cell>
          <cell r="LA47" t="str">
            <v>022720</v>
          </cell>
          <cell r="LB47">
            <v>134</v>
          </cell>
          <cell r="LC47" t="str">
            <v>022720</v>
          </cell>
          <cell r="LD47">
            <v>86</v>
          </cell>
          <cell r="LE47" t="str">
            <v>022720</v>
          </cell>
          <cell r="LF47">
            <v>241</v>
          </cell>
          <cell r="LG47" t="str">
            <v>022720</v>
          </cell>
          <cell r="LH47">
            <v>121</v>
          </cell>
          <cell r="LI47" t="str">
            <v>022720</v>
          </cell>
          <cell r="LJ47">
            <v>278</v>
          </cell>
          <cell r="LK47" t="str">
            <v>022720</v>
          </cell>
          <cell r="LL47">
            <v>104</v>
          </cell>
          <cell r="LM47" t="str">
            <v>022720</v>
          </cell>
          <cell r="LN47">
            <v>295</v>
          </cell>
          <cell r="LO47" t="str">
            <v>022720</v>
          </cell>
          <cell r="LP47">
            <v>114</v>
          </cell>
          <cell r="LQ47" t="str">
            <v>022720</v>
          </cell>
          <cell r="LR47">
            <v>303</v>
          </cell>
          <cell r="LS47" t="str">
            <v>022720</v>
          </cell>
          <cell r="LT47">
            <v>110</v>
          </cell>
          <cell r="LU47" t="str">
            <v>022720</v>
          </cell>
          <cell r="LV47">
            <v>286</v>
          </cell>
          <cell r="LW47" t="str">
            <v>022720</v>
          </cell>
          <cell r="LX47">
            <v>77</v>
          </cell>
          <cell r="LY47" t="str">
            <v>022720</v>
          </cell>
          <cell r="LZ47">
            <v>226</v>
          </cell>
          <cell r="MA47" t="str">
            <v>022720</v>
          </cell>
          <cell r="MB47">
            <v>72</v>
          </cell>
          <cell r="MC47" t="str">
            <v>022720</v>
          </cell>
          <cell r="MD47">
            <v>184</v>
          </cell>
          <cell r="ME47" t="str">
            <v>022720</v>
          </cell>
          <cell r="MF47">
            <v>54</v>
          </cell>
          <cell r="MG47" t="str">
            <v>022720</v>
          </cell>
          <cell r="MH47">
            <v>154</v>
          </cell>
          <cell r="MI47" t="str">
            <v>022720</v>
          </cell>
          <cell r="MJ47">
            <v>28</v>
          </cell>
          <cell r="MK47" t="str">
            <v>022720</v>
          </cell>
          <cell r="ML47">
            <v>110</v>
          </cell>
          <cell r="MM47" t="str">
            <v>022720</v>
          </cell>
          <cell r="MN47">
            <v>24</v>
          </cell>
          <cell r="MO47" t="str">
            <v>022720</v>
          </cell>
          <cell r="MP47">
            <v>81</v>
          </cell>
          <cell r="MQ47" t="str">
            <v>022720</v>
          </cell>
          <cell r="MR47">
            <v>20</v>
          </cell>
          <cell r="MS47" t="str">
            <v>022720</v>
          </cell>
          <cell r="MT47">
            <v>77</v>
          </cell>
          <cell r="MU47" t="str">
            <v>022720</v>
          </cell>
          <cell r="MV47">
            <v>20</v>
          </cell>
          <cell r="MW47" t="str">
            <v>022720</v>
          </cell>
          <cell r="MX47">
            <v>51</v>
          </cell>
          <cell r="MY47" t="str">
            <v>022720</v>
          </cell>
          <cell r="MZ47">
            <v>13</v>
          </cell>
          <cell r="NA47" t="str">
            <v>022720</v>
          </cell>
          <cell r="NB47">
            <v>38</v>
          </cell>
          <cell r="NC47" t="str">
            <v>022720</v>
          </cell>
          <cell r="ND47">
            <v>6</v>
          </cell>
          <cell r="NE47" t="str">
            <v>022720</v>
          </cell>
          <cell r="NF47">
            <v>32</v>
          </cell>
          <cell r="NG47" t="str">
            <v>022720</v>
          </cell>
          <cell r="NH47">
            <v>6</v>
          </cell>
          <cell r="NI47" t="str">
            <v>023002</v>
          </cell>
          <cell r="NJ47">
            <v>35</v>
          </cell>
          <cell r="NK47" t="str">
            <v>022720</v>
          </cell>
          <cell r="NL47">
            <v>1</v>
          </cell>
          <cell r="NM47" t="str">
            <v>022720</v>
          </cell>
          <cell r="NN47">
            <v>15</v>
          </cell>
          <cell r="NO47" t="str">
            <v>022720</v>
          </cell>
          <cell r="NP47">
            <v>1</v>
          </cell>
          <cell r="NQ47" t="str">
            <v>023002</v>
          </cell>
          <cell r="NR47">
            <v>14</v>
          </cell>
          <cell r="NU47" t="str">
            <v>023500</v>
          </cell>
          <cell r="NV47">
            <v>16</v>
          </cell>
          <cell r="NW47" t="str">
            <v>022720</v>
          </cell>
          <cell r="NX47">
            <v>1</v>
          </cell>
          <cell r="NY47" t="str">
            <v>024200</v>
          </cell>
          <cell r="NZ47">
            <v>1</v>
          </cell>
          <cell r="OC47" t="str">
            <v>029100</v>
          </cell>
          <cell r="OD47">
            <v>1</v>
          </cell>
        </row>
        <row r="48">
          <cell r="C48" t="str">
            <v>023006</v>
          </cell>
          <cell r="D48">
            <v>36</v>
          </cell>
          <cell r="E48" t="str">
            <v>023006</v>
          </cell>
          <cell r="F48">
            <v>32</v>
          </cell>
          <cell r="G48" t="str">
            <v>023006</v>
          </cell>
          <cell r="H48">
            <v>30</v>
          </cell>
          <cell r="I48" t="str">
            <v>023006</v>
          </cell>
          <cell r="J48">
            <v>33</v>
          </cell>
          <cell r="K48" t="str">
            <v>023006</v>
          </cell>
          <cell r="L48">
            <v>39</v>
          </cell>
          <cell r="M48" t="str">
            <v>023006</v>
          </cell>
          <cell r="N48">
            <v>37</v>
          </cell>
          <cell r="O48" t="str">
            <v>023006</v>
          </cell>
          <cell r="P48">
            <v>49</v>
          </cell>
          <cell r="Q48" t="str">
            <v>023006</v>
          </cell>
          <cell r="R48">
            <v>37</v>
          </cell>
          <cell r="S48" t="str">
            <v>023006</v>
          </cell>
          <cell r="T48">
            <v>48</v>
          </cell>
          <cell r="U48" t="str">
            <v>023006</v>
          </cell>
          <cell r="V48">
            <v>48</v>
          </cell>
          <cell r="W48" t="str">
            <v>023006</v>
          </cell>
          <cell r="X48">
            <v>60</v>
          </cell>
          <cell r="Y48" t="str">
            <v>023006</v>
          </cell>
          <cell r="Z48">
            <v>41</v>
          </cell>
          <cell r="AA48" t="str">
            <v>023006</v>
          </cell>
          <cell r="AB48">
            <v>53</v>
          </cell>
          <cell r="AC48" t="str">
            <v>023005</v>
          </cell>
          <cell r="AD48">
            <v>114</v>
          </cell>
          <cell r="AE48" t="str">
            <v>023006</v>
          </cell>
          <cell r="AF48">
            <v>59</v>
          </cell>
          <cell r="AG48" t="str">
            <v>023006</v>
          </cell>
          <cell r="AH48">
            <v>60</v>
          </cell>
          <cell r="AI48" t="str">
            <v>023006</v>
          </cell>
          <cell r="AJ48">
            <v>75</v>
          </cell>
          <cell r="AK48" t="str">
            <v>023006</v>
          </cell>
          <cell r="AL48">
            <v>76</v>
          </cell>
          <cell r="AM48" t="str">
            <v>023006</v>
          </cell>
          <cell r="AN48">
            <v>72</v>
          </cell>
          <cell r="AO48" t="str">
            <v>023006</v>
          </cell>
          <cell r="AP48">
            <v>59</v>
          </cell>
          <cell r="AQ48" t="str">
            <v>023006</v>
          </cell>
          <cell r="AR48">
            <v>59</v>
          </cell>
          <cell r="AS48" t="str">
            <v>023006</v>
          </cell>
          <cell r="AT48">
            <v>65</v>
          </cell>
          <cell r="AU48" t="str">
            <v>023006</v>
          </cell>
          <cell r="AV48">
            <v>57</v>
          </cell>
          <cell r="AW48" t="str">
            <v>023006</v>
          </cell>
          <cell r="AX48">
            <v>66</v>
          </cell>
          <cell r="AY48" t="str">
            <v>023006</v>
          </cell>
          <cell r="AZ48">
            <v>91</v>
          </cell>
          <cell r="BA48" t="str">
            <v>023006</v>
          </cell>
          <cell r="BB48">
            <v>88</v>
          </cell>
          <cell r="BC48" t="str">
            <v>023006</v>
          </cell>
          <cell r="BD48">
            <v>76</v>
          </cell>
          <cell r="BE48" t="str">
            <v>023006</v>
          </cell>
          <cell r="BF48">
            <v>56</v>
          </cell>
          <cell r="BG48" t="str">
            <v>023006</v>
          </cell>
          <cell r="BH48">
            <v>75</v>
          </cell>
          <cell r="BI48" t="str">
            <v>023006</v>
          </cell>
          <cell r="BJ48">
            <v>63</v>
          </cell>
          <cell r="BK48" t="str">
            <v>023006</v>
          </cell>
          <cell r="BL48">
            <v>55</v>
          </cell>
          <cell r="BM48" t="str">
            <v>023006</v>
          </cell>
          <cell r="BN48">
            <v>49</v>
          </cell>
          <cell r="BO48" t="str">
            <v>022205</v>
          </cell>
          <cell r="BP48">
            <v>205</v>
          </cell>
          <cell r="BQ48" t="str">
            <v>022205</v>
          </cell>
          <cell r="BR48">
            <v>141</v>
          </cell>
          <cell r="BS48" t="str">
            <v>022208</v>
          </cell>
          <cell r="BT48">
            <v>55</v>
          </cell>
          <cell r="BU48" t="str">
            <v>022400</v>
          </cell>
          <cell r="BV48">
            <v>195</v>
          </cell>
          <cell r="BW48" t="str">
            <v>022208</v>
          </cell>
          <cell r="BX48">
            <v>65</v>
          </cell>
          <cell r="BY48" t="str">
            <v>022400</v>
          </cell>
          <cell r="BZ48">
            <v>283</v>
          </cell>
          <cell r="CA48" t="str">
            <v>022800</v>
          </cell>
          <cell r="CB48">
            <v>153</v>
          </cell>
          <cell r="CC48" t="str">
            <v>022720</v>
          </cell>
          <cell r="CD48">
            <v>370</v>
          </cell>
          <cell r="CE48" t="str">
            <v>022400</v>
          </cell>
          <cell r="CF48">
            <v>287</v>
          </cell>
          <cell r="CG48" t="str">
            <v>022400</v>
          </cell>
          <cell r="CH48">
            <v>338</v>
          </cell>
          <cell r="CI48" t="str">
            <v>022300</v>
          </cell>
          <cell r="CJ48">
            <v>860</v>
          </cell>
          <cell r="CK48" t="str">
            <v>022800</v>
          </cell>
          <cell r="CL48">
            <v>386</v>
          </cell>
          <cell r="CM48" t="str">
            <v>022800</v>
          </cell>
          <cell r="CN48">
            <v>77</v>
          </cell>
          <cell r="CO48" t="str">
            <v>022400</v>
          </cell>
          <cell r="CP48">
            <v>484</v>
          </cell>
          <cell r="CQ48" t="str">
            <v>022800</v>
          </cell>
          <cell r="CR48">
            <v>80</v>
          </cell>
          <cell r="CS48" t="str">
            <v>022720</v>
          </cell>
          <cell r="CT48">
            <v>541</v>
          </cell>
          <cell r="CU48" t="str">
            <v>022800</v>
          </cell>
          <cell r="CV48">
            <v>38</v>
          </cell>
          <cell r="CW48" t="str">
            <v>022800</v>
          </cell>
          <cell r="CX48">
            <v>106</v>
          </cell>
          <cell r="CY48" t="str">
            <v>022800</v>
          </cell>
          <cell r="CZ48">
            <v>31</v>
          </cell>
          <cell r="DA48" t="str">
            <v>022400</v>
          </cell>
          <cell r="DB48">
            <v>588</v>
          </cell>
          <cell r="DC48" t="str">
            <v>022800</v>
          </cell>
          <cell r="DD48">
            <v>25</v>
          </cell>
          <cell r="DE48" t="str">
            <v>022720</v>
          </cell>
          <cell r="DF48">
            <v>724</v>
          </cell>
          <cell r="DG48" t="str">
            <v>022800</v>
          </cell>
          <cell r="DH48">
            <v>15</v>
          </cell>
          <cell r="DI48" t="str">
            <v>022720</v>
          </cell>
          <cell r="DJ48">
            <v>792</v>
          </cell>
          <cell r="DK48" t="str">
            <v>022800</v>
          </cell>
          <cell r="DL48">
            <v>11</v>
          </cell>
          <cell r="DM48" t="str">
            <v>022800</v>
          </cell>
          <cell r="DN48">
            <v>24</v>
          </cell>
          <cell r="DO48" t="str">
            <v>022800</v>
          </cell>
          <cell r="DP48">
            <v>3</v>
          </cell>
          <cell r="DQ48" t="str">
            <v>022800</v>
          </cell>
          <cell r="DR48">
            <v>21</v>
          </cell>
          <cell r="DS48" t="str">
            <v>022720</v>
          </cell>
          <cell r="DT48">
            <v>964</v>
          </cell>
          <cell r="DU48" t="str">
            <v>022720</v>
          </cell>
          <cell r="DV48">
            <v>1182</v>
          </cell>
          <cell r="DW48" t="str">
            <v>022800</v>
          </cell>
          <cell r="DX48">
            <v>7</v>
          </cell>
          <cell r="DY48" t="str">
            <v>022800</v>
          </cell>
          <cell r="DZ48">
            <v>20</v>
          </cell>
          <cell r="EA48" t="str">
            <v>022800</v>
          </cell>
          <cell r="EB48">
            <v>13</v>
          </cell>
          <cell r="EC48" t="str">
            <v>022800</v>
          </cell>
          <cell r="ED48">
            <v>10</v>
          </cell>
          <cell r="EE48" t="str">
            <v>022800</v>
          </cell>
          <cell r="EF48">
            <v>8</v>
          </cell>
          <cell r="EG48" t="str">
            <v>022720</v>
          </cell>
          <cell r="EH48">
            <v>1513</v>
          </cell>
          <cell r="EI48" t="str">
            <v>022800</v>
          </cell>
          <cell r="EJ48">
            <v>4</v>
          </cell>
          <cell r="EK48" t="str">
            <v>022800</v>
          </cell>
          <cell r="EL48">
            <v>14</v>
          </cell>
          <cell r="EM48" t="str">
            <v>022800</v>
          </cell>
          <cell r="EN48">
            <v>4</v>
          </cell>
          <cell r="EO48" t="str">
            <v>022800</v>
          </cell>
          <cell r="EP48">
            <v>11</v>
          </cell>
          <cell r="EQ48" t="str">
            <v>022800</v>
          </cell>
          <cell r="ER48">
            <v>3</v>
          </cell>
          <cell r="ES48" t="str">
            <v>022720</v>
          </cell>
          <cell r="ET48">
            <v>1344</v>
          </cell>
          <cell r="EU48" t="str">
            <v>022800</v>
          </cell>
          <cell r="EV48">
            <v>4</v>
          </cell>
          <cell r="EW48" t="str">
            <v>022800</v>
          </cell>
          <cell r="EX48">
            <v>24</v>
          </cell>
          <cell r="EY48" t="str">
            <v>023002</v>
          </cell>
          <cell r="EZ48">
            <v>564</v>
          </cell>
          <cell r="FA48" t="str">
            <v>022800</v>
          </cell>
          <cell r="FB48">
            <v>15</v>
          </cell>
          <cell r="FC48" t="str">
            <v>022800</v>
          </cell>
          <cell r="FD48">
            <v>7</v>
          </cell>
          <cell r="FE48" t="str">
            <v>022800</v>
          </cell>
          <cell r="FF48">
            <v>13</v>
          </cell>
          <cell r="FG48" t="str">
            <v>022800</v>
          </cell>
          <cell r="FH48">
            <v>6</v>
          </cell>
          <cell r="FI48" t="str">
            <v>022800</v>
          </cell>
          <cell r="FJ48">
            <v>8</v>
          </cell>
          <cell r="FK48" t="str">
            <v>022800</v>
          </cell>
          <cell r="FL48">
            <v>7</v>
          </cell>
          <cell r="FM48" t="str">
            <v>022800</v>
          </cell>
          <cell r="FN48">
            <v>14</v>
          </cell>
          <cell r="FO48" t="str">
            <v>022800</v>
          </cell>
          <cell r="FP48">
            <v>4</v>
          </cell>
          <cell r="FQ48" t="str">
            <v>022800</v>
          </cell>
          <cell r="FR48">
            <v>13</v>
          </cell>
          <cell r="FS48" t="str">
            <v>022800</v>
          </cell>
          <cell r="FT48">
            <v>8</v>
          </cell>
          <cell r="FU48" t="str">
            <v>022800</v>
          </cell>
          <cell r="FV48">
            <v>17</v>
          </cell>
          <cell r="FW48" t="str">
            <v>022800</v>
          </cell>
          <cell r="FX48">
            <v>1</v>
          </cell>
          <cell r="FY48" t="str">
            <v>022800</v>
          </cell>
          <cell r="FZ48">
            <v>13</v>
          </cell>
          <cell r="GA48" t="str">
            <v>022800</v>
          </cell>
          <cell r="GB48">
            <v>1</v>
          </cell>
          <cell r="GC48" t="str">
            <v>022800</v>
          </cell>
          <cell r="GD48">
            <v>18</v>
          </cell>
          <cell r="GE48" t="str">
            <v>022800</v>
          </cell>
          <cell r="GF48">
            <v>3</v>
          </cell>
          <cell r="GG48" t="str">
            <v>022800</v>
          </cell>
          <cell r="GH48">
            <v>18</v>
          </cell>
          <cell r="GI48" t="str">
            <v>022800</v>
          </cell>
          <cell r="GJ48">
            <v>2</v>
          </cell>
          <cell r="GK48" t="str">
            <v>022800</v>
          </cell>
          <cell r="GL48">
            <v>9</v>
          </cell>
          <cell r="GM48" t="str">
            <v>022800</v>
          </cell>
          <cell r="GN48">
            <v>2</v>
          </cell>
          <cell r="GO48" t="str">
            <v>022800</v>
          </cell>
          <cell r="GP48">
            <v>12</v>
          </cell>
          <cell r="GQ48" t="str">
            <v>022800</v>
          </cell>
          <cell r="GR48">
            <v>4</v>
          </cell>
          <cell r="GS48" t="str">
            <v>022800</v>
          </cell>
          <cell r="GT48">
            <v>10</v>
          </cell>
          <cell r="GU48" t="str">
            <v>022800</v>
          </cell>
          <cell r="GV48">
            <v>5</v>
          </cell>
          <cell r="GW48" t="str">
            <v>022800</v>
          </cell>
          <cell r="GX48">
            <v>21</v>
          </cell>
          <cell r="GY48" t="str">
            <v>022800</v>
          </cell>
          <cell r="GZ48">
            <v>3</v>
          </cell>
          <cell r="HA48" t="str">
            <v>022800</v>
          </cell>
          <cell r="HB48">
            <v>15</v>
          </cell>
          <cell r="HC48" t="str">
            <v>022800</v>
          </cell>
          <cell r="HD48">
            <v>2</v>
          </cell>
          <cell r="HE48" t="str">
            <v>022720</v>
          </cell>
          <cell r="HF48">
            <v>692</v>
          </cell>
          <cell r="HG48" t="str">
            <v>022800</v>
          </cell>
          <cell r="HH48">
            <v>4</v>
          </cell>
          <cell r="HI48" t="str">
            <v>022800</v>
          </cell>
          <cell r="HJ48">
            <v>11</v>
          </cell>
          <cell r="HK48" t="str">
            <v>022800</v>
          </cell>
          <cell r="HL48">
            <v>3</v>
          </cell>
          <cell r="HM48" t="str">
            <v>022800</v>
          </cell>
          <cell r="HN48">
            <v>6</v>
          </cell>
          <cell r="HO48" t="str">
            <v>022800</v>
          </cell>
          <cell r="HP48">
            <v>2</v>
          </cell>
          <cell r="HQ48" t="str">
            <v>022800</v>
          </cell>
          <cell r="HR48">
            <v>7</v>
          </cell>
          <cell r="HS48" t="str">
            <v>022800</v>
          </cell>
          <cell r="HT48">
            <v>5</v>
          </cell>
          <cell r="HU48" t="str">
            <v>022800</v>
          </cell>
          <cell r="HV48">
            <v>15</v>
          </cell>
          <cell r="HW48" t="str">
            <v>022720</v>
          </cell>
          <cell r="HX48">
            <v>751</v>
          </cell>
          <cell r="HY48" t="str">
            <v>022800</v>
          </cell>
          <cell r="HZ48">
            <v>7</v>
          </cell>
          <cell r="IA48" t="str">
            <v>022800</v>
          </cell>
          <cell r="IB48">
            <v>4</v>
          </cell>
          <cell r="IC48" t="str">
            <v>022800</v>
          </cell>
          <cell r="ID48">
            <v>10</v>
          </cell>
          <cell r="IE48" t="str">
            <v>022800</v>
          </cell>
          <cell r="IF48">
            <v>2</v>
          </cell>
          <cell r="IG48" t="str">
            <v>022800</v>
          </cell>
          <cell r="IH48">
            <v>10</v>
          </cell>
          <cell r="II48" t="str">
            <v>022800</v>
          </cell>
          <cell r="IJ48">
            <v>4</v>
          </cell>
          <cell r="IK48" t="str">
            <v>022720</v>
          </cell>
          <cell r="IL48">
            <v>1073</v>
          </cell>
          <cell r="IM48" t="str">
            <v>022800</v>
          </cell>
          <cell r="IN48">
            <v>2</v>
          </cell>
          <cell r="IO48" t="str">
            <v>022800</v>
          </cell>
          <cell r="IP48">
            <v>4</v>
          </cell>
          <cell r="IQ48" t="str">
            <v>022800</v>
          </cell>
          <cell r="IR48">
            <v>1</v>
          </cell>
          <cell r="IS48" t="str">
            <v>022800</v>
          </cell>
          <cell r="IT48">
            <v>6</v>
          </cell>
          <cell r="IU48" t="str">
            <v>022800</v>
          </cell>
          <cell r="IV48">
            <v>1</v>
          </cell>
          <cell r="IW48" t="str">
            <v>022800</v>
          </cell>
          <cell r="IX48">
            <v>8</v>
          </cell>
          <cell r="IY48" t="str">
            <v>022800</v>
          </cell>
          <cell r="IZ48">
            <v>1</v>
          </cell>
          <cell r="JA48" t="str">
            <v>022800</v>
          </cell>
          <cell r="JB48">
            <v>1</v>
          </cell>
          <cell r="JC48" t="str">
            <v>023002</v>
          </cell>
          <cell r="JD48">
            <v>446</v>
          </cell>
          <cell r="JE48" t="str">
            <v>022800</v>
          </cell>
          <cell r="JF48">
            <v>6</v>
          </cell>
          <cell r="JG48" t="str">
            <v>023002</v>
          </cell>
          <cell r="JH48">
            <v>412</v>
          </cell>
          <cell r="JI48" t="str">
            <v>022800</v>
          </cell>
          <cell r="JJ48">
            <v>1</v>
          </cell>
          <cell r="JK48" t="str">
            <v>022800</v>
          </cell>
          <cell r="JL48">
            <v>1</v>
          </cell>
          <cell r="JM48" t="str">
            <v>022800</v>
          </cell>
          <cell r="JN48">
            <v>4</v>
          </cell>
          <cell r="JO48" t="str">
            <v>022800</v>
          </cell>
          <cell r="JP48">
            <v>2</v>
          </cell>
          <cell r="JQ48" t="str">
            <v>022800</v>
          </cell>
          <cell r="JR48">
            <v>1</v>
          </cell>
          <cell r="JS48" t="str">
            <v>022800</v>
          </cell>
          <cell r="JT48">
            <v>2</v>
          </cell>
          <cell r="JU48" t="str">
            <v>023002</v>
          </cell>
          <cell r="JV48">
            <v>523</v>
          </cell>
          <cell r="JW48" t="str">
            <v>023002</v>
          </cell>
          <cell r="JX48">
            <v>262</v>
          </cell>
          <cell r="JY48" t="str">
            <v>023002</v>
          </cell>
          <cell r="JZ48">
            <v>440</v>
          </cell>
          <cell r="KA48" t="str">
            <v>023002</v>
          </cell>
          <cell r="KB48">
            <v>298</v>
          </cell>
          <cell r="KC48" t="str">
            <v>023002</v>
          </cell>
          <cell r="KD48">
            <v>484</v>
          </cell>
          <cell r="KE48" t="str">
            <v>023002</v>
          </cell>
          <cell r="KF48">
            <v>174</v>
          </cell>
          <cell r="KG48" t="str">
            <v>023002</v>
          </cell>
          <cell r="KH48">
            <v>333</v>
          </cell>
          <cell r="KI48" t="str">
            <v>023002</v>
          </cell>
          <cell r="KJ48">
            <v>154</v>
          </cell>
          <cell r="KK48" t="str">
            <v>023002</v>
          </cell>
          <cell r="KL48">
            <v>338</v>
          </cell>
          <cell r="KM48" t="str">
            <v>023002</v>
          </cell>
          <cell r="KN48">
            <v>166</v>
          </cell>
          <cell r="KO48" t="str">
            <v>023002</v>
          </cell>
          <cell r="KP48">
            <v>268</v>
          </cell>
          <cell r="KQ48" t="str">
            <v>023002</v>
          </cell>
          <cell r="KR48">
            <v>76</v>
          </cell>
          <cell r="KS48" t="str">
            <v>023002</v>
          </cell>
          <cell r="KT48">
            <v>158</v>
          </cell>
          <cell r="KU48" t="str">
            <v>023002</v>
          </cell>
          <cell r="KV48">
            <v>45</v>
          </cell>
          <cell r="KW48" t="str">
            <v>023002</v>
          </cell>
          <cell r="KX48">
            <v>115</v>
          </cell>
          <cell r="KY48" t="str">
            <v>023002</v>
          </cell>
          <cell r="KZ48">
            <v>45</v>
          </cell>
          <cell r="LA48" t="str">
            <v>023002</v>
          </cell>
          <cell r="LB48">
            <v>124</v>
          </cell>
          <cell r="LC48" t="str">
            <v>023002</v>
          </cell>
          <cell r="LD48">
            <v>77</v>
          </cell>
          <cell r="LE48" t="str">
            <v>023002</v>
          </cell>
          <cell r="LF48">
            <v>189</v>
          </cell>
          <cell r="LG48" t="str">
            <v>023002</v>
          </cell>
          <cell r="LH48">
            <v>88</v>
          </cell>
          <cell r="LI48" t="str">
            <v>023002</v>
          </cell>
          <cell r="LJ48">
            <v>257</v>
          </cell>
          <cell r="LK48" t="str">
            <v>023002</v>
          </cell>
          <cell r="LL48">
            <v>98</v>
          </cell>
          <cell r="LM48" t="str">
            <v>023002</v>
          </cell>
          <cell r="LN48">
            <v>299</v>
          </cell>
          <cell r="LO48" t="str">
            <v>023002</v>
          </cell>
          <cell r="LP48">
            <v>107</v>
          </cell>
          <cell r="LQ48" t="str">
            <v>023002</v>
          </cell>
          <cell r="LR48">
            <v>333</v>
          </cell>
          <cell r="LS48" t="str">
            <v>023002</v>
          </cell>
          <cell r="LT48">
            <v>84</v>
          </cell>
          <cell r="LU48" t="str">
            <v>023002</v>
          </cell>
          <cell r="LV48">
            <v>276</v>
          </cell>
          <cell r="LW48" t="str">
            <v>023002</v>
          </cell>
          <cell r="LX48">
            <v>84</v>
          </cell>
          <cell r="LY48" t="str">
            <v>023002</v>
          </cell>
          <cell r="LZ48">
            <v>281</v>
          </cell>
          <cell r="MA48" t="str">
            <v>023002</v>
          </cell>
          <cell r="MB48">
            <v>53</v>
          </cell>
          <cell r="MC48" t="str">
            <v>023002</v>
          </cell>
          <cell r="MD48">
            <v>199</v>
          </cell>
          <cell r="ME48" t="str">
            <v>023002</v>
          </cell>
          <cell r="MF48">
            <v>64</v>
          </cell>
          <cell r="MG48" t="str">
            <v>023002</v>
          </cell>
          <cell r="MH48">
            <v>173</v>
          </cell>
          <cell r="MI48" t="str">
            <v>023002</v>
          </cell>
          <cell r="MJ48">
            <v>37</v>
          </cell>
          <cell r="MK48" t="str">
            <v>023002</v>
          </cell>
          <cell r="ML48">
            <v>97</v>
          </cell>
          <cell r="MM48" t="str">
            <v>023002</v>
          </cell>
          <cell r="MN48">
            <v>18</v>
          </cell>
          <cell r="MO48" t="str">
            <v>023002</v>
          </cell>
          <cell r="MP48">
            <v>67</v>
          </cell>
          <cell r="MQ48" t="str">
            <v>023002</v>
          </cell>
          <cell r="MR48">
            <v>26</v>
          </cell>
          <cell r="MS48" t="str">
            <v>023002</v>
          </cell>
          <cell r="MT48">
            <v>110</v>
          </cell>
          <cell r="MU48" t="str">
            <v>023002</v>
          </cell>
          <cell r="MV48">
            <v>15</v>
          </cell>
          <cell r="MW48" t="str">
            <v>023002</v>
          </cell>
          <cell r="MX48">
            <v>60</v>
          </cell>
          <cell r="MY48" t="str">
            <v>023002</v>
          </cell>
          <cell r="MZ48">
            <v>13</v>
          </cell>
          <cell r="NA48" t="str">
            <v>023002</v>
          </cell>
          <cell r="NB48">
            <v>57</v>
          </cell>
          <cell r="NC48" t="str">
            <v>023002</v>
          </cell>
          <cell r="ND48">
            <v>4</v>
          </cell>
          <cell r="NE48" t="str">
            <v>023002</v>
          </cell>
          <cell r="NF48">
            <v>29</v>
          </cell>
          <cell r="NG48" t="str">
            <v>023002</v>
          </cell>
          <cell r="NH48">
            <v>6</v>
          </cell>
          <cell r="NI48" t="str">
            <v>023005</v>
          </cell>
          <cell r="NJ48">
            <v>9</v>
          </cell>
          <cell r="NK48" t="str">
            <v>023002</v>
          </cell>
          <cell r="NL48">
            <v>1</v>
          </cell>
          <cell r="NM48" t="str">
            <v>023002</v>
          </cell>
          <cell r="NN48">
            <v>15</v>
          </cell>
          <cell r="NO48" t="str">
            <v>023002</v>
          </cell>
          <cell r="NP48">
            <v>3</v>
          </cell>
          <cell r="NQ48" t="str">
            <v>023005</v>
          </cell>
          <cell r="NR48">
            <v>5</v>
          </cell>
          <cell r="NU48" t="str">
            <v>024002</v>
          </cell>
          <cell r="NV48">
            <v>3</v>
          </cell>
          <cell r="NY48" t="str">
            <v>025001</v>
          </cell>
          <cell r="NZ48">
            <v>2</v>
          </cell>
          <cell r="OC48" t="str">
            <v>029300</v>
          </cell>
          <cell r="OD48">
            <v>3</v>
          </cell>
          <cell r="OM48" t="str">
            <v>023002</v>
          </cell>
          <cell r="ON48">
            <v>1</v>
          </cell>
        </row>
        <row r="49">
          <cell r="C49" t="str">
            <v>024001</v>
          </cell>
          <cell r="D49">
            <v>269</v>
          </cell>
          <cell r="E49" t="str">
            <v>024001</v>
          </cell>
          <cell r="F49">
            <v>245</v>
          </cell>
          <cell r="G49" t="str">
            <v>024001</v>
          </cell>
          <cell r="H49">
            <v>231</v>
          </cell>
          <cell r="I49" t="str">
            <v>024001</v>
          </cell>
          <cell r="J49">
            <v>226</v>
          </cell>
          <cell r="K49" t="str">
            <v>024001</v>
          </cell>
          <cell r="L49">
            <v>279</v>
          </cell>
          <cell r="M49" t="str">
            <v>024001</v>
          </cell>
          <cell r="N49">
            <v>269</v>
          </cell>
          <cell r="O49" t="str">
            <v>024001</v>
          </cell>
          <cell r="P49">
            <v>222</v>
          </cell>
          <cell r="Q49" t="str">
            <v>024001</v>
          </cell>
          <cell r="R49">
            <v>272</v>
          </cell>
          <cell r="S49" t="str">
            <v>024001</v>
          </cell>
          <cell r="T49">
            <v>325</v>
          </cell>
          <cell r="U49" t="str">
            <v>024001</v>
          </cell>
          <cell r="V49">
            <v>304</v>
          </cell>
          <cell r="W49" t="str">
            <v>024001</v>
          </cell>
          <cell r="X49">
            <v>354</v>
          </cell>
          <cell r="Y49" t="str">
            <v>024001</v>
          </cell>
          <cell r="Z49">
            <v>330</v>
          </cell>
          <cell r="AA49" t="str">
            <v>024001</v>
          </cell>
          <cell r="AB49">
            <v>375</v>
          </cell>
          <cell r="AC49" t="str">
            <v>023006</v>
          </cell>
          <cell r="AD49">
            <v>49</v>
          </cell>
          <cell r="AE49" t="str">
            <v>024001</v>
          </cell>
          <cell r="AF49">
            <v>375</v>
          </cell>
          <cell r="AG49" t="str">
            <v>024001</v>
          </cell>
          <cell r="AH49">
            <v>369</v>
          </cell>
          <cell r="AI49" t="str">
            <v>024001</v>
          </cell>
          <cell r="AJ49">
            <v>380</v>
          </cell>
          <cell r="AK49" t="str">
            <v>024001</v>
          </cell>
          <cell r="AL49">
            <v>347</v>
          </cell>
          <cell r="AM49" t="str">
            <v>024001</v>
          </cell>
          <cell r="AN49">
            <v>348</v>
          </cell>
          <cell r="AO49" t="str">
            <v>024001</v>
          </cell>
          <cell r="AP49">
            <v>378</v>
          </cell>
          <cell r="AQ49" t="str">
            <v>024001</v>
          </cell>
          <cell r="AR49">
            <v>374</v>
          </cell>
          <cell r="AS49" t="str">
            <v>024001</v>
          </cell>
          <cell r="AT49">
            <v>380</v>
          </cell>
          <cell r="AU49" t="str">
            <v>024001</v>
          </cell>
          <cell r="AV49">
            <v>364</v>
          </cell>
          <cell r="AW49" t="str">
            <v>024001</v>
          </cell>
          <cell r="AX49">
            <v>345</v>
          </cell>
          <cell r="AY49" t="str">
            <v>024001</v>
          </cell>
          <cell r="AZ49">
            <v>416</v>
          </cell>
          <cell r="BA49" t="str">
            <v>024001</v>
          </cell>
          <cell r="BB49">
            <v>388</v>
          </cell>
          <cell r="BC49" t="str">
            <v>023500</v>
          </cell>
          <cell r="BD49">
            <v>67</v>
          </cell>
          <cell r="BE49" t="str">
            <v>023500</v>
          </cell>
          <cell r="BF49">
            <v>157</v>
          </cell>
          <cell r="BG49" t="str">
            <v>023500</v>
          </cell>
          <cell r="BH49">
            <v>853</v>
          </cell>
          <cell r="BI49" t="str">
            <v>023500</v>
          </cell>
          <cell r="BJ49">
            <v>1560</v>
          </cell>
          <cell r="BK49" t="str">
            <v>023500</v>
          </cell>
          <cell r="BL49">
            <v>1057</v>
          </cell>
          <cell r="BM49" t="str">
            <v>023500</v>
          </cell>
          <cell r="BN49">
            <v>1620</v>
          </cell>
          <cell r="BO49" t="str">
            <v>022208</v>
          </cell>
          <cell r="BP49">
            <v>47</v>
          </cell>
          <cell r="BQ49" t="str">
            <v>022208</v>
          </cell>
          <cell r="BR49">
            <v>34</v>
          </cell>
          <cell r="BS49" t="str">
            <v>022300</v>
          </cell>
          <cell r="BT49">
            <v>550</v>
          </cell>
          <cell r="BU49" t="str">
            <v>022720</v>
          </cell>
          <cell r="BV49">
            <v>375</v>
          </cell>
          <cell r="BW49" t="str">
            <v>022300</v>
          </cell>
          <cell r="BX49">
            <v>666</v>
          </cell>
          <cell r="BY49" t="str">
            <v>022720</v>
          </cell>
          <cell r="BZ49">
            <v>389</v>
          </cell>
          <cell r="CA49" t="str">
            <v>023002</v>
          </cell>
          <cell r="CB49">
            <v>283</v>
          </cell>
          <cell r="CC49" t="str">
            <v>022800</v>
          </cell>
          <cell r="CD49">
            <v>626</v>
          </cell>
          <cell r="CE49" t="str">
            <v>022720</v>
          </cell>
          <cell r="CF49">
            <v>446</v>
          </cell>
          <cell r="CG49" t="str">
            <v>022720</v>
          </cell>
          <cell r="CH49">
            <v>428</v>
          </cell>
          <cell r="CI49" t="str">
            <v>022400</v>
          </cell>
          <cell r="CJ49">
            <v>327</v>
          </cell>
          <cell r="CK49" t="str">
            <v>023002</v>
          </cell>
          <cell r="CL49">
            <v>268</v>
          </cell>
          <cell r="CM49" t="str">
            <v>023002</v>
          </cell>
          <cell r="CN49">
            <v>359</v>
          </cell>
          <cell r="CO49" t="str">
            <v>022720</v>
          </cell>
          <cell r="CP49">
            <v>564</v>
          </cell>
          <cell r="CQ49" t="str">
            <v>023002</v>
          </cell>
          <cell r="CR49">
            <v>376</v>
          </cell>
          <cell r="CS49" t="str">
            <v>022800</v>
          </cell>
          <cell r="CT49">
            <v>202</v>
          </cell>
          <cell r="CU49" t="str">
            <v>023002</v>
          </cell>
          <cell r="CV49">
            <v>376</v>
          </cell>
          <cell r="CW49" t="str">
            <v>023002</v>
          </cell>
          <cell r="CX49">
            <v>308</v>
          </cell>
          <cell r="CY49" t="str">
            <v>023002</v>
          </cell>
          <cell r="CZ49">
            <v>373</v>
          </cell>
          <cell r="DA49" t="str">
            <v>022720</v>
          </cell>
          <cell r="DB49">
            <v>619</v>
          </cell>
          <cell r="DC49" t="str">
            <v>023002</v>
          </cell>
          <cell r="DD49">
            <v>404</v>
          </cell>
          <cell r="DE49" t="str">
            <v>022800</v>
          </cell>
          <cell r="DF49">
            <v>36</v>
          </cell>
          <cell r="DG49" t="str">
            <v>023002</v>
          </cell>
          <cell r="DH49">
            <v>368</v>
          </cell>
          <cell r="DI49" t="str">
            <v>022800</v>
          </cell>
          <cell r="DJ49">
            <v>32</v>
          </cell>
          <cell r="DK49" t="str">
            <v>023002</v>
          </cell>
          <cell r="DL49">
            <v>440</v>
          </cell>
          <cell r="DM49" t="str">
            <v>023002</v>
          </cell>
          <cell r="DN49">
            <v>444</v>
          </cell>
          <cell r="DO49" t="str">
            <v>023002</v>
          </cell>
          <cell r="DP49">
            <v>532</v>
          </cell>
          <cell r="DQ49" t="str">
            <v>023002</v>
          </cell>
          <cell r="DR49">
            <v>459</v>
          </cell>
          <cell r="DS49" t="str">
            <v>022800</v>
          </cell>
          <cell r="DT49">
            <v>6</v>
          </cell>
          <cell r="DU49" t="str">
            <v>022800</v>
          </cell>
          <cell r="DV49">
            <v>15</v>
          </cell>
          <cell r="DW49" t="str">
            <v>023002</v>
          </cell>
          <cell r="DX49">
            <v>595</v>
          </cell>
          <cell r="DY49" t="str">
            <v>023002</v>
          </cell>
          <cell r="DZ49">
            <v>591</v>
          </cell>
          <cell r="EA49" t="str">
            <v>023002</v>
          </cell>
          <cell r="EB49">
            <v>676</v>
          </cell>
          <cell r="EC49" t="str">
            <v>023002</v>
          </cell>
          <cell r="ED49">
            <v>651</v>
          </cell>
          <cell r="EE49" t="str">
            <v>023002</v>
          </cell>
          <cell r="EF49">
            <v>772</v>
          </cell>
          <cell r="EG49" t="str">
            <v>022800</v>
          </cell>
          <cell r="EH49">
            <v>13</v>
          </cell>
          <cell r="EI49" t="str">
            <v>023002</v>
          </cell>
          <cell r="EJ49">
            <v>696</v>
          </cell>
          <cell r="EK49" t="str">
            <v>023002</v>
          </cell>
          <cell r="EL49">
            <v>717</v>
          </cell>
          <cell r="EM49" t="str">
            <v>023002</v>
          </cell>
          <cell r="EN49">
            <v>668</v>
          </cell>
          <cell r="EO49" t="str">
            <v>023002</v>
          </cell>
          <cell r="EP49">
            <v>646</v>
          </cell>
          <cell r="EQ49" t="str">
            <v>023002</v>
          </cell>
          <cell r="ER49">
            <v>635</v>
          </cell>
          <cell r="ES49" t="str">
            <v>022800</v>
          </cell>
          <cell r="ET49">
            <v>8</v>
          </cell>
          <cell r="EU49" t="str">
            <v>023002</v>
          </cell>
          <cell r="EV49">
            <v>631</v>
          </cell>
          <cell r="EW49" t="str">
            <v>023000</v>
          </cell>
          <cell r="EX49">
            <v>1</v>
          </cell>
          <cell r="EY49" t="str">
            <v>023005</v>
          </cell>
          <cell r="EZ49">
            <v>102</v>
          </cell>
          <cell r="FA49" t="str">
            <v>023002</v>
          </cell>
          <cell r="FB49">
            <v>647</v>
          </cell>
          <cell r="FC49" t="str">
            <v>023002</v>
          </cell>
          <cell r="FD49">
            <v>549</v>
          </cell>
          <cell r="FE49" t="str">
            <v>023002</v>
          </cell>
          <cell r="FF49">
            <v>540</v>
          </cell>
          <cell r="FG49" t="str">
            <v>023002</v>
          </cell>
          <cell r="FH49">
            <v>511</v>
          </cell>
          <cell r="FI49" t="str">
            <v>023002</v>
          </cell>
          <cell r="FJ49">
            <v>630</v>
          </cell>
          <cell r="FK49" t="str">
            <v>023002</v>
          </cell>
          <cell r="FL49">
            <v>496</v>
          </cell>
          <cell r="FM49" t="str">
            <v>023002</v>
          </cell>
          <cell r="FN49">
            <v>611</v>
          </cell>
          <cell r="FO49" t="str">
            <v>023002</v>
          </cell>
          <cell r="FP49">
            <v>490</v>
          </cell>
          <cell r="FQ49" t="str">
            <v>023002</v>
          </cell>
          <cell r="FR49">
            <v>523</v>
          </cell>
          <cell r="FS49" t="str">
            <v>023002</v>
          </cell>
          <cell r="FT49">
            <v>457</v>
          </cell>
          <cell r="FU49" t="str">
            <v>023002</v>
          </cell>
          <cell r="FV49">
            <v>580</v>
          </cell>
          <cell r="FW49" t="str">
            <v>023002</v>
          </cell>
          <cell r="FX49">
            <v>516</v>
          </cell>
          <cell r="FY49" t="str">
            <v>023002</v>
          </cell>
          <cell r="FZ49">
            <v>525</v>
          </cell>
          <cell r="GA49" t="str">
            <v>023000</v>
          </cell>
          <cell r="GB49">
            <v>1</v>
          </cell>
          <cell r="GC49" t="str">
            <v>023002</v>
          </cell>
          <cell r="GD49">
            <v>502</v>
          </cell>
          <cell r="GE49" t="str">
            <v>023002</v>
          </cell>
          <cell r="GF49">
            <v>487</v>
          </cell>
          <cell r="GG49" t="str">
            <v>023002</v>
          </cell>
          <cell r="GH49">
            <v>528</v>
          </cell>
          <cell r="GI49" t="str">
            <v>023002</v>
          </cell>
          <cell r="GJ49">
            <v>482</v>
          </cell>
          <cell r="GK49" t="str">
            <v>023002</v>
          </cell>
          <cell r="GL49">
            <v>557</v>
          </cell>
          <cell r="GM49" t="str">
            <v>023002</v>
          </cell>
          <cell r="GN49">
            <v>446</v>
          </cell>
          <cell r="GO49" t="str">
            <v>023002</v>
          </cell>
          <cell r="GP49">
            <v>534</v>
          </cell>
          <cell r="GQ49" t="str">
            <v>023002</v>
          </cell>
          <cell r="GR49">
            <v>469</v>
          </cell>
          <cell r="GS49" t="str">
            <v>023002</v>
          </cell>
          <cell r="GT49">
            <v>558</v>
          </cell>
          <cell r="GU49" t="str">
            <v>023002</v>
          </cell>
          <cell r="GV49">
            <v>437</v>
          </cell>
          <cell r="GW49" t="str">
            <v>023002</v>
          </cell>
          <cell r="GX49">
            <v>533</v>
          </cell>
          <cell r="GY49" t="str">
            <v>023002</v>
          </cell>
          <cell r="GZ49">
            <v>509</v>
          </cell>
          <cell r="HA49" t="str">
            <v>023002</v>
          </cell>
          <cell r="HB49">
            <v>563</v>
          </cell>
          <cell r="HC49" t="str">
            <v>023002</v>
          </cell>
          <cell r="HD49">
            <v>486</v>
          </cell>
          <cell r="HE49" t="str">
            <v>022800</v>
          </cell>
          <cell r="HF49">
            <v>14</v>
          </cell>
          <cell r="HG49" t="str">
            <v>023002</v>
          </cell>
          <cell r="HH49">
            <v>449</v>
          </cell>
          <cell r="HI49" t="str">
            <v>023002</v>
          </cell>
          <cell r="HJ49">
            <v>601</v>
          </cell>
          <cell r="HK49" t="str">
            <v>023002</v>
          </cell>
          <cell r="HL49">
            <v>536</v>
          </cell>
          <cell r="HM49" t="str">
            <v>023002</v>
          </cell>
          <cell r="HN49">
            <v>603</v>
          </cell>
          <cell r="HO49" t="str">
            <v>023002</v>
          </cell>
          <cell r="HP49">
            <v>529</v>
          </cell>
          <cell r="HQ49" t="str">
            <v>023002</v>
          </cell>
          <cell r="HR49">
            <v>643</v>
          </cell>
          <cell r="HS49" t="str">
            <v>023002</v>
          </cell>
          <cell r="HT49">
            <v>547</v>
          </cell>
          <cell r="HU49" t="str">
            <v>023002</v>
          </cell>
          <cell r="HV49">
            <v>668</v>
          </cell>
          <cell r="HW49" t="str">
            <v>023002</v>
          </cell>
          <cell r="HX49">
            <v>596</v>
          </cell>
          <cell r="HY49" t="str">
            <v>023002</v>
          </cell>
          <cell r="HZ49">
            <v>733</v>
          </cell>
          <cell r="IA49" t="str">
            <v>023002</v>
          </cell>
          <cell r="IB49">
            <v>599</v>
          </cell>
          <cell r="IC49" t="str">
            <v>023002</v>
          </cell>
          <cell r="ID49">
            <v>748</v>
          </cell>
          <cell r="IE49" t="str">
            <v>023002</v>
          </cell>
          <cell r="IF49">
            <v>659</v>
          </cell>
          <cell r="IG49" t="str">
            <v>023002</v>
          </cell>
          <cell r="IH49">
            <v>848</v>
          </cell>
          <cell r="II49" t="str">
            <v>023002</v>
          </cell>
          <cell r="IJ49">
            <v>705</v>
          </cell>
          <cell r="IK49" t="str">
            <v>022800</v>
          </cell>
          <cell r="IL49">
            <v>7</v>
          </cell>
          <cell r="IM49" t="str">
            <v>023002</v>
          </cell>
          <cell r="IN49">
            <v>642</v>
          </cell>
          <cell r="IO49" t="str">
            <v>023002</v>
          </cell>
          <cell r="IP49">
            <v>751</v>
          </cell>
          <cell r="IQ49" t="str">
            <v>023002</v>
          </cell>
          <cell r="IR49">
            <v>630</v>
          </cell>
          <cell r="IS49" t="str">
            <v>023002</v>
          </cell>
          <cell r="IT49">
            <v>741</v>
          </cell>
          <cell r="IU49" t="str">
            <v>023002</v>
          </cell>
          <cell r="IV49">
            <v>578</v>
          </cell>
          <cell r="IW49" t="str">
            <v>023002</v>
          </cell>
          <cell r="IX49">
            <v>730</v>
          </cell>
          <cell r="IY49" t="str">
            <v>023002</v>
          </cell>
          <cell r="IZ49">
            <v>477</v>
          </cell>
          <cell r="JA49" t="str">
            <v>023002</v>
          </cell>
          <cell r="JB49">
            <v>677</v>
          </cell>
          <cell r="JC49" t="str">
            <v>023005</v>
          </cell>
          <cell r="JD49">
            <v>135</v>
          </cell>
          <cell r="JE49" t="str">
            <v>023002</v>
          </cell>
          <cell r="JF49">
            <v>626</v>
          </cell>
          <cell r="JG49" t="str">
            <v>023005</v>
          </cell>
          <cell r="JH49">
            <v>105</v>
          </cell>
          <cell r="JI49" t="str">
            <v>023002</v>
          </cell>
          <cell r="JJ49">
            <v>632</v>
          </cell>
          <cell r="JK49" t="str">
            <v>023002</v>
          </cell>
          <cell r="JL49">
            <v>352</v>
          </cell>
          <cell r="JM49" t="str">
            <v>023002</v>
          </cell>
          <cell r="JN49">
            <v>581</v>
          </cell>
          <cell r="JO49" t="str">
            <v>023002</v>
          </cell>
          <cell r="JP49">
            <v>353</v>
          </cell>
          <cell r="JQ49" t="str">
            <v>023002</v>
          </cell>
          <cell r="JR49">
            <v>548</v>
          </cell>
          <cell r="JS49" t="str">
            <v>023002</v>
          </cell>
          <cell r="JT49">
            <v>339</v>
          </cell>
          <cell r="JU49" t="str">
            <v>023005</v>
          </cell>
          <cell r="JV49">
            <v>116</v>
          </cell>
          <cell r="JW49" t="str">
            <v>023005</v>
          </cell>
          <cell r="JX49">
            <v>56</v>
          </cell>
          <cell r="JY49" t="str">
            <v>023005</v>
          </cell>
          <cell r="JZ49">
            <v>97</v>
          </cell>
          <cell r="KA49" t="str">
            <v>023005</v>
          </cell>
          <cell r="KB49">
            <v>53</v>
          </cell>
          <cell r="KC49" t="str">
            <v>023005</v>
          </cell>
          <cell r="KD49">
            <v>119</v>
          </cell>
          <cell r="KE49" t="str">
            <v>023005</v>
          </cell>
          <cell r="KF49">
            <v>40</v>
          </cell>
          <cell r="KG49" t="str">
            <v>023005</v>
          </cell>
          <cell r="KH49">
            <v>73</v>
          </cell>
          <cell r="KI49" t="str">
            <v>023005</v>
          </cell>
          <cell r="KJ49">
            <v>37</v>
          </cell>
          <cell r="KK49" t="str">
            <v>023005</v>
          </cell>
          <cell r="KL49">
            <v>70</v>
          </cell>
          <cell r="KM49" t="str">
            <v>023005</v>
          </cell>
          <cell r="KN49">
            <v>26</v>
          </cell>
          <cell r="KO49" t="str">
            <v>023005</v>
          </cell>
          <cell r="KP49">
            <v>77</v>
          </cell>
          <cell r="KQ49" t="str">
            <v>023005</v>
          </cell>
          <cell r="KR49">
            <v>19</v>
          </cell>
          <cell r="KS49" t="str">
            <v>023005</v>
          </cell>
          <cell r="KT49">
            <v>41</v>
          </cell>
          <cell r="KU49" t="str">
            <v>023005</v>
          </cell>
          <cell r="KV49">
            <v>19</v>
          </cell>
          <cell r="KW49" t="str">
            <v>023005</v>
          </cell>
          <cell r="KX49">
            <v>24</v>
          </cell>
          <cell r="KY49" t="str">
            <v>023005</v>
          </cell>
          <cell r="KZ49">
            <v>11</v>
          </cell>
          <cell r="LA49" t="str">
            <v>023005</v>
          </cell>
          <cell r="LB49">
            <v>36</v>
          </cell>
          <cell r="LC49" t="str">
            <v>023005</v>
          </cell>
          <cell r="LD49">
            <v>27</v>
          </cell>
          <cell r="LE49" t="str">
            <v>023005</v>
          </cell>
          <cell r="LF49">
            <v>56</v>
          </cell>
          <cell r="LG49" t="str">
            <v>023005</v>
          </cell>
          <cell r="LH49">
            <v>31</v>
          </cell>
          <cell r="LI49" t="str">
            <v>023005</v>
          </cell>
          <cell r="LJ49">
            <v>61</v>
          </cell>
          <cell r="LK49" t="str">
            <v>023005</v>
          </cell>
          <cell r="LL49">
            <v>26</v>
          </cell>
          <cell r="LM49" t="str">
            <v>023005</v>
          </cell>
          <cell r="LN49">
            <v>63</v>
          </cell>
          <cell r="LO49" t="str">
            <v>023005</v>
          </cell>
          <cell r="LP49">
            <v>25</v>
          </cell>
          <cell r="LQ49" t="str">
            <v>023005</v>
          </cell>
          <cell r="LR49">
            <v>84</v>
          </cell>
          <cell r="LS49" t="str">
            <v>023005</v>
          </cell>
          <cell r="LT49">
            <v>27</v>
          </cell>
          <cell r="LU49" t="str">
            <v>023005</v>
          </cell>
          <cell r="LV49">
            <v>61</v>
          </cell>
          <cell r="LW49" t="str">
            <v>023005</v>
          </cell>
          <cell r="LX49">
            <v>27</v>
          </cell>
          <cell r="LY49" t="str">
            <v>023005</v>
          </cell>
          <cell r="LZ49">
            <v>48</v>
          </cell>
          <cell r="MA49" t="str">
            <v>023005</v>
          </cell>
          <cell r="MB49">
            <v>19</v>
          </cell>
          <cell r="MC49" t="str">
            <v>023005</v>
          </cell>
          <cell r="MD49">
            <v>64</v>
          </cell>
          <cell r="ME49" t="str">
            <v>023005</v>
          </cell>
          <cell r="MF49">
            <v>11</v>
          </cell>
          <cell r="MG49" t="str">
            <v>023005</v>
          </cell>
          <cell r="MH49">
            <v>56</v>
          </cell>
          <cell r="MI49" t="str">
            <v>023005</v>
          </cell>
          <cell r="MJ49">
            <v>13</v>
          </cell>
          <cell r="MK49" t="str">
            <v>023005</v>
          </cell>
          <cell r="ML49">
            <v>24</v>
          </cell>
          <cell r="MM49" t="str">
            <v>023005</v>
          </cell>
          <cell r="MN49">
            <v>14</v>
          </cell>
          <cell r="MO49" t="str">
            <v>023005</v>
          </cell>
          <cell r="MP49">
            <v>19</v>
          </cell>
          <cell r="MQ49" t="str">
            <v>023005</v>
          </cell>
          <cell r="MR49">
            <v>9</v>
          </cell>
          <cell r="MS49" t="str">
            <v>023005</v>
          </cell>
          <cell r="MT49">
            <v>27</v>
          </cell>
          <cell r="MU49" t="str">
            <v>023005</v>
          </cell>
          <cell r="MV49">
            <v>8</v>
          </cell>
          <cell r="MW49" t="str">
            <v>023005</v>
          </cell>
          <cell r="MX49">
            <v>21</v>
          </cell>
          <cell r="MY49" t="str">
            <v>023005</v>
          </cell>
          <cell r="MZ49">
            <v>7</v>
          </cell>
          <cell r="NA49" t="str">
            <v>023005</v>
          </cell>
          <cell r="NB49">
            <v>19</v>
          </cell>
          <cell r="NC49" t="str">
            <v>023005</v>
          </cell>
          <cell r="ND49">
            <v>6</v>
          </cell>
          <cell r="NE49" t="str">
            <v>023005</v>
          </cell>
          <cell r="NF49">
            <v>12</v>
          </cell>
          <cell r="NG49" t="str">
            <v>023005</v>
          </cell>
          <cell r="NH49">
            <v>3</v>
          </cell>
          <cell r="NI49" t="str">
            <v>023006</v>
          </cell>
          <cell r="NJ49">
            <v>13</v>
          </cell>
          <cell r="NK49" t="str">
            <v>023005</v>
          </cell>
          <cell r="NL49">
            <v>1</v>
          </cell>
          <cell r="NM49" t="str">
            <v>023005</v>
          </cell>
          <cell r="NN49">
            <v>3</v>
          </cell>
          <cell r="NO49" t="str">
            <v>023005</v>
          </cell>
          <cell r="NP49">
            <v>1</v>
          </cell>
          <cell r="NQ49" t="str">
            <v>023006</v>
          </cell>
          <cell r="NR49">
            <v>1</v>
          </cell>
          <cell r="NU49" t="str">
            <v>024005</v>
          </cell>
          <cell r="NV49">
            <v>6</v>
          </cell>
          <cell r="NY49" t="str">
            <v>025002</v>
          </cell>
          <cell r="NZ49">
            <v>2</v>
          </cell>
          <cell r="OC49" t="str">
            <v>029400</v>
          </cell>
          <cell r="OD49">
            <v>4</v>
          </cell>
        </row>
        <row r="50">
          <cell r="C50" t="str">
            <v>024002</v>
          </cell>
          <cell r="D50">
            <v>129</v>
          </cell>
          <cell r="E50" t="str">
            <v>024002</v>
          </cell>
          <cell r="F50">
            <v>125</v>
          </cell>
          <cell r="G50" t="str">
            <v>024002</v>
          </cell>
          <cell r="H50">
            <v>120</v>
          </cell>
          <cell r="I50" t="str">
            <v>024002</v>
          </cell>
          <cell r="J50">
            <v>125</v>
          </cell>
          <cell r="K50" t="str">
            <v>024002</v>
          </cell>
          <cell r="L50">
            <v>111</v>
          </cell>
          <cell r="M50" t="str">
            <v>024002</v>
          </cell>
          <cell r="N50">
            <v>129</v>
          </cell>
          <cell r="O50" t="str">
            <v>024002</v>
          </cell>
          <cell r="P50">
            <v>122</v>
          </cell>
          <cell r="Q50" t="str">
            <v>024002</v>
          </cell>
          <cell r="R50">
            <v>89</v>
          </cell>
          <cell r="S50" t="str">
            <v>024002</v>
          </cell>
          <cell r="T50">
            <v>144</v>
          </cell>
          <cell r="U50" t="str">
            <v>024002</v>
          </cell>
          <cell r="V50">
            <v>99</v>
          </cell>
          <cell r="W50" t="str">
            <v>024002</v>
          </cell>
          <cell r="X50">
            <v>156</v>
          </cell>
          <cell r="Y50" t="str">
            <v>024002</v>
          </cell>
          <cell r="Z50">
            <v>132</v>
          </cell>
          <cell r="AA50" t="str">
            <v>024002</v>
          </cell>
          <cell r="AB50">
            <v>158</v>
          </cell>
          <cell r="AC50" t="str">
            <v>024001</v>
          </cell>
          <cell r="AD50">
            <v>357</v>
          </cell>
          <cell r="AE50" t="str">
            <v>024002</v>
          </cell>
          <cell r="AF50">
            <v>167</v>
          </cell>
          <cell r="AG50" t="str">
            <v>024002</v>
          </cell>
          <cell r="AH50">
            <v>167</v>
          </cell>
          <cell r="AI50" t="str">
            <v>024002</v>
          </cell>
          <cell r="AJ50">
            <v>164</v>
          </cell>
          <cell r="AK50" t="str">
            <v>024002</v>
          </cell>
          <cell r="AL50">
            <v>144</v>
          </cell>
          <cell r="AM50" t="str">
            <v>024002</v>
          </cell>
          <cell r="AN50">
            <v>158</v>
          </cell>
          <cell r="AO50" t="str">
            <v>024002</v>
          </cell>
          <cell r="AP50">
            <v>155</v>
          </cell>
          <cell r="AQ50" t="str">
            <v>024002</v>
          </cell>
          <cell r="AR50">
            <v>180</v>
          </cell>
          <cell r="AS50" t="str">
            <v>024002</v>
          </cell>
          <cell r="AT50">
            <v>157</v>
          </cell>
          <cell r="AU50" t="str">
            <v>024002</v>
          </cell>
          <cell r="AV50">
            <v>191</v>
          </cell>
          <cell r="AW50" t="str">
            <v>024002</v>
          </cell>
          <cell r="AX50">
            <v>160</v>
          </cell>
          <cell r="AY50" t="str">
            <v>024002</v>
          </cell>
          <cell r="AZ50">
            <v>160</v>
          </cell>
          <cell r="BA50" t="str">
            <v>024002</v>
          </cell>
          <cell r="BB50">
            <v>163</v>
          </cell>
          <cell r="BC50" t="str">
            <v>024001</v>
          </cell>
          <cell r="BD50">
            <v>381</v>
          </cell>
          <cell r="BE50" t="str">
            <v>024001</v>
          </cell>
          <cell r="BF50">
            <v>339</v>
          </cell>
          <cell r="BG50" t="str">
            <v>024001</v>
          </cell>
          <cell r="BH50">
            <v>276</v>
          </cell>
          <cell r="BI50" t="str">
            <v>024001</v>
          </cell>
          <cell r="BJ50">
            <v>237</v>
          </cell>
          <cell r="BK50" t="str">
            <v>024001</v>
          </cell>
          <cell r="BL50">
            <v>252</v>
          </cell>
          <cell r="BM50" t="str">
            <v>024001</v>
          </cell>
          <cell r="BN50">
            <v>191</v>
          </cell>
          <cell r="BO50" t="str">
            <v>022300</v>
          </cell>
          <cell r="BP50">
            <v>412</v>
          </cell>
          <cell r="BQ50" t="str">
            <v>022300</v>
          </cell>
          <cell r="BR50">
            <v>380</v>
          </cell>
          <cell r="BS50" t="str">
            <v>022400</v>
          </cell>
          <cell r="BT50">
            <v>237</v>
          </cell>
          <cell r="BU50" t="str">
            <v>022800</v>
          </cell>
          <cell r="BV50">
            <v>581</v>
          </cell>
          <cell r="BW50" t="str">
            <v>022400</v>
          </cell>
          <cell r="BX50">
            <v>244</v>
          </cell>
          <cell r="BY50" t="str">
            <v>022800</v>
          </cell>
          <cell r="BZ50">
            <v>627</v>
          </cell>
          <cell r="CA50" t="str">
            <v>023005</v>
          </cell>
          <cell r="CB50">
            <v>78</v>
          </cell>
          <cell r="CC50" t="str">
            <v>023002</v>
          </cell>
          <cell r="CD50">
            <v>288</v>
          </cell>
          <cell r="CE50" t="str">
            <v>022800</v>
          </cell>
          <cell r="CF50">
            <v>165</v>
          </cell>
          <cell r="CG50" t="str">
            <v>022800</v>
          </cell>
          <cell r="CH50">
            <v>593</v>
          </cell>
          <cell r="CI50" t="str">
            <v>022720</v>
          </cell>
          <cell r="CJ50">
            <v>446</v>
          </cell>
          <cell r="CK50" t="str">
            <v>023005</v>
          </cell>
          <cell r="CL50">
            <v>44</v>
          </cell>
          <cell r="CM50" t="str">
            <v>023005</v>
          </cell>
          <cell r="CN50">
            <v>66</v>
          </cell>
          <cell r="CO50" t="str">
            <v>022800</v>
          </cell>
          <cell r="CP50">
            <v>221</v>
          </cell>
          <cell r="CQ50" t="str">
            <v>023005</v>
          </cell>
          <cell r="CR50">
            <v>92</v>
          </cell>
          <cell r="CS50" t="str">
            <v>023002</v>
          </cell>
          <cell r="CT50">
            <v>307</v>
          </cell>
          <cell r="CU50" t="str">
            <v>023005</v>
          </cell>
          <cell r="CV50">
            <v>97</v>
          </cell>
          <cell r="CW50" t="str">
            <v>023005</v>
          </cell>
          <cell r="CX50">
            <v>38</v>
          </cell>
          <cell r="CY50" t="str">
            <v>023005</v>
          </cell>
          <cell r="CZ50">
            <v>90</v>
          </cell>
          <cell r="DA50" t="str">
            <v>022800</v>
          </cell>
          <cell r="DB50">
            <v>72</v>
          </cell>
          <cell r="DC50" t="str">
            <v>023005</v>
          </cell>
          <cell r="DD50">
            <v>93</v>
          </cell>
          <cell r="DE50" t="str">
            <v>023002</v>
          </cell>
          <cell r="DF50">
            <v>343</v>
          </cell>
          <cell r="DG50" t="str">
            <v>023005</v>
          </cell>
          <cell r="DH50">
            <v>68</v>
          </cell>
          <cell r="DI50" t="str">
            <v>023002</v>
          </cell>
          <cell r="DJ50">
            <v>334</v>
          </cell>
          <cell r="DK50" t="str">
            <v>023005</v>
          </cell>
          <cell r="DL50">
            <v>105</v>
          </cell>
          <cell r="DM50" t="str">
            <v>023005</v>
          </cell>
          <cell r="DN50">
            <v>58</v>
          </cell>
          <cell r="DO50" t="str">
            <v>023005</v>
          </cell>
          <cell r="DP50">
            <v>107</v>
          </cell>
          <cell r="DQ50" t="str">
            <v>023005</v>
          </cell>
          <cell r="DR50">
            <v>62</v>
          </cell>
          <cell r="DS50" t="str">
            <v>023002</v>
          </cell>
          <cell r="DT50">
            <v>597</v>
          </cell>
          <cell r="DU50" t="str">
            <v>023002</v>
          </cell>
          <cell r="DV50">
            <v>517</v>
          </cell>
          <cell r="DW50" t="str">
            <v>023005</v>
          </cell>
          <cell r="DX50">
            <v>116</v>
          </cell>
          <cell r="DY50" t="str">
            <v>023005</v>
          </cell>
          <cell r="DZ50">
            <v>96</v>
          </cell>
          <cell r="EA50" t="str">
            <v>023005</v>
          </cell>
          <cell r="EB50">
            <v>120</v>
          </cell>
          <cell r="EC50" t="str">
            <v>023005</v>
          </cell>
          <cell r="ED50">
            <v>90</v>
          </cell>
          <cell r="EE50" t="str">
            <v>023005</v>
          </cell>
          <cell r="EF50">
            <v>120</v>
          </cell>
          <cell r="EG50" t="str">
            <v>023000</v>
          </cell>
          <cell r="EH50">
            <v>1</v>
          </cell>
          <cell r="EI50" t="str">
            <v>023005</v>
          </cell>
          <cell r="EJ50">
            <v>141</v>
          </cell>
          <cell r="EK50" t="str">
            <v>023005</v>
          </cell>
          <cell r="EL50">
            <v>115</v>
          </cell>
          <cell r="EM50" t="str">
            <v>023005</v>
          </cell>
          <cell r="EN50">
            <v>113</v>
          </cell>
          <cell r="EO50" t="str">
            <v>023005</v>
          </cell>
          <cell r="EP50">
            <v>103</v>
          </cell>
          <cell r="EQ50" t="str">
            <v>023005</v>
          </cell>
          <cell r="ER50">
            <v>131</v>
          </cell>
          <cell r="ES50" t="str">
            <v>023002</v>
          </cell>
          <cell r="ET50">
            <v>658</v>
          </cell>
          <cell r="EU50" t="str">
            <v>023005</v>
          </cell>
          <cell r="EV50">
            <v>90</v>
          </cell>
          <cell r="EW50" t="str">
            <v>023002</v>
          </cell>
          <cell r="EX50">
            <v>676</v>
          </cell>
          <cell r="EY50" t="str">
            <v>023006</v>
          </cell>
          <cell r="EZ50">
            <v>68</v>
          </cell>
          <cell r="FA50" t="str">
            <v>023005</v>
          </cell>
          <cell r="FB50">
            <v>84</v>
          </cell>
          <cell r="FC50" t="str">
            <v>023005</v>
          </cell>
          <cell r="FD50">
            <v>101</v>
          </cell>
          <cell r="FE50" t="str">
            <v>023005</v>
          </cell>
          <cell r="FF50">
            <v>135</v>
          </cell>
          <cell r="FG50" t="str">
            <v>023005</v>
          </cell>
          <cell r="FH50">
            <v>105</v>
          </cell>
          <cell r="FI50" t="str">
            <v>023005</v>
          </cell>
          <cell r="FJ50">
            <v>96</v>
          </cell>
          <cell r="FK50" t="str">
            <v>023005</v>
          </cell>
          <cell r="FL50">
            <v>105</v>
          </cell>
          <cell r="FM50" t="str">
            <v>023005</v>
          </cell>
          <cell r="FN50">
            <v>93</v>
          </cell>
          <cell r="FO50" t="str">
            <v>023005</v>
          </cell>
          <cell r="FP50">
            <v>100</v>
          </cell>
          <cell r="FQ50" t="str">
            <v>023005</v>
          </cell>
          <cell r="FR50">
            <v>104</v>
          </cell>
          <cell r="FS50" t="str">
            <v>023005</v>
          </cell>
          <cell r="FT50">
            <v>102</v>
          </cell>
          <cell r="FU50" t="str">
            <v>023005</v>
          </cell>
          <cell r="FV50">
            <v>107</v>
          </cell>
          <cell r="FW50" t="str">
            <v>023005</v>
          </cell>
          <cell r="FX50">
            <v>117</v>
          </cell>
          <cell r="FY50" t="str">
            <v>023005</v>
          </cell>
          <cell r="FZ50">
            <v>92</v>
          </cell>
          <cell r="GA50" t="str">
            <v>023002</v>
          </cell>
          <cell r="GB50">
            <v>494</v>
          </cell>
          <cell r="GC50" t="str">
            <v>023005</v>
          </cell>
          <cell r="GD50">
            <v>127</v>
          </cell>
          <cell r="GE50" t="str">
            <v>023005</v>
          </cell>
          <cell r="GF50">
            <v>107</v>
          </cell>
          <cell r="GG50" t="str">
            <v>023005</v>
          </cell>
          <cell r="GH50">
            <v>108</v>
          </cell>
          <cell r="GI50" t="str">
            <v>023005</v>
          </cell>
          <cell r="GJ50">
            <v>119</v>
          </cell>
          <cell r="GK50" t="str">
            <v>023005</v>
          </cell>
          <cell r="GL50">
            <v>117</v>
          </cell>
          <cell r="GM50" t="str">
            <v>023005</v>
          </cell>
          <cell r="GN50">
            <v>135</v>
          </cell>
          <cell r="GO50" t="str">
            <v>023005</v>
          </cell>
          <cell r="GP50">
            <v>142</v>
          </cell>
          <cell r="GQ50" t="str">
            <v>023005</v>
          </cell>
          <cell r="GR50">
            <v>125</v>
          </cell>
          <cell r="GS50" t="str">
            <v>023005</v>
          </cell>
          <cell r="GT50">
            <v>126</v>
          </cell>
          <cell r="GU50" t="str">
            <v>023005</v>
          </cell>
          <cell r="GV50">
            <v>152</v>
          </cell>
          <cell r="GW50" t="str">
            <v>023005</v>
          </cell>
          <cell r="GX50">
            <v>134</v>
          </cell>
          <cell r="GY50" t="str">
            <v>023005</v>
          </cell>
          <cell r="GZ50">
            <v>138</v>
          </cell>
          <cell r="HA50" t="str">
            <v>023005</v>
          </cell>
          <cell r="HB50">
            <v>143</v>
          </cell>
          <cell r="HC50" t="str">
            <v>023005</v>
          </cell>
          <cell r="HD50">
            <v>162</v>
          </cell>
          <cell r="HE50" t="str">
            <v>023002</v>
          </cell>
          <cell r="HF50">
            <v>578</v>
          </cell>
          <cell r="HG50" t="str">
            <v>023005</v>
          </cell>
          <cell r="HH50">
            <v>142</v>
          </cell>
          <cell r="HI50" t="str">
            <v>023005</v>
          </cell>
          <cell r="HJ50">
            <v>159</v>
          </cell>
          <cell r="HK50" t="str">
            <v>023005</v>
          </cell>
          <cell r="HL50">
            <v>161</v>
          </cell>
          <cell r="HM50" t="str">
            <v>023005</v>
          </cell>
          <cell r="HN50">
            <v>166</v>
          </cell>
          <cell r="HO50" t="str">
            <v>023005</v>
          </cell>
          <cell r="HP50">
            <v>195</v>
          </cell>
          <cell r="HQ50" t="str">
            <v>023005</v>
          </cell>
          <cell r="HR50">
            <v>162</v>
          </cell>
          <cell r="HS50" t="str">
            <v>023005</v>
          </cell>
          <cell r="HT50">
            <v>182</v>
          </cell>
          <cell r="HU50" t="str">
            <v>023005</v>
          </cell>
          <cell r="HV50">
            <v>157</v>
          </cell>
          <cell r="HW50" t="str">
            <v>023005</v>
          </cell>
          <cell r="HX50">
            <v>179</v>
          </cell>
          <cell r="HY50" t="str">
            <v>023005</v>
          </cell>
          <cell r="HZ50">
            <v>199</v>
          </cell>
          <cell r="IA50" t="str">
            <v>023005</v>
          </cell>
          <cell r="IB50">
            <v>195</v>
          </cell>
          <cell r="IC50" t="str">
            <v>023005</v>
          </cell>
          <cell r="ID50">
            <v>194</v>
          </cell>
          <cell r="IE50" t="str">
            <v>023005</v>
          </cell>
          <cell r="IF50">
            <v>190</v>
          </cell>
          <cell r="IG50" t="str">
            <v>023005</v>
          </cell>
          <cell r="IH50">
            <v>199</v>
          </cell>
          <cell r="II50" t="str">
            <v>023005</v>
          </cell>
          <cell r="IJ50">
            <v>185</v>
          </cell>
          <cell r="IK50" t="str">
            <v>023002</v>
          </cell>
          <cell r="IL50">
            <v>898</v>
          </cell>
          <cell r="IM50" t="str">
            <v>023005</v>
          </cell>
          <cell r="IN50">
            <v>177</v>
          </cell>
          <cell r="IO50" t="str">
            <v>023005</v>
          </cell>
          <cell r="IP50">
            <v>180</v>
          </cell>
          <cell r="IQ50" t="str">
            <v>023005</v>
          </cell>
          <cell r="IR50">
            <v>185</v>
          </cell>
          <cell r="IS50" t="str">
            <v>023005</v>
          </cell>
          <cell r="IT50">
            <v>191</v>
          </cell>
          <cell r="IU50" t="str">
            <v>023005</v>
          </cell>
          <cell r="IV50">
            <v>148</v>
          </cell>
          <cell r="IW50" t="str">
            <v>023005</v>
          </cell>
          <cell r="IX50">
            <v>177</v>
          </cell>
          <cell r="IY50" t="str">
            <v>023005</v>
          </cell>
          <cell r="IZ50">
            <v>150</v>
          </cell>
          <cell r="JA50" t="str">
            <v>023005</v>
          </cell>
          <cell r="JB50">
            <v>168</v>
          </cell>
          <cell r="JC50" t="str">
            <v>023006</v>
          </cell>
          <cell r="JD50">
            <v>74</v>
          </cell>
          <cell r="JE50" t="str">
            <v>023005</v>
          </cell>
          <cell r="JF50">
            <v>145</v>
          </cell>
          <cell r="JG50" t="str">
            <v>023006</v>
          </cell>
          <cell r="JH50">
            <v>80</v>
          </cell>
          <cell r="JI50" t="str">
            <v>023005</v>
          </cell>
          <cell r="JJ50">
            <v>152</v>
          </cell>
          <cell r="JK50" t="str">
            <v>023005</v>
          </cell>
          <cell r="JL50">
            <v>86</v>
          </cell>
          <cell r="JM50" t="str">
            <v>023005</v>
          </cell>
          <cell r="JN50">
            <v>116</v>
          </cell>
          <cell r="JO50" t="str">
            <v>023005</v>
          </cell>
          <cell r="JP50">
            <v>109</v>
          </cell>
          <cell r="JQ50" t="str">
            <v>023005</v>
          </cell>
          <cell r="JR50">
            <v>125</v>
          </cell>
          <cell r="JS50" t="str">
            <v>023005</v>
          </cell>
          <cell r="JT50">
            <v>86</v>
          </cell>
          <cell r="JU50" t="str">
            <v>023006</v>
          </cell>
          <cell r="JV50">
            <v>77</v>
          </cell>
          <cell r="JW50" t="str">
            <v>023006</v>
          </cell>
          <cell r="JX50">
            <v>37</v>
          </cell>
          <cell r="JY50" t="str">
            <v>023006</v>
          </cell>
          <cell r="JZ50">
            <v>65</v>
          </cell>
          <cell r="KA50" t="str">
            <v>023006</v>
          </cell>
          <cell r="KB50">
            <v>35</v>
          </cell>
          <cell r="KC50" t="str">
            <v>023006</v>
          </cell>
          <cell r="KD50">
            <v>74</v>
          </cell>
          <cell r="KE50" t="str">
            <v>023006</v>
          </cell>
          <cell r="KF50">
            <v>24</v>
          </cell>
          <cell r="KG50" t="str">
            <v>023006</v>
          </cell>
          <cell r="KH50">
            <v>44</v>
          </cell>
          <cell r="KI50" t="str">
            <v>023006</v>
          </cell>
          <cell r="KJ50">
            <v>32</v>
          </cell>
          <cell r="KK50" t="str">
            <v>023006</v>
          </cell>
          <cell r="KL50">
            <v>53</v>
          </cell>
          <cell r="KM50" t="str">
            <v>023006</v>
          </cell>
          <cell r="KN50">
            <v>23</v>
          </cell>
          <cell r="KO50" t="str">
            <v>023006</v>
          </cell>
          <cell r="KP50">
            <v>53</v>
          </cell>
          <cell r="KQ50" t="str">
            <v>023006</v>
          </cell>
          <cell r="KR50">
            <v>15</v>
          </cell>
          <cell r="KS50" t="str">
            <v>023006</v>
          </cell>
          <cell r="KT50">
            <v>32</v>
          </cell>
          <cell r="KU50" t="str">
            <v>023006</v>
          </cell>
          <cell r="KV50">
            <v>15</v>
          </cell>
          <cell r="KW50" t="str">
            <v>023006</v>
          </cell>
          <cell r="KX50">
            <v>18</v>
          </cell>
          <cell r="KY50" t="str">
            <v>023006</v>
          </cell>
          <cell r="KZ50">
            <v>14</v>
          </cell>
          <cell r="LA50" t="str">
            <v>023006</v>
          </cell>
          <cell r="LB50">
            <v>29</v>
          </cell>
          <cell r="LC50" t="str">
            <v>023006</v>
          </cell>
          <cell r="LD50">
            <v>17</v>
          </cell>
          <cell r="LE50" t="str">
            <v>023006</v>
          </cell>
          <cell r="LF50">
            <v>64</v>
          </cell>
          <cell r="LG50" t="str">
            <v>023006</v>
          </cell>
          <cell r="LH50">
            <v>26</v>
          </cell>
          <cell r="LI50" t="str">
            <v>023006</v>
          </cell>
          <cell r="LJ50">
            <v>64</v>
          </cell>
          <cell r="LK50" t="str">
            <v>023006</v>
          </cell>
          <cell r="LL50">
            <v>36</v>
          </cell>
          <cell r="LM50" t="str">
            <v>023006</v>
          </cell>
          <cell r="LN50">
            <v>58</v>
          </cell>
          <cell r="LO50" t="str">
            <v>023006</v>
          </cell>
          <cell r="LP50">
            <v>27</v>
          </cell>
          <cell r="LQ50" t="str">
            <v>023006</v>
          </cell>
          <cell r="LR50">
            <v>65</v>
          </cell>
          <cell r="LS50" t="str">
            <v>023006</v>
          </cell>
          <cell r="LT50">
            <v>35</v>
          </cell>
          <cell r="LU50" t="str">
            <v>023006</v>
          </cell>
          <cell r="LV50">
            <v>78</v>
          </cell>
          <cell r="LW50" t="str">
            <v>023006</v>
          </cell>
          <cell r="LX50">
            <v>22</v>
          </cell>
          <cell r="LY50" t="str">
            <v>023006</v>
          </cell>
          <cell r="LZ50">
            <v>53</v>
          </cell>
          <cell r="MA50" t="str">
            <v>023006</v>
          </cell>
          <cell r="MB50">
            <v>17</v>
          </cell>
          <cell r="MC50" t="str">
            <v>023006</v>
          </cell>
          <cell r="MD50">
            <v>53</v>
          </cell>
          <cell r="ME50" t="str">
            <v>023006</v>
          </cell>
          <cell r="MF50">
            <v>13</v>
          </cell>
          <cell r="MG50" t="str">
            <v>023006</v>
          </cell>
          <cell r="MH50">
            <v>27</v>
          </cell>
          <cell r="MI50" t="str">
            <v>023006</v>
          </cell>
          <cell r="MJ50">
            <v>11</v>
          </cell>
          <cell r="MK50" t="str">
            <v>023006</v>
          </cell>
          <cell r="ML50">
            <v>25</v>
          </cell>
          <cell r="MM50" t="str">
            <v>023006</v>
          </cell>
          <cell r="MN50">
            <v>9</v>
          </cell>
          <cell r="MO50" t="str">
            <v>023006</v>
          </cell>
          <cell r="MP50">
            <v>14</v>
          </cell>
          <cell r="MQ50" t="str">
            <v>023006</v>
          </cell>
          <cell r="MR50">
            <v>10</v>
          </cell>
          <cell r="MS50" t="str">
            <v>023006</v>
          </cell>
          <cell r="MT50">
            <v>23</v>
          </cell>
          <cell r="MU50" t="str">
            <v>023006</v>
          </cell>
          <cell r="MV50">
            <v>6</v>
          </cell>
          <cell r="MW50" t="str">
            <v>023006</v>
          </cell>
          <cell r="MX50">
            <v>14</v>
          </cell>
          <cell r="MY50" t="str">
            <v>023006</v>
          </cell>
          <cell r="MZ50">
            <v>2</v>
          </cell>
          <cell r="NA50" t="str">
            <v>023006</v>
          </cell>
          <cell r="NB50">
            <v>11</v>
          </cell>
          <cell r="NC50" t="str">
            <v>023006</v>
          </cell>
          <cell r="ND50">
            <v>6</v>
          </cell>
          <cell r="NE50" t="str">
            <v>023006</v>
          </cell>
          <cell r="NF50">
            <v>6</v>
          </cell>
          <cell r="NG50" t="str">
            <v>023006</v>
          </cell>
          <cell r="NH50">
            <v>3</v>
          </cell>
          <cell r="NI50" t="str">
            <v>023500</v>
          </cell>
          <cell r="NJ50">
            <v>57</v>
          </cell>
          <cell r="NM50" t="str">
            <v>023006</v>
          </cell>
          <cell r="NN50">
            <v>11</v>
          </cell>
          <cell r="NQ50" t="str">
            <v>023500</v>
          </cell>
          <cell r="NR50">
            <v>34</v>
          </cell>
          <cell r="NU50" t="str">
            <v>024006</v>
          </cell>
          <cell r="NV50">
            <v>4</v>
          </cell>
          <cell r="NY50" t="str">
            <v>025003</v>
          </cell>
          <cell r="NZ50">
            <v>3</v>
          </cell>
          <cell r="OC50" t="str">
            <v>029700</v>
          </cell>
          <cell r="OD50">
            <v>4</v>
          </cell>
        </row>
        <row r="51">
          <cell r="C51" t="str">
            <v>024005</v>
          </cell>
          <cell r="D51">
            <v>523</v>
          </cell>
          <cell r="E51" t="str">
            <v>024005</v>
          </cell>
          <cell r="F51">
            <v>487</v>
          </cell>
          <cell r="G51" t="str">
            <v>024005</v>
          </cell>
          <cell r="H51">
            <v>487</v>
          </cell>
          <cell r="I51" t="str">
            <v>024005</v>
          </cell>
          <cell r="J51">
            <v>476</v>
          </cell>
          <cell r="K51" t="str">
            <v>024005</v>
          </cell>
          <cell r="L51">
            <v>611</v>
          </cell>
          <cell r="M51" t="str">
            <v>024005</v>
          </cell>
          <cell r="N51">
            <v>501</v>
          </cell>
          <cell r="O51" t="str">
            <v>024005</v>
          </cell>
          <cell r="P51">
            <v>606</v>
          </cell>
          <cell r="Q51" t="str">
            <v>024005</v>
          </cell>
          <cell r="R51">
            <v>536</v>
          </cell>
          <cell r="S51" t="str">
            <v>024005</v>
          </cell>
          <cell r="T51">
            <v>685</v>
          </cell>
          <cell r="U51" t="str">
            <v>024005</v>
          </cell>
          <cell r="V51">
            <v>600</v>
          </cell>
          <cell r="W51" t="str">
            <v>024005</v>
          </cell>
          <cell r="X51">
            <v>734</v>
          </cell>
          <cell r="Y51" t="str">
            <v>024005</v>
          </cell>
          <cell r="Z51">
            <v>682</v>
          </cell>
          <cell r="AA51" t="str">
            <v>024005</v>
          </cell>
          <cell r="AB51">
            <v>737</v>
          </cell>
          <cell r="AC51" t="str">
            <v>024002</v>
          </cell>
          <cell r="AD51">
            <v>154</v>
          </cell>
          <cell r="AE51" t="str">
            <v>024005</v>
          </cell>
          <cell r="AF51">
            <v>740</v>
          </cell>
          <cell r="AG51" t="str">
            <v>024005</v>
          </cell>
          <cell r="AH51">
            <v>672</v>
          </cell>
          <cell r="AI51" t="str">
            <v>024005</v>
          </cell>
          <cell r="AJ51">
            <v>790</v>
          </cell>
          <cell r="AK51" t="str">
            <v>024005</v>
          </cell>
          <cell r="AL51">
            <v>682</v>
          </cell>
          <cell r="AM51" t="str">
            <v>024005</v>
          </cell>
          <cell r="AN51">
            <v>684</v>
          </cell>
          <cell r="AO51" t="str">
            <v>024005</v>
          </cell>
          <cell r="AP51">
            <v>722</v>
          </cell>
          <cell r="AQ51" t="str">
            <v>024005</v>
          </cell>
          <cell r="AR51">
            <v>746</v>
          </cell>
          <cell r="AS51" t="str">
            <v>024005</v>
          </cell>
          <cell r="AT51">
            <v>738</v>
          </cell>
          <cell r="AU51" t="str">
            <v>024005</v>
          </cell>
          <cell r="AV51">
            <v>747</v>
          </cell>
          <cell r="AW51" t="str">
            <v>024005</v>
          </cell>
          <cell r="AX51">
            <v>688</v>
          </cell>
          <cell r="AY51" t="str">
            <v>024005</v>
          </cell>
          <cell r="AZ51">
            <v>728</v>
          </cell>
          <cell r="BA51" t="str">
            <v>024005</v>
          </cell>
          <cell r="BB51">
            <v>724</v>
          </cell>
          <cell r="BC51" t="str">
            <v>024002</v>
          </cell>
          <cell r="BD51">
            <v>154</v>
          </cell>
          <cell r="BE51" t="str">
            <v>024002</v>
          </cell>
          <cell r="BF51">
            <v>188</v>
          </cell>
          <cell r="BG51" t="str">
            <v>024002</v>
          </cell>
          <cell r="BH51">
            <v>108</v>
          </cell>
          <cell r="BI51" t="str">
            <v>024002</v>
          </cell>
          <cell r="BJ51">
            <v>71</v>
          </cell>
          <cell r="BK51" t="str">
            <v>024002</v>
          </cell>
          <cell r="BL51">
            <v>136</v>
          </cell>
          <cell r="BM51" t="str">
            <v>024002</v>
          </cell>
          <cell r="BN51">
            <v>90</v>
          </cell>
          <cell r="BO51" t="str">
            <v>022400</v>
          </cell>
          <cell r="BP51">
            <v>129</v>
          </cell>
          <cell r="BQ51" t="str">
            <v>022400</v>
          </cell>
          <cell r="BR51">
            <v>107</v>
          </cell>
          <cell r="BS51" t="str">
            <v>022720</v>
          </cell>
          <cell r="BT51">
            <v>421</v>
          </cell>
          <cell r="BU51" t="str">
            <v>023002</v>
          </cell>
          <cell r="BV51">
            <v>290</v>
          </cell>
          <cell r="BW51" t="str">
            <v>022720</v>
          </cell>
          <cell r="BX51">
            <v>429</v>
          </cell>
          <cell r="BY51" t="str">
            <v>023002</v>
          </cell>
          <cell r="BZ51">
            <v>328</v>
          </cell>
          <cell r="CA51" t="str">
            <v>023006</v>
          </cell>
          <cell r="CB51">
            <v>63</v>
          </cell>
          <cell r="CC51" t="str">
            <v>023005</v>
          </cell>
          <cell r="CD51">
            <v>46</v>
          </cell>
          <cell r="CE51" t="str">
            <v>023002</v>
          </cell>
          <cell r="CF51">
            <v>306</v>
          </cell>
          <cell r="CG51" t="str">
            <v>023002</v>
          </cell>
          <cell r="CH51">
            <v>225</v>
          </cell>
          <cell r="CI51" t="str">
            <v>022800</v>
          </cell>
          <cell r="CJ51">
            <v>115</v>
          </cell>
          <cell r="CK51" t="str">
            <v>023006</v>
          </cell>
          <cell r="CL51">
            <v>40</v>
          </cell>
          <cell r="CM51" t="str">
            <v>023006</v>
          </cell>
          <cell r="CN51">
            <v>77</v>
          </cell>
          <cell r="CO51" t="str">
            <v>023002</v>
          </cell>
          <cell r="CP51">
            <v>254</v>
          </cell>
          <cell r="CQ51" t="str">
            <v>023006</v>
          </cell>
          <cell r="CR51">
            <v>71</v>
          </cell>
          <cell r="CS51" t="str">
            <v>023005</v>
          </cell>
          <cell r="CT51">
            <v>41</v>
          </cell>
          <cell r="CU51" t="str">
            <v>023006</v>
          </cell>
          <cell r="CV51">
            <v>74</v>
          </cell>
          <cell r="CW51" t="str">
            <v>023006</v>
          </cell>
          <cell r="CX51">
            <v>32</v>
          </cell>
          <cell r="CY51" t="str">
            <v>023006</v>
          </cell>
          <cell r="CZ51">
            <v>58</v>
          </cell>
          <cell r="DA51" t="str">
            <v>023002</v>
          </cell>
          <cell r="DB51">
            <v>316</v>
          </cell>
          <cell r="DC51" t="str">
            <v>023006</v>
          </cell>
          <cell r="DD51">
            <v>56</v>
          </cell>
          <cell r="DE51" t="str">
            <v>023005</v>
          </cell>
          <cell r="DF51">
            <v>52</v>
          </cell>
          <cell r="DG51" t="str">
            <v>023006</v>
          </cell>
          <cell r="DH51">
            <v>60</v>
          </cell>
          <cell r="DI51" t="str">
            <v>023005</v>
          </cell>
          <cell r="DJ51">
            <v>54</v>
          </cell>
          <cell r="DK51" t="str">
            <v>023006</v>
          </cell>
          <cell r="DL51">
            <v>67</v>
          </cell>
          <cell r="DM51" t="str">
            <v>023006</v>
          </cell>
          <cell r="DN51">
            <v>32</v>
          </cell>
          <cell r="DO51" t="str">
            <v>023006</v>
          </cell>
          <cell r="DP51">
            <v>85</v>
          </cell>
          <cell r="DQ51" t="str">
            <v>023006</v>
          </cell>
          <cell r="DR51">
            <v>40</v>
          </cell>
          <cell r="DS51" t="str">
            <v>023005</v>
          </cell>
          <cell r="DT51">
            <v>122</v>
          </cell>
          <cell r="DU51" t="str">
            <v>023005</v>
          </cell>
          <cell r="DV51">
            <v>83</v>
          </cell>
          <cell r="DW51" t="str">
            <v>023006</v>
          </cell>
          <cell r="DX51">
            <v>62</v>
          </cell>
          <cell r="DY51" t="str">
            <v>023006</v>
          </cell>
          <cell r="DZ51">
            <v>57</v>
          </cell>
          <cell r="EA51" t="str">
            <v>023006</v>
          </cell>
          <cell r="EB51">
            <v>85</v>
          </cell>
          <cell r="EC51" t="str">
            <v>023006</v>
          </cell>
          <cell r="ED51">
            <v>72</v>
          </cell>
          <cell r="EE51" t="str">
            <v>023006</v>
          </cell>
          <cell r="EF51">
            <v>77</v>
          </cell>
          <cell r="EG51" t="str">
            <v>023002</v>
          </cell>
          <cell r="EH51">
            <v>780</v>
          </cell>
          <cell r="EI51" t="str">
            <v>023006</v>
          </cell>
          <cell r="EJ51">
            <v>66</v>
          </cell>
          <cell r="EK51" t="str">
            <v>023006</v>
          </cell>
          <cell r="EL51">
            <v>61</v>
          </cell>
          <cell r="EM51" t="str">
            <v>023006</v>
          </cell>
          <cell r="EN51">
            <v>75</v>
          </cell>
          <cell r="EO51" t="str">
            <v>023006</v>
          </cell>
          <cell r="EP51">
            <v>65</v>
          </cell>
          <cell r="EQ51" t="str">
            <v>023006</v>
          </cell>
          <cell r="ER51">
            <v>78</v>
          </cell>
          <cell r="ES51" t="str">
            <v>023005</v>
          </cell>
          <cell r="ET51">
            <v>112</v>
          </cell>
          <cell r="EU51" t="str">
            <v>023006</v>
          </cell>
          <cell r="EV51">
            <v>62</v>
          </cell>
          <cell r="EW51" t="str">
            <v>023005</v>
          </cell>
          <cell r="EX51">
            <v>80</v>
          </cell>
          <cell r="EY51" t="str">
            <v>023500</v>
          </cell>
          <cell r="EZ51">
            <v>1265</v>
          </cell>
          <cell r="FA51" t="str">
            <v>023006</v>
          </cell>
          <cell r="FB51">
            <v>52</v>
          </cell>
          <cell r="FC51" t="str">
            <v>023006</v>
          </cell>
          <cell r="FD51">
            <v>60</v>
          </cell>
          <cell r="FE51" t="str">
            <v>023006</v>
          </cell>
          <cell r="FF51">
            <v>44</v>
          </cell>
          <cell r="FG51" t="str">
            <v>023006</v>
          </cell>
          <cell r="FH51">
            <v>51</v>
          </cell>
          <cell r="FI51" t="str">
            <v>023006</v>
          </cell>
          <cell r="FJ51">
            <v>49</v>
          </cell>
          <cell r="FK51" t="str">
            <v>023006</v>
          </cell>
          <cell r="FL51">
            <v>53</v>
          </cell>
          <cell r="FM51" t="str">
            <v>023006</v>
          </cell>
          <cell r="FN51">
            <v>49</v>
          </cell>
          <cell r="FO51" t="str">
            <v>023006</v>
          </cell>
          <cell r="FP51">
            <v>72</v>
          </cell>
          <cell r="FQ51" t="str">
            <v>023006</v>
          </cell>
          <cell r="FR51">
            <v>69</v>
          </cell>
          <cell r="FS51" t="str">
            <v>023006</v>
          </cell>
          <cell r="FT51">
            <v>69</v>
          </cell>
          <cell r="FU51" t="str">
            <v>023006</v>
          </cell>
          <cell r="FV51">
            <v>71</v>
          </cell>
          <cell r="FW51" t="str">
            <v>023006</v>
          </cell>
          <cell r="FX51">
            <v>51</v>
          </cell>
          <cell r="FY51" t="str">
            <v>023006</v>
          </cell>
          <cell r="FZ51">
            <v>67</v>
          </cell>
          <cell r="GA51" t="str">
            <v>023005</v>
          </cell>
          <cell r="GB51">
            <v>109</v>
          </cell>
          <cell r="GC51" t="str">
            <v>023006</v>
          </cell>
          <cell r="GD51">
            <v>70</v>
          </cell>
          <cell r="GE51" t="str">
            <v>023006</v>
          </cell>
          <cell r="GF51">
            <v>77</v>
          </cell>
          <cell r="GG51" t="str">
            <v>023006</v>
          </cell>
          <cell r="GH51">
            <v>87</v>
          </cell>
          <cell r="GI51" t="str">
            <v>023006</v>
          </cell>
          <cell r="GJ51">
            <v>83</v>
          </cell>
          <cell r="GK51" t="str">
            <v>023006</v>
          </cell>
          <cell r="GL51">
            <v>79</v>
          </cell>
          <cell r="GM51" t="str">
            <v>023006</v>
          </cell>
          <cell r="GN51">
            <v>67</v>
          </cell>
          <cell r="GO51" t="str">
            <v>023006</v>
          </cell>
          <cell r="GP51">
            <v>103</v>
          </cell>
          <cell r="GQ51" t="str">
            <v>023006</v>
          </cell>
          <cell r="GR51">
            <v>90</v>
          </cell>
          <cell r="GS51" t="str">
            <v>023006</v>
          </cell>
          <cell r="GT51">
            <v>115</v>
          </cell>
          <cell r="GU51" t="str">
            <v>023006</v>
          </cell>
          <cell r="GV51">
            <v>100</v>
          </cell>
          <cell r="GW51" t="str">
            <v>023006</v>
          </cell>
          <cell r="GX51">
            <v>84</v>
          </cell>
          <cell r="GY51" t="str">
            <v>023006</v>
          </cell>
          <cell r="GZ51">
            <v>111</v>
          </cell>
          <cell r="HA51" t="str">
            <v>023006</v>
          </cell>
          <cell r="HB51">
            <v>118</v>
          </cell>
          <cell r="HC51" t="str">
            <v>023006</v>
          </cell>
          <cell r="HD51">
            <v>92</v>
          </cell>
          <cell r="HE51" t="str">
            <v>023005</v>
          </cell>
          <cell r="HF51">
            <v>142</v>
          </cell>
          <cell r="HG51" t="str">
            <v>023006</v>
          </cell>
          <cell r="HH51">
            <v>111</v>
          </cell>
          <cell r="HI51" t="str">
            <v>023006</v>
          </cell>
          <cell r="HJ51">
            <v>74</v>
          </cell>
          <cell r="HK51" t="str">
            <v>023006</v>
          </cell>
          <cell r="HL51">
            <v>114</v>
          </cell>
          <cell r="HM51" t="str">
            <v>023006</v>
          </cell>
          <cell r="HN51">
            <v>102</v>
          </cell>
          <cell r="HO51" t="str">
            <v>023006</v>
          </cell>
          <cell r="HP51">
            <v>96</v>
          </cell>
          <cell r="HQ51" t="str">
            <v>023006</v>
          </cell>
          <cell r="HR51">
            <v>99</v>
          </cell>
          <cell r="HS51" t="str">
            <v>023006</v>
          </cell>
          <cell r="HT51">
            <v>122</v>
          </cell>
          <cell r="HU51" t="str">
            <v>023006</v>
          </cell>
          <cell r="HV51">
            <v>119</v>
          </cell>
          <cell r="HW51" t="str">
            <v>023006</v>
          </cell>
          <cell r="HX51">
            <v>107</v>
          </cell>
          <cell r="HY51" t="str">
            <v>023006</v>
          </cell>
          <cell r="HZ51">
            <v>115</v>
          </cell>
          <cell r="IA51" t="str">
            <v>023006</v>
          </cell>
          <cell r="IB51">
            <v>106</v>
          </cell>
          <cell r="IC51" t="str">
            <v>023006</v>
          </cell>
          <cell r="ID51">
            <v>86</v>
          </cell>
          <cell r="IE51" t="str">
            <v>023006</v>
          </cell>
          <cell r="IF51">
            <v>118</v>
          </cell>
          <cell r="IG51" t="str">
            <v>023006</v>
          </cell>
          <cell r="IH51">
            <v>102</v>
          </cell>
          <cell r="II51" t="str">
            <v>023006</v>
          </cell>
          <cell r="IJ51">
            <v>122</v>
          </cell>
          <cell r="IK51" t="str">
            <v>023005</v>
          </cell>
          <cell r="IL51">
            <v>235</v>
          </cell>
          <cell r="IM51" t="str">
            <v>023006</v>
          </cell>
          <cell r="IN51">
            <v>97</v>
          </cell>
          <cell r="IO51" t="str">
            <v>023006</v>
          </cell>
          <cell r="IP51">
            <v>103</v>
          </cell>
          <cell r="IQ51" t="str">
            <v>023006</v>
          </cell>
          <cell r="IR51">
            <v>85</v>
          </cell>
          <cell r="IS51" t="str">
            <v>023006</v>
          </cell>
          <cell r="IT51">
            <v>93</v>
          </cell>
          <cell r="IU51" t="str">
            <v>023006</v>
          </cell>
          <cell r="IV51">
            <v>86</v>
          </cell>
          <cell r="IW51" t="str">
            <v>023006</v>
          </cell>
          <cell r="IX51">
            <v>95</v>
          </cell>
          <cell r="IY51" t="str">
            <v>023006</v>
          </cell>
          <cell r="IZ51">
            <v>79</v>
          </cell>
          <cell r="JA51" t="str">
            <v>023006</v>
          </cell>
          <cell r="JB51">
            <v>79</v>
          </cell>
          <cell r="JC51" t="str">
            <v>023500</v>
          </cell>
          <cell r="JD51">
            <v>679</v>
          </cell>
          <cell r="JE51" t="str">
            <v>023006</v>
          </cell>
          <cell r="JF51">
            <v>90</v>
          </cell>
          <cell r="JG51" t="str">
            <v>023500</v>
          </cell>
          <cell r="JH51">
            <v>694</v>
          </cell>
          <cell r="JI51" t="str">
            <v>023006</v>
          </cell>
          <cell r="JJ51">
            <v>100</v>
          </cell>
          <cell r="JK51" t="str">
            <v>023006</v>
          </cell>
          <cell r="JL51">
            <v>48</v>
          </cell>
          <cell r="JM51" t="str">
            <v>023006</v>
          </cell>
          <cell r="JN51">
            <v>86</v>
          </cell>
          <cell r="JO51" t="str">
            <v>023006</v>
          </cell>
          <cell r="JP51">
            <v>58</v>
          </cell>
          <cell r="JQ51" t="str">
            <v>023006</v>
          </cell>
          <cell r="JR51">
            <v>82</v>
          </cell>
          <cell r="JS51" t="str">
            <v>023006</v>
          </cell>
          <cell r="JT51">
            <v>50</v>
          </cell>
          <cell r="JU51" t="str">
            <v>023500</v>
          </cell>
          <cell r="JV51">
            <v>968</v>
          </cell>
          <cell r="JW51" t="str">
            <v>023500</v>
          </cell>
          <cell r="JX51">
            <v>481</v>
          </cell>
          <cell r="JY51" t="str">
            <v>023500</v>
          </cell>
          <cell r="JZ51">
            <v>905</v>
          </cell>
          <cell r="KA51" t="str">
            <v>023500</v>
          </cell>
          <cell r="KB51">
            <v>486</v>
          </cell>
          <cell r="KC51" t="str">
            <v>023500</v>
          </cell>
          <cell r="KD51">
            <v>869</v>
          </cell>
          <cell r="KE51" t="str">
            <v>023500</v>
          </cell>
          <cell r="KF51">
            <v>370</v>
          </cell>
          <cell r="KG51" t="str">
            <v>023500</v>
          </cell>
          <cell r="KH51">
            <v>744</v>
          </cell>
          <cell r="KI51" t="str">
            <v>023500</v>
          </cell>
          <cell r="KJ51">
            <v>381</v>
          </cell>
          <cell r="KK51" t="str">
            <v>023500</v>
          </cell>
          <cell r="KL51">
            <v>750</v>
          </cell>
          <cell r="KM51" t="str">
            <v>023500</v>
          </cell>
          <cell r="KN51">
            <v>300</v>
          </cell>
          <cell r="KO51" t="str">
            <v>023500</v>
          </cell>
          <cell r="KP51">
            <v>610</v>
          </cell>
          <cell r="KQ51" t="str">
            <v>023500</v>
          </cell>
          <cell r="KR51">
            <v>165</v>
          </cell>
          <cell r="KS51" t="str">
            <v>023500</v>
          </cell>
          <cell r="KT51">
            <v>363</v>
          </cell>
          <cell r="KU51" t="str">
            <v>023500</v>
          </cell>
          <cell r="KV51">
            <v>105</v>
          </cell>
          <cell r="KW51" t="str">
            <v>023500</v>
          </cell>
          <cell r="KX51">
            <v>266</v>
          </cell>
          <cell r="KY51" t="str">
            <v>023500</v>
          </cell>
          <cell r="KZ51">
            <v>85</v>
          </cell>
          <cell r="LA51" t="str">
            <v>023500</v>
          </cell>
          <cell r="LB51">
            <v>224</v>
          </cell>
          <cell r="LC51" t="str">
            <v>023500</v>
          </cell>
          <cell r="LD51">
            <v>132</v>
          </cell>
          <cell r="LE51" t="str">
            <v>023500</v>
          </cell>
          <cell r="LF51">
            <v>345</v>
          </cell>
          <cell r="LG51" t="str">
            <v>023500</v>
          </cell>
          <cell r="LH51">
            <v>161</v>
          </cell>
          <cell r="LI51" t="str">
            <v>023500</v>
          </cell>
          <cell r="LJ51">
            <v>433</v>
          </cell>
          <cell r="LK51" t="str">
            <v>023500</v>
          </cell>
          <cell r="LL51">
            <v>173</v>
          </cell>
          <cell r="LM51" t="str">
            <v>023500</v>
          </cell>
          <cell r="LN51">
            <v>481</v>
          </cell>
          <cell r="LO51" t="str">
            <v>023500</v>
          </cell>
          <cell r="LP51">
            <v>173</v>
          </cell>
          <cell r="LQ51" t="str">
            <v>023500</v>
          </cell>
          <cell r="LR51">
            <v>469</v>
          </cell>
          <cell r="LS51" t="str">
            <v>023500</v>
          </cell>
          <cell r="LT51">
            <v>141</v>
          </cell>
          <cell r="LU51" t="str">
            <v>023500</v>
          </cell>
          <cell r="LV51">
            <v>432</v>
          </cell>
          <cell r="LW51" t="str">
            <v>023500</v>
          </cell>
          <cell r="LX51">
            <v>142</v>
          </cell>
          <cell r="LY51" t="str">
            <v>023500</v>
          </cell>
          <cell r="LZ51">
            <v>445</v>
          </cell>
          <cell r="MA51" t="str">
            <v>023500</v>
          </cell>
          <cell r="MB51">
            <v>110</v>
          </cell>
          <cell r="MC51" t="str">
            <v>023500</v>
          </cell>
          <cell r="MD51">
            <v>322</v>
          </cell>
          <cell r="ME51" t="str">
            <v>023500</v>
          </cell>
          <cell r="MF51">
            <v>84</v>
          </cell>
          <cell r="MG51" t="str">
            <v>023500</v>
          </cell>
          <cell r="MH51">
            <v>237</v>
          </cell>
          <cell r="MI51" t="str">
            <v>023500</v>
          </cell>
          <cell r="MJ51">
            <v>44</v>
          </cell>
          <cell r="MK51" t="str">
            <v>023500</v>
          </cell>
          <cell r="ML51">
            <v>173</v>
          </cell>
          <cell r="MM51" t="str">
            <v>023500</v>
          </cell>
          <cell r="MN51">
            <v>34</v>
          </cell>
          <cell r="MO51" t="str">
            <v>023500</v>
          </cell>
          <cell r="MP51">
            <v>122</v>
          </cell>
          <cell r="MQ51" t="str">
            <v>023500</v>
          </cell>
          <cell r="MR51">
            <v>33</v>
          </cell>
          <cell r="MS51" t="str">
            <v>023500</v>
          </cell>
          <cell r="MT51">
            <v>140</v>
          </cell>
          <cell r="MU51" t="str">
            <v>023500</v>
          </cell>
          <cell r="MV51">
            <v>19</v>
          </cell>
          <cell r="MW51" t="str">
            <v>023500</v>
          </cell>
          <cell r="MX51">
            <v>108</v>
          </cell>
          <cell r="MY51" t="str">
            <v>023500</v>
          </cell>
          <cell r="MZ51">
            <v>16</v>
          </cell>
          <cell r="NA51" t="str">
            <v>023500</v>
          </cell>
          <cell r="NB51">
            <v>102</v>
          </cell>
          <cell r="NC51" t="str">
            <v>023500</v>
          </cell>
          <cell r="ND51">
            <v>15</v>
          </cell>
          <cell r="NE51" t="str">
            <v>023500</v>
          </cell>
          <cell r="NF51">
            <v>80</v>
          </cell>
          <cell r="NG51" t="str">
            <v>023500</v>
          </cell>
          <cell r="NH51">
            <v>18</v>
          </cell>
          <cell r="NI51" t="str">
            <v>024001</v>
          </cell>
          <cell r="NJ51">
            <v>9</v>
          </cell>
          <cell r="NK51" t="str">
            <v>023500</v>
          </cell>
          <cell r="NL51">
            <v>7</v>
          </cell>
          <cell r="NM51" t="str">
            <v>023500</v>
          </cell>
          <cell r="NN51">
            <v>38</v>
          </cell>
          <cell r="NO51" t="str">
            <v>023500</v>
          </cell>
          <cell r="NP51">
            <v>3</v>
          </cell>
          <cell r="NQ51" t="str">
            <v>024001</v>
          </cell>
          <cell r="NR51">
            <v>4</v>
          </cell>
          <cell r="NS51" t="str">
            <v>023500</v>
          </cell>
          <cell r="NT51">
            <v>5</v>
          </cell>
          <cell r="NU51" t="str">
            <v>024200</v>
          </cell>
          <cell r="NV51">
            <v>2</v>
          </cell>
          <cell r="NW51" t="str">
            <v>023500</v>
          </cell>
          <cell r="NX51">
            <v>2</v>
          </cell>
          <cell r="NY51" t="str">
            <v>025005</v>
          </cell>
          <cell r="NZ51">
            <v>2</v>
          </cell>
          <cell r="OA51" t="str">
            <v>023500</v>
          </cell>
          <cell r="OB51">
            <v>2</v>
          </cell>
        </row>
        <row r="52">
          <cell r="C52" t="str">
            <v>024006</v>
          </cell>
          <cell r="D52">
            <v>60</v>
          </cell>
          <cell r="E52" t="str">
            <v>024006</v>
          </cell>
          <cell r="F52">
            <v>46</v>
          </cell>
          <cell r="G52" t="str">
            <v>024006</v>
          </cell>
          <cell r="H52">
            <v>67</v>
          </cell>
          <cell r="I52" t="str">
            <v>024006</v>
          </cell>
          <cell r="J52">
            <v>62</v>
          </cell>
          <cell r="K52" t="str">
            <v>024006</v>
          </cell>
          <cell r="L52">
            <v>71</v>
          </cell>
          <cell r="M52" t="str">
            <v>024006</v>
          </cell>
          <cell r="N52">
            <v>73</v>
          </cell>
          <cell r="O52" t="str">
            <v>024006</v>
          </cell>
          <cell r="P52">
            <v>61</v>
          </cell>
          <cell r="Q52" t="str">
            <v>024006</v>
          </cell>
          <cell r="R52">
            <v>70</v>
          </cell>
          <cell r="S52" t="str">
            <v>024006</v>
          </cell>
          <cell r="T52">
            <v>74</v>
          </cell>
          <cell r="U52" t="str">
            <v>024006</v>
          </cell>
          <cell r="V52">
            <v>76</v>
          </cell>
          <cell r="W52" t="str">
            <v>024006</v>
          </cell>
          <cell r="X52">
            <v>81</v>
          </cell>
          <cell r="Y52" t="str">
            <v>024006</v>
          </cell>
          <cell r="Z52">
            <v>88</v>
          </cell>
          <cell r="AA52" t="str">
            <v>024006</v>
          </cell>
          <cell r="AB52">
            <v>86</v>
          </cell>
          <cell r="AC52" t="str">
            <v>024005</v>
          </cell>
          <cell r="AD52">
            <v>711</v>
          </cell>
          <cell r="AE52" t="str">
            <v>024006</v>
          </cell>
          <cell r="AF52">
            <v>100</v>
          </cell>
          <cell r="AG52" t="str">
            <v>024006</v>
          </cell>
          <cell r="AH52">
            <v>75</v>
          </cell>
          <cell r="AI52" t="str">
            <v>024006</v>
          </cell>
          <cell r="AJ52">
            <v>101</v>
          </cell>
          <cell r="AK52" t="str">
            <v>024006</v>
          </cell>
          <cell r="AL52">
            <v>97</v>
          </cell>
          <cell r="AM52" t="str">
            <v>024006</v>
          </cell>
          <cell r="AN52">
            <v>81</v>
          </cell>
          <cell r="AO52" t="str">
            <v>024006</v>
          </cell>
          <cell r="AP52">
            <v>77</v>
          </cell>
          <cell r="AQ52" t="str">
            <v>024006</v>
          </cell>
          <cell r="AR52">
            <v>74</v>
          </cell>
          <cell r="AS52" t="str">
            <v>024006</v>
          </cell>
          <cell r="AT52">
            <v>91</v>
          </cell>
          <cell r="AU52" t="str">
            <v>024006</v>
          </cell>
          <cell r="AV52">
            <v>86</v>
          </cell>
          <cell r="AW52" t="str">
            <v>024006</v>
          </cell>
          <cell r="AX52">
            <v>74</v>
          </cell>
          <cell r="AY52" t="str">
            <v>024006</v>
          </cell>
          <cell r="AZ52">
            <v>80</v>
          </cell>
          <cell r="BA52" t="str">
            <v>024006</v>
          </cell>
          <cell r="BB52">
            <v>102</v>
          </cell>
          <cell r="BC52" t="str">
            <v>024005</v>
          </cell>
          <cell r="BD52">
            <v>722</v>
          </cell>
          <cell r="BE52" t="str">
            <v>024005</v>
          </cell>
          <cell r="BF52">
            <v>692</v>
          </cell>
          <cell r="BG52" t="str">
            <v>024005</v>
          </cell>
          <cell r="BH52">
            <v>514</v>
          </cell>
          <cell r="BI52" t="str">
            <v>024005</v>
          </cell>
          <cell r="BJ52">
            <v>535</v>
          </cell>
          <cell r="BK52" t="str">
            <v>024005</v>
          </cell>
          <cell r="BL52">
            <v>482</v>
          </cell>
          <cell r="BM52" t="str">
            <v>024005</v>
          </cell>
          <cell r="BN52">
            <v>507</v>
          </cell>
          <cell r="BO52" t="str">
            <v>022720</v>
          </cell>
          <cell r="BP52">
            <v>415</v>
          </cell>
          <cell r="BQ52" t="str">
            <v>022720</v>
          </cell>
          <cell r="BR52">
            <v>344</v>
          </cell>
          <cell r="BS52" t="str">
            <v>022800</v>
          </cell>
          <cell r="BT52">
            <v>168</v>
          </cell>
          <cell r="BU52" t="str">
            <v>023005</v>
          </cell>
          <cell r="BV52">
            <v>40</v>
          </cell>
          <cell r="BW52" t="str">
            <v>022800</v>
          </cell>
          <cell r="BX52">
            <v>199</v>
          </cell>
          <cell r="BY52" t="str">
            <v>023005</v>
          </cell>
          <cell r="BZ52">
            <v>50</v>
          </cell>
          <cell r="CA52" t="str">
            <v>023500</v>
          </cell>
          <cell r="CB52">
            <v>1897</v>
          </cell>
          <cell r="CC52" t="str">
            <v>023006</v>
          </cell>
          <cell r="CD52">
            <v>35</v>
          </cell>
          <cell r="CE52" t="str">
            <v>023005</v>
          </cell>
          <cell r="CF52">
            <v>75</v>
          </cell>
          <cell r="CG52" t="str">
            <v>023005</v>
          </cell>
          <cell r="CH52">
            <v>45</v>
          </cell>
          <cell r="CI52" t="str">
            <v>023002</v>
          </cell>
          <cell r="CJ52">
            <v>294</v>
          </cell>
          <cell r="CK52" t="str">
            <v>023500</v>
          </cell>
          <cell r="CL52">
            <v>1359</v>
          </cell>
          <cell r="CM52" t="str">
            <v>023500</v>
          </cell>
          <cell r="CN52">
            <v>1027</v>
          </cell>
          <cell r="CO52" t="str">
            <v>023005</v>
          </cell>
          <cell r="CP52">
            <v>48</v>
          </cell>
          <cell r="CQ52" t="str">
            <v>023500</v>
          </cell>
          <cell r="CR52">
            <v>967</v>
          </cell>
          <cell r="CS52" t="str">
            <v>023006</v>
          </cell>
          <cell r="CT52">
            <v>32</v>
          </cell>
          <cell r="CU52" t="str">
            <v>023500</v>
          </cell>
          <cell r="CV52">
            <v>942</v>
          </cell>
          <cell r="CW52" t="str">
            <v>023500</v>
          </cell>
          <cell r="CX52">
            <v>1139</v>
          </cell>
          <cell r="CY52" t="str">
            <v>023500</v>
          </cell>
          <cell r="CZ52">
            <v>956</v>
          </cell>
          <cell r="DA52" t="str">
            <v>023005</v>
          </cell>
          <cell r="DB52">
            <v>44</v>
          </cell>
          <cell r="DC52" t="str">
            <v>023500</v>
          </cell>
          <cell r="DD52">
            <v>934</v>
          </cell>
          <cell r="DE52" t="str">
            <v>023006</v>
          </cell>
          <cell r="DF52">
            <v>33</v>
          </cell>
          <cell r="DG52" t="str">
            <v>023500</v>
          </cell>
          <cell r="DH52">
            <v>976</v>
          </cell>
          <cell r="DI52" t="str">
            <v>023006</v>
          </cell>
          <cell r="DJ52">
            <v>20</v>
          </cell>
          <cell r="DK52" t="str">
            <v>023500</v>
          </cell>
          <cell r="DL52">
            <v>1072</v>
          </cell>
          <cell r="DM52" t="str">
            <v>023500</v>
          </cell>
          <cell r="DN52">
            <v>1166</v>
          </cell>
          <cell r="DO52" t="str">
            <v>023500</v>
          </cell>
          <cell r="DP52">
            <v>1181</v>
          </cell>
          <cell r="DQ52" t="str">
            <v>023500</v>
          </cell>
          <cell r="DR52">
            <v>1280</v>
          </cell>
          <cell r="DS52" t="str">
            <v>023006</v>
          </cell>
          <cell r="DT52">
            <v>82</v>
          </cell>
          <cell r="DU52" t="str">
            <v>023006</v>
          </cell>
          <cell r="DV52">
            <v>43</v>
          </cell>
          <cell r="DW52" t="str">
            <v>023500</v>
          </cell>
          <cell r="DX52">
            <v>1373</v>
          </cell>
          <cell r="DY52" t="str">
            <v>023500</v>
          </cell>
          <cell r="DZ52">
            <v>1545</v>
          </cell>
          <cell r="EA52" t="str">
            <v>023500</v>
          </cell>
          <cell r="EB52">
            <v>1417</v>
          </cell>
          <cell r="EC52" t="str">
            <v>023500</v>
          </cell>
          <cell r="ED52">
            <v>1572</v>
          </cell>
          <cell r="EE52" t="str">
            <v>023500</v>
          </cell>
          <cell r="EF52">
            <v>1529</v>
          </cell>
          <cell r="EG52" t="str">
            <v>023005</v>
          </cell>
          <cell r="EH52">
            <v>108</v>
          </cell>
          <cell r="EI52" t="str">
            <v>023500</v>
          </cell>
          <cell r="EJ52">
            <v>1516</v>
          </cell>
          <cell r="EK52" t="str">
            <v>023500</v>
          </cell>
          <cell r="EL52">
            <v>1647</v>
          </cell>
          <cell r="EM52" t="str">
            <v>023500</v>
          </cell>
          <cell r="EN52">
            <v>1383</v>
          </cell>
          <cell r="EO52" t="str">
            <v>023500</v>
          </cell>
          <cell r="EP52">
            <v>1554</v>
          </cell>
          <cell r="EQ52" t="str">
            <v>023500</v>
          </cell>
          <cell r="ER52">
            <v>1335</v>
          </cell>
          <cell r="ES52" t="str">
            <v>023006</v>
          </cell>
          <cell r="ET52">
            <v>49</v>
          </cell>
          <cell r="EU52" t="str">
            <v>023500</v>
          </cell>
          <cell r="EV52">
            <v>1316</v>
          </cell>
          <cell r="EW52" t="str">
            <v>023006</v>
          </cell>
          <cell r="EX52">
            <v>45</v>
          </cell>
          <cell r="EY52" t="str">
            <v>024001</v>
          </cell>
          <cell r="EZ52">
            <v>242</v>
          </cell>
          <cell r="FA52" t="str">
            <v>023500</v>
          </cell>
          <cell r="FB52">
            <v>1389</v>
          </cell>
          <cell r="FC52" t="str">
            <v>023500</v>
          </cell>
          <cell r="FD52">
            <v>1170</v>
          </cell>
          <cell r="FE52" t="str">
            <v>023500</v>
          </cell>
          <cell r="FF52">
            <v>1300</v>
          </cell>
          <cell r="FG52" t="str">
            <v>023500</v>
          </cell>
          <cell r="FH52">
            <v>1032</v>
          </cell>
          <cell r="FI52" t="str">
            <v>023500</v>
          </cell>
          <cell r="FJ52">
            <v>1357</v>
          </cell>
          <cell r="FK52" t="str">
            <v>023500</v>
          </cell>
          <cell r="FL52">
            <v>1042</v>
          </cell>
          <cell r="FM52" t="str">
            <v>023500</v>
          </cell>
          <cell r="FN52">
            <v>1204</v>
          </cell>
          <cell r="FO52" t="str">
            <v>023500</v>
          </cell>
          <cell r="FP52">
            <v>989</v>
          </cell>
          <cell r="FQ52" t="str">
            <v>023500</v>
          </cell>
          <cell r="FR52">
            <v>1234</v>
          </cell>
          <cell r="FS52" t="str">
            <v>023500</v>
          </cell>
          <cell r="FT52">
            <v>936</v>
          </cell>
          <cell r="FU52" t="str">
            <v>023500</v>
          </cell>
          <cell r="FV52">
            <v>1220</v>
          </cell>
          <cell r="FW52" t="str">
            <v>023500</v>
          </cell>
          <cell r="FX52">
            <v>941</v>
          </cell>
          <cell r="FY52" t="str">
            <v>023500</v>
          </cell>
          <cell r="FZ52">
            <v>1194</v>
          </cell>
          <cell r="GA52" t="str">
            <v>023006</v>
          </cell>
          <cell r="GB52">
            <v>76</v>
          </cell>
          <cell r="GC52" t="str">
            <v>023500</v>
          </cell>
          <cell r="GD52">
            <v>1142</v>
          </cell>
          <cell r="GE52" t="str">
            <v>023500</v>
          </cell>
          <cell r="GF52">
            <v>942</v>
          </cell>
          <cell r="GG52" t="str">
            <v>023500</v>
          </cell>
          <cell r="GH52">
            <v>1087</v>
          </cell>
          <cell r="GI52" t="str">
            <v>023500</v>
          </cell>
          <cell r="GJ52">
            <v>874</v>
          </cell>
          <cell r="GK52" t="str">
            <v>023500</v>
          </cell>
          <cell r="GL52">
            <v>1093</v>
          </cell>
          <cell r="GM52" t="str">
            <v>023500</v>
          </cell>
          <cell r="GN52">
            <v>897</v>
          </cell>
          <cell r="GO52" t="str">
            <v>023500</v>
          </cell>
          <cell r="GP52">
            <v>1084</v>
          </cell>
          <cell r="GQ52" t="str">
            <v>023500</v>
          </cell>
          <cell r="GR52">
            <v>838</v>
          </cell>
          <cell r="GS52" t="str">
            <v>023500</v>
          </cell>
          <cell r="GT52">
            <v>1011</v>
          </cell>
          <cell r="GU52" t="str">
            <v>023500</v>
          </cell>
          <cell r="GV52">
            <v>800</v>
          </cell>
          <cell r="GW52" t="str">
            <v>023500</v>
          </cell>
          <cell r="GX52">
            <v>986</v>
          </cell>
          <cell r="GY52" t="str">
            <v>023500</v>
          </cell>
          <cell r="GZ52">
            <v>789</v>
          </cell>
          <cell r="HA52" t="str">
            <v>023500</v>
          </cell>
          <cell r="HB52">
            <v>1001</v>
          </cell>
          <cell r="HC52" t="str">
            <v>023500</v>
          </cell>
          <cell r="HD52">
            <v>807</v>
          </cell>
          <cell r="HE52" t="str">
            <v>023006</v>
          </cell>
          <cell r="HF52">
            <v>96</v>
          </cell>
          <cell r="HG52" t="str">
            <v>023500</v>
          </cell>
          <cell r="HH52">
            <v>773</v>
          </cell>
          <cell r="HI52" t="str">
            <v>023500</v>
          </cell>
          <cell r="HJ52">
            <v>1014</v>
          </cell>
          <cell r="HK52" t="str">
            <v>023500</v>
          </cell>
          <cell r="HL52">
            <v>795</v>
          </cell>
          <cell r="HM52" t="str">
            <v>023500</v>
          </cell>
          <cell r="HN52">
            <v>1030</v>
          </cell>
          <cell r="HO52" t="str">
            <v>023500</v>
          </cell>
          <cell r="HP52">
            <v>798</v>
          </cell>
          <cell r="HQ52" t="str">
            <v>023500</v>
          </cell>
          <cell r="HR52">
            <v>1075</v>
          </cell>
          <cell r="HS52" t="str">
            <v>023500</v>
          </cell>
          <cell r="HT52">
            <v>846</v>
          </cell>
          <cell r="HU52" t="str">
            <v>023500</v>
          </cell>
          <cell r="HV52">
            <v>1172</v>
          </cell>
          <cell r="HW52" t="str">
            <v>023500</v>
          </cell>
          <cell r="HX52">
            <v>855</v>
          </cell>
          <cell r="HY52" t="str">
            <v>023500</v>
          </cell>
          <cell r="HZ52">
            <v>1203</v>
          </cell>
          <cell r="IA52" t="str">
            <v>023500</v>
          </cell>
          <cell r="IB52">
            <v>977</v>
          </cell>
          <cell r="IC52" t="str">
            <v>023500</v>
          </cell>
          <cell r="ID52">
            <v>1232</v>
          </cell>
          <cell r="IE52" t="str">
            <v>023500</v>
          </cell>
          <cell r="IF52">
            <v>889</v>
          </cell>
          <cell r="IG52" t="str">
            <v>023500</v>
          </cell>
          <cell r="IH52">
            <v>1288</v>
          </cell>
          <cell r="II52" t="str">
            <v>023500</v>
          </cell>
          <cell r="IJ52">
            <v>894</v>
          </cell>
          <cell r="IK52" t="str">
            <v>023006</v>
          </cell>
          <cell r="IL52">
            <v>125</v>
          </cell>
          <cell r="IM52" t="str">
            <v>023500</v>
          </cell>
          <cell r="IN52">
            <v>891</v>
          </cell>
          <cell r="IO52" t="str">
            <v>023500</v>
          </cell>
          <cell r="IP52">
            <v>1230</v>
          </cell>
          <cell r="IQ52" t="str">
            <v>023500</v>
          </cell>
          <cell r="IR52">
            <v>878</v>
          </cell>
          <cell r="IS52" t="str">
            <v>023500</v>
          </cell>
          <cell r="IT52">
            <v>1284</v>
          </cell>
          <cell r="IU52" t="str">
            <v>023500</v>
          </cell>
          <cell r="IV52">
            <v>770</v>
          </cell>
          <cell r="IW52" t="str">
            <v>023500</v>
          </cell>
          <cell r="IX52">
            <v>1272</v>
          </cell>
          <cell r="IY52" t="str">
            <v>023500</v>
          </cell>
          <cell r="IZ52">
            <v>696</v>
          </cell>
          <cell r="JA52" t="str">
            <v>023500</v>
          </cell>
          <cell r="JB52">
            <v>1119</v>
          </cell>
          <cell r="JC52" t="str">
            <v>024001</v>
          </cell>
          <cell r="JD52">
            <v>162</v>
          </cell>
          <cell r="JE52" t="str">
            <v>023500</v>
          </cell>
          <cell r="JF52">
            <v>1133</v>
          </cell>
          <cell r="JG52" t="str">
            <v>024001</v>
          </cell>
          <cell r="JH52">
            <v>151</v>
          </cell>
          <cell r="JI52" t="str">
            <v>023500</v>
          </cell>
          <cell r="JJ52">
            <v>1111</v>
          </cell>
          <cell r="JK52" t="str">
            <v>023500</v>
          </cell>
          <cell r="JL52">
            <v>616</v>
          </cell>
          <cell r="JM52" t="str">
            <v>023500</v>
          </cell>
          <cell r="JN52">
            <v>1025</v>
          </cell>
          <cell r="JO52" t="str">
            <v>023500</v>
          </cell>
          <cell r="JP52">
            <v>593</v>
          </cell>
          <cell r="JQ52" t="str">
            <v>023500</v>
          </cell>
          <cell r="JR52">
            <v>966</v>
          </cell>
          <cell r="JS52" t="str">
            <v>023500</v>
          </cell>
          <cell r="JT52">
            <v>535</v>
          </cell>
          <cell r="JU52" t="str">
            <v>024001</v>
          </cell>
          <cell r="JV52">
            <v>159</v>
          </cell>
          <cell r="JW52" t="str">
            <v>024001</v>
          </cell>
          <cell r="JX52">
            <v>75</v>
          </cell>
          <cell r="JY52" t="str">
            <v>024001</v>
          </cell>
          <cell r="JZ52">
            <v>107</v>
          </cell>
          <cell r="KA52" t="str">
            <v>024001</v>
          </cell>
          <cell r="KB52">
            <v>55</v>
          </cell>
          <cell r="KC52" t="str">
            <v>024001</v>
          </cell>
          <cell r="KD52">
            <v>106</v>
          </cell>
          <cell r="KE52" t="str">
            <v>024001</v>
          </cell>
          <cell r="KF52">
            <v>54</v>
          </cell>
          <cell r="KG52" t="str">
            <v>024001</v>
          </cell>
          <cell r="KH52">
            <v>81</v>
          </cell>
          <cell r="KI52" t="str">
            <v>024001</v>
          </cell>
          <cell r="KJ52">
            <v>42</v>
          </cell>
          <cell r="KK52" t="str">
            <v>024001</v>
          </cell>
          <cell r="KL52">
            <v>90</v>
          </cell>
          <cell r="KM52" t="str">
            <v>024001</v>
          </cell>
          <cell r="KN52">
            <v>37</v>
          </cell>
          <cell r="KO52" t="str">
            <v>024001</v>
          </cell>
          <cell r="KP52">
            <v>80</v>
          </cell>
          <cell r="KQ52" t="str">
            <v>024001</v>
          </cell>
          <cell r="KR52">
            <v>22</v>
          </cell>
          <cell r="KS52" t="str">
            <v>024001</v>
          </cell>
          <cell r="KT52">
            <v>30</v>
          </cell>
          <cell r="KU52" t="str">
            <v>024001</v>
          </cell>
          <cell r="KV52">
            <v>5</v>
          </cell>
          <cell r="KW52" t="str">
            <v>024001</v>
          </cell>
          <cell r="KX52">
            <v>23</v>
          </cell>
          <cell r="KY52" t="str">
            <v>024001</v>
          </cell>
          <cell r="KZ52">
            <v>9</v>
          </cell>
          <cell r="LA52" t="str">
            <v>024001</v>
          </cell>
          <cell r="LB52">
            <v>28</v>
          </cell>
          <cell r="LC52" t="str">
            <v>024001</v>
          </cell>
          <cell r="LD52">
            <v>25</v>
          </cell>
          <cell r="LE52" t="str">
            <v>024001</v>
          </cell>
          <cell r="LF52">
            <v>61</v>
          </cell>
          <cell r="LG52" t="str">
            <v>024001</v>
          </cell>
          <cell r="LH52">
            <v>16</v>
          </cell>
          <cell r="LI52" t="str">
            <v>024001</v>
          </cell>
          <cell r="LJ52">
            <v>88</v>
          </cell>
          <cell r="LK52" t="str">
            <v>024001</v>
          </cell>
          <cell r="LL52">
            <v>27</v>
          </cell>
          <cell r="LM52" t="str">
            <v>024001</v>
          </cell>
          <cell r="LN52">
            <v>93</v>
          </cell>
          <cell r="LO52" t="str">
            <v>024001</v>
          </cell>
          <cell r="LP52">
            <v>23</v>
          </cell>
          <cell r="LQ52" t="str">
            <v>024001</v>
          </cell>
          <cell r="LR52">
            <v>88</v>
          </cell>
          <cell r="LS52" t="str">
            <v>024001</v>
          </cell>
          <cell r="LT52">
            <v>26</v>
          </cell>
          <cell r="LU52" t="str">
            <v>024001</v>
          </cell>
          <cell r="LV52">
            <v>77</v>
          </cell>
          <cell r="LW52" t="str">
            <v>024001</v>
          </cell>
          <cell r="LX52">
            <v>15</v>
          </cell>
          <cell r="LY52" t="str">
            <v>024001</v>
          </cell>
          <cell r="LZ52">
            <v>77</v>
          </cell>
          <cell r="MA52" t="str">
            <v>024001</v>
          </cell>
          <cell r="MB52">
            <v>16</v>
          </cell>
          <cell r="MC52" t="str">
            <v>024001</v>
          </cell>
          <cell r="MD52">
            <v>53</v>
          </cell>
          <cell r="ME52" t="str">
            <v>024001</v>
          </cell>
          <cell r="MF52">
            <v>8</v>
          </cell>
          <cell r="MG52" t="str">
            <v>024001</v>
          </cell>
          <cell r="MH52">
            <v>60</v>
          </cell>
          <cell r="MI52" t="str">
            <v>024001</v>
          </cell>
          <cell r="MJ52">
            <v>7</v>
          </cell>
          <cell r="MK52" t="str">
            <v>024001</v>
          </cell>
          <cell r="ML52">
            <v>34</v>
          </cell>
          <cell r="MM52" t="str">
            <v>024001</v>
          </cell>
          <cell r="MN52">
            <v>6</v>
          </cell>
          <cell r="MO52" t="str">
            <v>024001</v>
          </cell>
          <cell r="MP52">
            <v>20</v>
          </cell>
          <cell r="MQ52" t="str">
            <v>024001</v>
          </cell>
          <cell r="MR52">
            <v>2</v>
          </cell>
          <cell r="MS52" t="str">
            <v>024001</v>
          </cell>
          <cell r="MT52">
            <v>27</v>
          </cell>
          <cell r="MU52" t="str">
            <v>024001</v>
          </cell>
          <cell r="MV52">
            <v>4</v>
          </cell>
          <cell r="MW52" t="str">
            <v>024001</v>
          </cell>
          <cell r="MX52">
            <v>16</v>
          </cell>
          <cell r="MY52" t="str">
            <v>024001</v>
          </cell>
          <cell r="MZ52">
            <v>5</v>
          </cell>
          <cell r="NA52" t="str">
            <v>024001</v>
          </cell>
          <cell r="NB52">
            <v>13</v>
          </cell>
          <cell r="NC52" t="str">
            <v>024001</v>
          </cell>
          <cell r="ND52">
            <v>1</v>
          </cell>
          <cell r="NE52" t="str">
            <v>024001</v>
          </cell>
          <cell r="NF52">
            <v>6</v>
          </cell>
          <cell r="NG52" t="str">
            <v>024001</v>
          </cell>
          <cell r="NH52">
            <v>3</v>
          </cell>
          <cell r="NI52" t="str">
            <v>024002</v>
          </cell>
          <cell r="NJ52">
            <v>3</v>
          </cell>
          <cell r="NK52" t="str">
            <v>024001</v>
          </cell>
          <cell r="NL52">
            <v>1</v>
          </cell>
          <cell r="NM52" t="str">
            <v>024001</v>
          </cell>
          <cell r="NN52">
            <v>2</v>
          </cell>
          <cell r="NO52" t="str">
            <v>024001</v>
          </cell>
          <cell r="NP52">
            <v>2</v>
          </cell>
          <cell r="NQ52" t="str">
            <v>024002</v>
          </cell>
          <cell r="NR52">
            <v>1</v>
          </cell>
          <cell r="NU52" t="str">
            <v>025001</v>
          </cell>
          <cell r="NV52">
            <v>4</v>
          </cell>
          <cell r="NY52" t="str">
            <v>026003</v>
          </cell>
          <cell r="NZ52">
            <v>2</v>
          </cell>
        </row>
        <row r="53">
          <cell r="C53" t="str">
            <v>025001</v>
          </cell>
          <cell r="D53">
            <v>266</v>
          </cell>
          <cell r="E53" t="str">
            <v>025001</v>
          </cell>
          <cell r="F53">
            <v>257</v>
          </cell>
          <cell r="G53" t="str">
            <v>025001</v>
          </cell>
          <cell r="H53">
            <v>298</v>
          </cell>
          <cell r="I53" t="str">
            <v>025001</v>
          </cell>
          <cell r="J53">
            <v>253</v>
          </cell>
          <cell r="K53" t="str">
            <v>025001</v>
          </cell>
          <cell r="L53">
            <v>324</v>
          </cell>
          <cell r="M53" t="str">
            <v>025001</v>
          </cell>
          <cell r="N53">
            <v>292</v>
          </cell>
          <cell r="O53" t="str">
            <v>025001</v>
          </cell>
          <cell r="P53">
            <v>360</v>
          </cell>
          <cell r="Q53" t="str">
            <v>025001</v>
          </cell>
          <cell r="R53">
            <v>317</v>
          </cell>
          <cell r="S53" t="str">
            <v>025001</v>
          </cell>
          <cell r="T53">
            <v>418</v>
          </cell>
          <cell r="U53" t="str">
            <v>025001</v>
          </cell>
          <cell r="V53">
            <v>381</v>
          </cell>
          <cell r="W53" t="str">
            <v>025001</v>
          </cell>
          <cell r="X53">
            <v>441</v>
          </cell>
          <cell r="Y53" t="str">
            <v>025001</v>
          </cell>
          <cell r="Z53">
            <v>416</v>
          </cell>
          <cell r="AA53" t="str">
            <v>025001</v>
          </cell>
          <cell r="AB53">
            <v>439</v>
          </cell>
          <cell r="AC53" t="str">
            <v>024006</v>
          </cell>
          <cell r="AD53">
            <v>73</v>
          </cell>
          <cell r="AE53" t="str">
            <v>025001</v>
          </cell>
          <cell r="AF53">
            <v>462</v>
          </cell>
          <cell r="AG53" t="str">
            <v>025001</v>
          </cell>
          <cell r="AH53">
            <v>463</v>
          </cell>
          <cell r="AI53" t="str">
            <v>025001</v>
          </cell>
          <cell r="AJ53">
            <v>441</v>
          </cell>
          <cell r="AK53" t="str">
            <v>025001</v>
          </cell>
          <cell r="AL53">
            <v>407</v>
          </cell>
          <cell r="AM53" t="str">
            <v>025001</v>
          </cell>
          <cell r="AN53">
            <v>421</v>
          </cell>
          <cell r="AO53" t="str">
            <v>025001</v>
          </cell>
          <cell r="AP53">
            <v>377</v>
          </cell>
          <cell r="AQ53" t="str">
            <v>025001</v>
          </cell>
          <cell r="AR53">
            <v>449</v>
          </cell>
          <cell r="AS53" t="str">
            <v>025001</v>
          </cell>
          <cell r="AT53">
            <v>417</v>
          </cell>
          <cell r="AU53" t="str">
            <v>025001</v>
          </cell>
          <cell r="AV53">
            <v>434</v>
          </cell>
          <cell r="AW53" t="str">
            <v>025001</v>
          </cell>
          <cell r="AX53">
            <v>422</v>
          </cell>
          <cell r="AY53" t="str">
            <v>025001</v>
          </cell>
          <cell r="AZ53">
            <v>423</v>
          </cell>
          <cell r="BA53" t="str">
            <v>025001</v>
          </cell>
          <cell r="BB53">
            <v>413</v>
          </cell>
          <cell r="BC53" t="str">
            <v>024006</v>
          </cell>
          <cell r="BD53">
            <v>71</v>
          </cell>
          <cell r="BE53" t="str">
            <v>024006</v>
          </cell>
          <cell r="BF53">
            <v>71</v>
          </cell>
          <cell r="BG53" t="str">
            <v>024006</v>
          </cell>
          <cell r="BH53">
            <v>79</v>
          </cell>
          <cell r="BI53" t="str">
            <v>024006</v>
          </cell>
          <cell r="BJ53">
            <v>49</v>
          </cell>
          <cell r="BK53" t="str">
            <v>024006</v>
          </cell>
          <cell r="BL53">
            <v>66</v>
          </cell>
          <cell r="BM53" t="str">
            <v>024006</v>
          </cell>
          <cell r="BN53">
            <v>74</v>
          </cell>
          <cell r="BO53" t="str">
            <v>022800</v>
          </cell>
          <cell r="BP53">
            <v>152</v>
          </cell>
          <cell r="BQ53" t="str">
            <v>022800</v>
          </cell>
          <cell r="BR53">
            <v>512</v>
          </cell>
          <cell r="BS53" t="str">
            <v>023002</v>
          </cell>
          <cell r="BT53">
            <v>323</v>
          </cell>
          <cell r="BU53" t="str">
            <v>023006</v>
          </cell>
          <cell r="BV53">
            <v>65</v>
          </cell>
          <cell r="BW53" t="str">
            <v>023002</v>
          </cell>
          <cell r="BX53">
            <v>305</v>
          </cell>
          <cell r="BY53" t="str">
            <v>023006</v>
          </cell>
          <cell r="BZ53">
            <v>42</v>
          </cell>
          <cell r="CA53" t="str">
            <v>024001</v>
          </cell>
          <cell r="CB53">
            <v>207</v>
          </cell>
          <cell r="CC53" t="str">
            <v>023500</v>
          </cell>
          <cell r="CD53">
            <v>2530</v>
          </cell>
          <cell r="CE53" t="str">
            <v>023006</v>
          </cell>
          <cell r="CF53">
            <v>60</v>
          </cell>
          <cell r="CG53" t="str">
            <v>023006</v>
          </cell>
          <cell r="CH53">
            <v>34</v>
          </cell>
          <cell r="CI53" t="str">
            <v>023005</v>
          </cell>
          <cell r="CJ53">
            <v>75</v>
          </cell>
          <cell r="CK53" t="str">
            <v>024001</v>
          </cell>
          <cell r="CL53">
            <v>123</v>
          </cell>
          <cell r="CM53" t="str">
            <v>024001</v>
          </cell>
          <cell r="CN53">
            <v>215</v>
          </cell>
          <cell r="CO53" t="str">
            <v>023006</v>
          </cell>
          <cell r="CP53">
            <v>23</v>
          </cell>
          <cell r="CQ53" t="str">
            <v>024001</v>
          </cell>
          <cell r="CR53">
            <v>239</v>
          </cell>
          <cell r="CS53" t="str">
            <v>023500</v>
          </cell>
          <cell r="CT53">
            <v>1189</v>
          </cell>
          <cell r="CU53" t="str">
            <v>024001</v>
          </cell>
          <cell r="CV53">
            <v>246</v>
          </cell>
          <cell r="CW53" t="str">
            <v>024001</v>
          </cell>
          <cell r="CX53">
            <v>158</v>
          </cell>
          <cell r="CY53" t="str">
            <v>024001</v>
          </cell>
          <cell r="CZ53">
            <v>260</v>
          </cell>
          <cell r="DA53" t="str">
            <v>023006</v>
          </cell>
          <cell r="DB53">
            <v>31</v>
          </cell>
          <cell r="DC53" t="str">
            <v>024001</v>
          </cell>
          <cell r="DD53">
            <v>262</v>
          </cell>
          <cell r="DE53" t="str">
            <v>023500</v>
          </cell>
          <cell r="DF53">
            <v>1102</v>
          </cell>
          <cell r="DG53" t="str">
            <v>024001</v>
          </cell>
          <cell r="DH53">
            <v>227</v>
          </cell>
          <cell r="DI53" t="str">
            <v>023500</v>
          </cell>
          <cell r="DJ53">
            <v>1081</v>
          </cell>
          <cell r="DK53" t="str">
            <v>024001</v>
          </cell>
          <cell r="DL53">
            <v>271</v>
          </cell>
          <cell r="DM53" t="str">
            <v>024001</v>
          </cell>
          <cell r="DN53">
            <v>185</v>
          </cell>
          <cell r="DO53" t="str">
            <v>024001</v>
          </cell>
          <cell r="DP53">
            <v>291</v>
          </cell>
          <cell r="DQ53" t="str">
            <v>024001</v>
          </cell>
          <cell r="DR53">
            <v>212</v>
          </cell>
          <cell r="DS53" t="str">
            <v>023500</v>
          </cell>
          <cell r="DT53">
            <v>1256</v>
          </cell>
          <cell r="DU53" t="str">
            <v>023500</v>
          </cell>
          <cell r="DV53">
            <v>1487</v>
          </cell>
          <cell r="DW53" t="str">
            <v>024001</v>
          </cell>
          <cell r="DX53">
            <v>340</v>
          </cell>
          <cell r="DY53" t="str">
            <v>024001</v>
          </cell>
          <cell r="DZ53">
            <v>257</v>
          </cell>
          <cell r="EA53" t="str">
            <v>024001</v>
          </cell>
          <cell r="EB53">
            <v>347</v>
          </cell>
          <cell r="EC53" t="str">
            <v>024001</v>
          </cell>
          <cell r="ED53">
            <v>250</v>
          </cell>
          <cell r="EE53" t="str">
            <v>024001</v>
          </cell>
          <cell r="EF53">
            <v>345</v>
          </cell>
          <cell r="EG53" t="str">
            <v>023006</v>
          </cell>
          <cell r="EH53">
            <v>59</v>
          </cell>
          <cell r="EI53" t="str">
            <v>024001</v>
          </cell>
          <cell r="EJ53">
            <v>305</v>
          </cell>
          <cell r="EK53" t="str">
            <v>024001</v>
          </cell>
          <cell r="EL53">
            <v>269</v>
          </cell>
          <cell r="EM53" t="str">
            <v>024001</v>
          </cell>
          <cell r="EN53">
            <v>295</v>
          </cell>
          <cell r="EO53" t="str">
            <v>024001</v>
          </cell>
          <cell r="EP53">
            <v>240</v>
          </cell>
          <cell r="EQ53" t="str">
            <v>024001</v>
          </cell>
          <cell r="ER53">
            <v>281</v>
          </cell>
          <cell r="ES53" t="str">
            <v>023500</v>
          </cell>
          <cell r="ET53">
            <v>1580</v>
          </cell>
          <cell r="EU53" t="str">
            <v>024001</v>
          </cell>
          <cell r="EV53">
            <v>299</v>
          </cell>
          <cell r="EW53" t="str">
            <v>023500</v>
          </cell>
          <cell r="EX53">
            <v>1526</v>
          </cell>
          <cell r="EY53" t="str">
            <v>024002</v>
          </cell>
          <cell r="EZ53">
            <v>116</v>
          </cell>
          <cell r="FA53" t="str">
            <v>024001</v>
          </cell>
          <cell r="FB53">
            <v>229</v>
          </cell>
          <cell r="FC53" t="str">
            <v>024001</v>
          </cell>
          <cell r="FD53">
            <v>263</v>
          </cell>
          <cell r="FE53" t="str">
            <v>024001</v>
          </cell>
          <cell r="FF53">
            <v>239</v>
          </cell>
          <cell r="FG53" t="str">
            <v>024001</v>
          </cell>
          <cell r="FH53">
            <v>248</v>
          </cell>
          <cell r="FI53" t="str">
            <v>024001</v>
          </cell>
          <cell r="FJ53">
            <v>239</v>
          </cell>
          <cell r="FK53" t="str">
            <v>024001</v>
          </cell>
          <cell r="FL53">
            <v>243</v>
          </cell>
          <cell r="FM53" t="str">
            <v>024001</v>
          </cell>
          <cell r="FN53">
            <v>247</v>
          </cell>
          <cell r="FO53" t="str">
            <v>024001</v>
          </cell>
          <cell r="FP53">
            <v>209</v>
          </cell>
          <cell r="FQ53" t="str">
            <v>024001</v>
          </cell>
          <cell r="FR53">
            <v>245</v>
          </cell>
          <cell r="FS53" t="str">
            <v>024001</v>
          </cell>
          <cell r="FT53">
            <v>223</v>
          </cell>
          <cell r="FU53" t="str">
            <v>024001</v>
          </cell>
          <cell r="FV53">
            <v>238</v>
          </cell>
          <cell r="FW53" t="str">
            <v>024001</v>
          </cell>
          <cell r="FX53">
            <v>196</v>
          </cell>
          <cell r="FY53" t="str">
            <v>024001</v>
          </cell>
          <cell r="FZ53">
            <v>230</v>
          </cell>
          <cell r="GA53" t="str">
            <v>023500</v>
          </cell>
          <cell r="GB53">
            <v>943</v>
          </cell>
          <cell r="GC53" t="str">
            <v>024001</v>
          </cell>
          <cell r="GD53">
            <v>210</v>
          </cell>
          <cell r="GE53" t="str">
            <v>024001</v>
          </cell>
          <cell r="GF53">
            <v>233</v>
          </cell>
          <cell r="GG53" t="str">
            <v>024001</v>
          </cell>
          <cell r="GH53">
            <v>231</v>
          </cell>
          <cell r="GI53" t="str">
            <v>024001</v>
          </cell>
          <cell r="GJ53">
            <v>235</v>
          </cell>
          <cell r="GK53" t="str">
            <v>024001</v>
          </cell>
          <cell r="GL53">
            <v>217</v>
          </cell>
          <cell r="GM53" t="str">
            <v>024001</v>
          </cell>
          <cell r="GN53">
            <v>229</v>
          </cell>
          <cell r="GO53" t="str">
            <v>024001</v>
          </cell>
          <cell r="GP53">
            <v>230</v>
          </cell>
          <cell r="GQ53" t="str">
            <v>024001</v>
          </cell>
          <cell r="GR53">
            <v>214</v>
          </cell>
          <cell r="GS53" t="str">
            <v>024001</v>
          </cell>
          <cell r="GT53">
            <v>246</v>
          </cell>
          <cell r="GU53" t="str">
            <v>024001</v>
          </cell>
          <cell r="GV53">
            <v>236</v>
          </cell>
          <cell r="GW53" t="str">
            <v>024001</v>
          </cell>
          <cell r="GX53">
            <v>225</v>
          </cell>
          <cell r="GY53" t="str">
            <v>024001</v>
          </cell>
          <cell r="GZ53">
            <v>246</v>
          </cell>
          <cell r="HA53" t="str">
            <v>024001</v>
          </cell>
          <cell r="HB53">
            <v>243</v>
          </cell>
          <cell r="HC53" t="str">
            <v>024001</v>
          </cell>
          <cell r="HD53">
            <v>256</v>
          </cell>
          <cell r="HE53" t="str">
            <v>023500</v>
          </cell>
          <cell r="HF53">
            <v>1005</v>
          </cell>
          <cell r="HG53" t="str">
            <v>024001</v>
          </cell>
          <cell r="HH53">
            <v>260</v>
          </cell>
          <cell r="HI53" t="str">
            <v>024001</v>
          </cell>
          <cell r="HJ53">
            <v>258</v>
          </cell>
          <cell r="HK53" t="str">
            <v>024001</v>
          </cell>
          <cell r="HL53">
            <v>266</v>
          </cell>
          <cell r="HM53" t="str">
            <v>024001</v>
          </cell>
          <cell r="HN53">
            <v>288</v>
          </cell>
          <cell r="HO53" t="str">
            <v>024001</v>
          </cell>
          <cell r="HP53">
            <v>273</v>
          </cell>
          <cell r="HQ53" t="str">
            <v>024001</v>
          </cell>
          <cell r="HR53">
            <v>321</v>
          </cell>
          <cell r="HS53" t="str">
            <v>024001</v>
          </cell>
          <cell r="HT53">
            <v>299</v>
          </cell>
          <cell r="HU53" t="str">
            <v>024001</v>
          </cell>
          <cell r="HV53">
            <v>310</v>
          </cell>
          <cell r="HW53" t="str">
            <v>024001</v>
          </cell>
          <cell r="HX53">
            <v>287</v>
          </cell>
          <cell r="HY53" t="str">
            <v>024001</v>
          </cell>
          <cell r="HZ53">
            <v>344</v>
          </cell>
          <cell r="IA53" t="str">
            <v>024001</v>
          </cell>
          <cell r="IB53">
            <v>281</v>
          </cell>
          <cell r="IC53" t="str">
            <v>024001</v>
          </cell>
          <cell r="ID53">
            <v>343</v>
          </cell>
          <cell r="IE53" t="str">
            <v>024001</v>
          </cell>
          <cell r="IF53">
            <v>306</v>
          </cell>
          <cell r="IG53" t="str">
            <v>024001</v>
          </cell>
          <cell r="IH53">
            <v>330</v>
          </cell>
          <cell r="II53" t="str">
            <v>024001</v>
          </cell>
          <cell r="IJ53">
            <v>282</v>
          </cell>
          <cell r="IK53" t="str">
            <v>023500</v>
          </cell>
          <cell r="IL53">
            <v>1293</v>
          </cell>
          <cell r="IM53" t="str">
            <v>024001</v>
          </cell>
          <cell r="IN53">
            <v>290</v>
          </cell>
          <cell r="IO53" t="str">
            <v>024001</v>
          </cell>
          <cell r="IP53">
            <v>309</v>
          </cell>
          <cell r="IQ53" t="str">
            <v>024001</v>
          </cell>
          <cell r="IR53">
            <v>254</v>
          </cell>
          <cell r="IS53" t="str">
            <v>024001</v>
          </cell>
          <cell r="IT53">
            <v>293</v>
          </cell>
          <cell r="IU53" t="str">
            <v>024001</v>
          </cell>
          <cell r="IV53">
            <v>230</v>
          </cell>
          <cell r="IW53" t="str">
            <v>024001</v>
          </cell>
          <cell r="IX53">
            <v>259</v>
          </cell>
          <cell r="IY53" t="str">
            <v>024001</v>
          </cell>
          <cell r="IZ53">
            <v>169</v>
          </cell>
          <cell r="JA53" t="str">
            <v>024001</v>
          </cell>
          <cell r="JB53">
            <v>233</v>
          </cell>
          <cell r="JC53" t="str">
            <v>024002</v>
          </cell>
          <cell r="JD53">
            <v>50</v>
          </cell>
          <cell r="JE53" t="str">
            <v>024001</v>
          </cell>
          <cell r="JF53">
            <v>212</v>
          </cell>
          <cell r="JG53" t="str">
            <v>024002</v>
          </cell>
          <cell r="JH53">
            <v>53</v>
          </cell>
          <cell r="JI53" t="str">
            <v>024001</v>
          </cell>
          <cell r="JJ53">
            <v>212</v>
          </cell>
          <cell r="JK53" t="str">
            <v>024001</v>
          </cell>
          <cell r="JL53">
            <v>110</v>
          </cell>
          <cell r="JM53" t="str">
            <v>024001</v>
          </cell>
          <cell r="JN53">
            <v>175</v>
          </cell>
          <cell r="JO53" t="str">
            <v>024001</v>
          </cell>
          <cell r="JP53">
            <v>122</v>
          </cell>
          <cell r="JQ53" t="str">
            <v>024001</v>
          </cell>
          <cell r="JR53">
            <v>191</v>
          </cell>
          <cell r="JS53" t="str">
            <v>024001</v>
          </cell>
          <cell r="JT53">
            <v>96</v>
          </cell>
          <cell r="JU53" t="str">
            <v>024002</v>
          </cell>
          <cell r="JV53">
            <v>51</v>
          </cell>
          <cell r="JW53" t="str">
            <v>024002</v>
          </cell>
          <cell r="JX53">
            <v>28</v>
          </cell>
          <cell r="JY53" t="str">
            <v>024002</v>
          </cell>
          <cell r="JZ53">
            <v>43</v>
          </cell>
          <cell r="KA53" t="str">
            <v>024002</v>
          </cell>
          <cell r="KB53">
            <v>29</v>
          </cell>
          <cell r="KC53" t="str">
            <v>024002</v>
          </cell>
          <cell r="KD53">
            <v>54</v>
          </cell>
          <cell r="KE53" t="str">
            <v>024002</v>
          </cell>
          <cell r="KF53">
            <v>17</v>
          </cell>
          <cell r="KG53" t="str">
            <v>024002</v>
          </cell>
          <cell r="KH53">
            <v>30</v>
          </cell>
          <cell r="KI53" t="str">
            <v>024002</v>
          </cell>
          <cell r="KJ53">
            <v>14</v>
          </cell>
          <cell r="KK53" t="str">
            <v>024002</v>
          </cell>
          <cell r="KL53">
            <v>27</v>
          </cell>
          <cell r="KM53" t="str">
            <v>024002</v>
          </cell>
          <cell r="KN53">
            <v>10</v>
          </cell>
          <cell r="KO53" t="str">
            <v>024002</v>
          </cell>
          <cell r="KP53">
            <v>13</v>
          </cell>
          <cell r="KQ53" t="str">
            <v>024002</v>
          </cell>
          <cell r="KR53">
            <v>1</v>
          </cell>
          <cell r="KS53" t="str">
            <v>024002</v>
          </cell>
          <cell r="KT53">
            <v>10</v>
          </cell>
          <cell r="KU53" t="str">
            <v>024002</v>
          </cell>
          <cell r="KV53">
            <v>1</v>
          </cell>
          <cell r="KW53" t="str">
            <v>024002</v>
          </cell>
          <cell r="KX53">
            <v>5</v>
          </cell>
          <cell r="KY53" t="str">
            <v>024002</v>
          </cell>
          <cell r="KZ53">
            <v>3</v>
          </cell>
          <cell r="LA53" t="str">
            <v>024002</v>
          </cell>
          <cell r="LB53">
            <v>6</v>
          </cell>
          <cell r="LC53" t="str">
            <v>024002</v>
          </cell>
          <cell r="LD53">
            <v>6</v>
          </cell>
          <cell r="LE53" t="str">
            <v>024002</v>
          </cell>
          <cell r="LF53">
            <v>20</v>
          </cell>
          <cell r="LG53" t="str">
            <v>024002</v>
          </cell>
          <cell r="LH53">
            <v>6</v>
          </cell>
          <cell r="LI53" t="str">
            <v>024002</v>
          </cell>
          <cell r="LJ53">
            <v>20</v>
          </cell>
          <cell r="LK53" t="str">
            <v>024002</v>
          </cell>
          <cell r="LL53">
            <v>9</v>
          </cell>
          <cell r="LM53" t="str">
            <v>024002</v>
          </cell>
          <cell r="LN53">
            <v>27</v>
          </cell>
          <cell r="LO53" t="str">
            <v>024002</v>
          </cell>
          <cell r="LP53">
            <v>6</v>
          </cell>
          <cell r="LQ53" t="str">
            <v>024002</v>
          </cell>
          <cell r="LR53">
            <v>35</v>
          </cell>
          <cell r="LS53" t="str">
            <v>024002</v>
          </cell>
          <cell r="LT53">
            <v>12</v>
          </cell>
          <cell r="LU53" t="str">
            <v>024002</v>
          </cell>
          <cell r="LV53">
            <v>21</v>
          </cell>
          <cell r="LW53" t="str">
            <v>024002</v>
          </cell>
          <cell r="LX53">
            <v>7</v>
          </cell>
          <cell r="LY53" t="str">
            <v>024002</v>
          </cell>
          <cell r="LZ53">
            <v>25</v>
          </cell>
          <cell r="MA53" t="str">
            <v>024002</v>
          </cell>
          <cell r="MB53">
            <v>6</v>
          </cell>
          <cell r="MC53" t="str">
            <v>024002</v>
          </cell>
          <cell r="MD53">
            <v>24</v>
          </cell>
          <cell r="ME53" t="str">
            <v>024002</v>
          </cell>
          <cell r="MF53">
            <v>12</v>
          </cell>
          <cell r="MG53" t="str">
            <v>024002</v>
          </cell>
          <cell r="MH53">
            <v>26</v>
          </cell>
          <cell r="MI53" t="str">
            <v>024002</v>
          </cell>
          <cell r="MJ53">
            <v>1</v>
          </cell>
          <cell r="MK53" t="str">
            <v>024002</v>
          </cell>
          <cell r="ML53">
            <v>8</v>
          </cell>
          <cell r="MM53" t="str">
            <v>024002</v>
          </cell>
          <cell r="MN53">
            <v>2</v>
          </cell>
          <cell r="MO53" t="str">
            <v>024002</v>
          </cell>
          <cell r="MP53">
            <v>11</v>
          </cell>
          <cell r="MQ53" t="str">
            <v>024002</v>
          </cell>
          <cell r="MR53">
            <v>3</v>
          </cell>
          <cell r="MS53" t="str">
            <v>024002</v>
          </cell>
          <cell r="MT53">
            <v>13</v>
          </cell>
          <cell r="MW53" t="str">
            <v>024002</v>
          </cell>
          <cell r="MX53">
            <v>9</v>
          </cell>
          <cell r="MY53" t="str">
            <v>024002</v>
          </cell>
          <cell r="MZ53">
            <v>3</v>
          </cell>
          <cell r="NA53" t="str">
            <v>024002</v>
          </cell>
          <cell r="NB53">
            <v>4</v>
          </cell>
          <cell r="NC53" t="str">
            <v>024002</v>
          </cell>
          <cell r="ND53">
            <v>1</v>
          </cell>
          <cell r="NE53" t="str">
            <v>024002</v>
          </cell>
          <cell r="NF53">
            <v>5</v>
          </cell>
          <cell r="NG53" t="str">
            <v>024002</v>
          </cell>
          <cell r="NH53">
            <v>1</v>
          </cell>
          <cell r="NI53" t="str">
            <v>024005</v>
          </cell>
          <cell r="NJ53">
            <v>33</v>
          </cell>
          <cell r="NK53" t="str">
            <v>024002</v>
          </cell>
          <cell r="NL53">
            <v>1</v>
          </cell>
          <cell r="NM53" t="str">
            <v>024002</v>
          </cell>
          <cell r="NN53">
            <v>2</v>
          </cell>
          <cell r="NQ53" t="str">
            <v>024005</v>
          </cell>
          <cell r="NR53">
            <v>13</v>
          </cell>
          <cell r="NU53" t="str">
            <v>025002</v>
          </cell>
          <cell r="NV53">
            <v>3</v>
          </cell>
          <cell r="NY53" t="str">
            <v>026004</v>
          </cell>
          <cell r="NZ53">
            <v>4</v>
          </cell>
        </row>
        <row r="54">
          <cell r="C54" t="str">
            <v>025002</v>
          </cell>
          <cell r="D54">
            <v>65</v>
          </cell>
          <cell r="E54" t="str">
            <v>025002</v>
          </cell>
          <cell r="F54">
            <v>70</v>
          </cell>
          <cell r="G54" t="str">
            <v>025002</v>
          </cell>
          <cell r="H54">
            <v>89</v>
          </cell>
          <cell r="I54" t="str">
            <v>025002</v>
          </cell>
          <cell r="J54">
            <v>83</v>
          </cell>
          <cell r="K54" t="str">
            <v>025002</v>
          </cell>
          <cell r="L54">
            <v>89</v>
          </cell>
          <cell r="M54" t="str">
            <v>025002</v>
          </cell>
          <cell r="N54">
            <v>95</v>
          </cell>
          <cell r="O54" t="str">
            <v>025002</v>
          </cell>
          <cell r="P54">
            <v>111</v>
          </cell>
          <cell r="Q54" t="str">
            <v>025002</v>
          </cell>
          <cell r="R54">
            <v>103</v>
          </cell>
          <cell r="S54" t="str">
            <v>025002</v>
          </cell>
          <cell r="T54">
            <v>116</v>
          </cell>
          <cell r="U54" t="str">
            <v>025002</v>
          </cell>
          <cell r="V54">
            <v>107</v>
          </cell>
          <cell r="W54" t="str">
            <v>025002</v>
          </cell>
          <cell r="X54">
            <v>133</v>
          </cell>
          <cell r="Y54" t="str">
            <v>025002</v>
          </cell>
          <cell r="Z54">
            <v>141</v>
          </cell>
          <cell r="AA54" t="str">
            <v>025002</v>
          </cell>
          <cell r="AB54">
            <v>155</v>
          </cell>
          <cell r="AC54" t="str">
            <v>025001</v>
          </cell>
          <cell r="AD54">
            <v>428</v>
          </cell>
          <cell r="AE54" t="str">
            <v>025002</v>
          </cell>
          <cell r="AF54">
            <v>153</v>
          </cell>
          <cell r="AG54" t="str">
            <v>025002</v>
          </cell>
          <cell r="AH54">
            <v>152</v>
          </cell>
          <cell r="AI54" t="str">
            <v>025002</v>
          </cell>
          <cell r="AJ54">
            <v>139</v>
          </cell>
          <cell r="AK54" t="str">
            <v>025002</v>
          </cell>
          <cell r="AL54">
            <v>134</v>
          </cell>
          <cell r="AM54" t="str">
            <v>025002</v>
          </cell>
          <cell r="AN54">
            <v>172</v>
          </cell>
          <cell r="AO54" t="str">
            <v>025002</v>
          </cell>
          <cell r="AP54">
            <v>157</v>
          </cell>
          <cell r="AQ54" t="str">
            <v>025002</v>
          </cell>
          <cell r="AR54">
            <v>171</v>
          </cell>
          <cell r="AS54" t="str">
            <v>025002</v>
          </cell>
          <cell r="AT54">
            <v>146</v>
          </cell>
          <cell r="AU54" t="str">
            <v>025002</v>
          </cell>
          <cell r="AV54">
            <v>161</v>
          </cell>
          <cell r="AW54" t="str">
            <v>025002</v>
          </cell>
          <cell r="AX54">
            <v>164</v>
          </cell>
          <cell r="AY54" t="str">
            <v>025002</v>
          </cell>
          <cell r="AZ54">
            <v>192</v>
          </cell>
          <cell r="BA54" t="str">
            <v>025002</v>
          </cell>
          <cell r="BB54">
            <v>161</v>
          </cell>
          <cell r="BC54" t="str">
            <v>025001</v>
          </cell>
          <cell r="BD54">
            <v>398</v>
          </cell>
          <cell r="BE54" t="str">
            <v>025001</v>
          </cell>
          <cell r="BF54">
            <v>363</v>
          </cell>
          <cell r="BG54" t="str">
            <v>025001</v>
          </cell>
          <cell r="BH54">
            <v>317</v>
          </cell>
          <cell r="BI54" t="str">
            <v>025001</v>
          </cell>
          <cell r="BJ54">
            <v>329</v>
          </cell>
          <cell r="BK54" t="str">
            <v>025001</v>
          </cell>
          <cell r="BL54">
            <v>313</v>
          </cell>
          <cell r="BM54" t="str">
            <v>025001</v>
          </cell>
          <cell r="BN54">
            <v>346</v>
          </cell>
          <cell r="BO54" t="str">
            <v>023002</v>
          </cell>
          <cell r="BP54">
            <v>302</v>
          </cell>
          <cell r="BQ54" t="str">
            <v>023002</v>
          </cell>
          <cell r="BR54">
            <v>261</v>
          </cell>
          <cell r="BS54" t="str">
            <v>023005</v>
          </cell>
          <cell r="BT54">
            <v>57</v>
          </cell>
          <cell r="BU54" t="str">
            <v>023500</v>
          </cell>
          <cell r="BV54">
            <v>3306</v>
          </cell>
          <cell r="BW54" t="str">
            <v>023005</v>
          </cell>
          <cell r="BX54">
            <v>78</v>
          </cell>
          <cell r="BY54" t="str">
            <v>023500</v>
          </cell>
          <cell r="BZ54">
            <v>2799</v>
          </cell>
          <cell r="CA54" t="str">
            <v>024002</v>
          </cell>
          <cell r="CB54">
            <v>110</v>
          </cell>
          <cell r="CC54" t="str">
            <v>024001</v>
          </cell>
          <cell r="CD54">
            <v>139</v>
          </cell>
          <cell r="CE54" t="str">
            <v>023500</v>
          </cell>
          <cell r="CF54">
            <v>1559</v>
          </cell>
          <cell r="CG54" t="str">
            <v>023500</v>
          </cell>
          <cell r="CH54">
            <v>1974</v>
          </cell>
          <cell r="CI54" t="str">
            <v>023006</v>
          </cell>
          <cell r="CJ54">
            <v>77</v>
          </cell>
          <cell r="CK54" t="str">
            <v>024002</v>
          </cell>
          <cell r="CL54">
            <v>58</v>
          </cell>
          <cell r="CM54" t="str">
            <v>024002</v>
          </cell>
          <cell r="CN54">
            <v>103</v>
          </cell>
          <cell r="CO54" t="str">
            <v>023500</v>
          </cell>
          <cell r="CP54">
            <v>1264</v>
          </cell>
          <cell r="CQ54" t="str">
            <v>024002</v>
          </cell>
          <cell r="CR54">
            <v>118</v>
          </cell>
          <cell r="CS54" t="str">
            <v>024001</v>
          </cell>
          <cell r="CT54">
            <v>129</v>
          </cell>
          <cell r="CU54" t="str">
            <v>024002</v>
          </cell>
          <cell r="CV54">
            <v>111</v>
          </cell>
          <cell r="CW54" t="str">
            <v>024002</v>
          </cell>
          <cell r="CX54">
            <v>54</v>
          </cell>
          <cell r="CY54" t="str">
            <v>024002</v>
          </cell>
          <cell r="CZ54">
            <v>109</v>
          </cell>
          <cell r="DA54" t="str">
            <v>023500</v>
          </cell>
          <cell r="DB54">
            <v>1128</v>
          </cell>
          <cell r="DC54" t="str">
            <v>024002</v>
          </cell>
          <cell r="DD54">
            <v>109</v>
          </cell>
          <cell r="DE54" t="str">
            <v>024001</v>
          </cell>
          <cell r="DF54">
            <v>173</v>
          </cell>
          <cell r="DG54" t="str">
            <v>024002</v>
          </cell>
          <cell r="DH54">
            <v>102</v>
          </cell>
          <cell r="DI54" t="str">
            <v>024001</v>
          </cell>
          <cell r="DJ54">
            <v>178</v>
          </cell>
          <cell r="DK54" t="str">
            <v>024002</v>
          </cell>
          <cell r="DL54">
            <v>110</v>
          </cell>
          <cell r="DM54" t="str">
            <v>024002</v>
          </cell>
          <cell r="DN54">
            <v>84</v>
          </cell>
          <cell r="DO54" t="str">
            <v>024002</v>
          </cell>
          <cell r="DP54">
            <v>136</v>
          </cell>
          <cell r="DQ54" t="str">
            <v>024002</v>
          </cell>
          <cell r="DR54">
            <v>79</v>
          </cell>
          <cell r="DS54" t="str">
            <v>024001</v>
          </cell>
          <cell r="DT54">
            <v>305</v>
          </cell>
          <cell r="DU54" t="str">
            <v>024001</v>
          </cell>
          <cell r="DV54">
            <v>220</v>
          </cell>
          <cell r="DW54" t="str">
            <v>024002</v>
          </cell>
          <cell r="DX54">
            <v>148</v>
          </cell>
          <cell r="DY54" t="str">
            <v>024002</v>
          </cell>
          <cell r="DZ54">
            <v>124</v>
          </cell>
          <cell r="EA54" t="str">
            <v>024002</v>
          </cell>
          <cell r="EB54">
            <v>145</v>
          </cell>
          <cell r="EC54" t="str">
            <v>024002</v>
          </cell>
          <cell r="ED54">
            <v>115</v>
          </cell>
          <cell r="EE54" t="str">
            <v>024002</v>
          </cell>
          <cell r="EF54">
            <v>156</v>
          </cell>
          <cell r="EG54" t="str">
            <v>023500</v>
          </cell>
          <cell r="EH54">
            <v>1664</v>
          </cell>
          <cell r="EI54" t="str">
            <v>024002</v>
          </cell>
          <cell r="EJ54">
            <v>113</v>
          </cell>
          <cell r="EK54" t="str">
            <v>024002</v>
          </cell>
          <cell r="EL54">
            <v>96</v>
          </cell>
          <cell r="EM54" t="str">
            <v>024002</v>
          </cell>
          <cell r="EN54">
            <v>111</v>
          </cell>
          <cell r="EO54" t="str">
            <v>024002</v>
          </cell>
          <cell r="EP54">
            <v>119</v>
          </cell>
          <cell r="EQ54" t="str">
            <v>024002</v>
          </cell>
          <cell r="ER54">
            <v>118</v>
          </cell>
          <cell r="ES54" t="str">
            <v>024001</v>
          </cell>
          <cell r="ET54">
            <v>265</v>
          </cell>
          <cell r="EU54" t="str">
            <v>024002</v>
          </cell>
          <cell r="EV54">
            <v>109</v>
          </cell>
          <cell r="EW54" t="str">
            <v>024001</v>
          </cell>
          <cell r="EX54">
            <v>266</v>
          </cell>
          <cell r="EY54" t="str">
            <v>024005</v>
          </cell>
          <cell r="EZ54">
            <v>706</v>
          </cell>
          <cell r="FA54" t="str">
            <v>024002</v>
          </cell>
          <cell r="FB54">
            <v>97</v>
          </cell>
          <cell r="FC54" t="str">
            <v>024002</v>
          </cell>
          <cell r="FD54">
            <v>97</v>
          </cell>
          <cell r="FE54" t="str">
            <v>024002</v>
          </cell>
          <cell r="FF54">
            <v>91</v>
          </cell>
          <cell r="FG54" t="str">
            <v>024002</v>
          </cell>
          <cell r="FH54">
            <v>114</v>
          </cell>
          <cell r="FI54" t="str">
            <v>024002</v>
          </cell>
          <cell r="FJ54">
            <v>115</v>
          </cell>
          <cell r="FK54" t="str">
            <v>024002</v>
          </cell>
          <cell r="FL54">
            <v>93</v>
          </cell>
          <cell r="FM54" t="str">
            <v>024002</v>
          </cell>
          <cell r="FN54">
            <v>104</v>
          </cell>
          <cell r="FO54" t="str">
            <v>024002</v>
          </cell>
          <cell r="FP54">
            <v>104</v>
          </cell>
          <cell r="FQ54" t="str">
            <v>024002</v>
          </cell>
          <cell r="FR54">
            <v>93</v>
          </cell>
          <cell r="FS54" t="str">
            <v>024002</v>
          </cell>
          <cell r="FT54">
            <v>106</v>
          </cell>
          <cell r="FU54" t="str">
            <v>024002</v>
          </cell>
          <cell r="FV54">
            <v>101</v>
          </cell>
          <cell r="FW54" t="str">
            <v>024002</v>
          </cell>
          <cell r="FX54">
            <v>81</v>
          </cell>
          <cell r="FY54" t="str">
            <v>024002</v>
          </cell>
          <cell r="FZ54">
            <v>91</v>
          </cell>
          <cell r="GA54" t="str">
            <v>024001</v>
          </cell>
          <cell r="GB54">
            <v>217</v>
          </cell>
          <cell r="GC54" t="str">
            <v>024002</v>
          </cell>
          <cell r="GD54">
            <v>92</v>
          </cell>
          <cell r="GE54" t="str">
            <v>024002</v>
          </cell>
          <cell r="GF54">
            <v>89</v>
          </cell>
          <cell r="GG54" t="str">
            <v>024002</v>
          </cell>
          <cell r="GH54">
            <v>111</v>
          </cell>
          <cell r="GI54" t="str">
            <v>024002</v>
          </cell>
          <cell r="GJ54">
            <v>102</v>
          </cell>
          <cell r="GK54" t="str">
            <v>024002</v>
          </cell>
          <cell r="GL54">
            <v>79</v>
          </cell>
          <cell r="GM54" t="str">
            <v>024002</v>
          </cell>
          <cell r="GN54">
            <v>104</v>
          </cell>
          <cell r="GO54" t="str">
            <v>024002</v>
          </cell>
          <cell r="GP54">
            <v>111</v>
          </cell>
          <cell r="GQ54" t="str">
            <v>024002</v>
          </cell>
          <cell r="GR54">
            <v>102</v>
          </cell>
          <cell r="GS54" t="str">
            <v>024002</v>
          </cell>
          <cell r="GT54">
            <v>97</v>
          </cell>
          <cell r="GU54" t="str">
            <v>024002</v>
          </cell>
          <cell r="GV54">
            <v>85</v>
          </cell>
          <cell r="GW54" t="str">
            <v>024002</v>
          </cell>
          <cell r="GX54">
            <v>122</v>
          </cell>
          <cell r="GY54" t="str">
            <v>024002</v>
          </cell>
          <cell r="GZ54">
            <v>106</v>
          </cell>
          <cell r="HA54" t="str">
            <v>024002</v>
          </cell>
          <cell r="HB54">
            <v>109</v>
          </cell>
          <cell r="HC54" t="str">
            <v>024002</v>
          </cell>
          <cell r="HD54">
            <v>155</v>
          </cell>
          <cell r="HE54" t="str">
            <v>024001</v>
          </cell>
          <cell r="HF54">
            <v>269</v>
          </cell>
          <cell r="HG54" t="str">
            <v>024002</v>
          </cell>
          <cell r="HH54">
            <v>107</v>
          </cell>
          <cell r="HI54" t="str">
            <v>024002</v>
          </cell>
          <cell r="HJ54">
            <v>146</v>
          </cell>
          <cell r="HK54" t="str">
            <v>024002</v>
          </cell>
          <cell r="HL54">
            <v>145</v>
          </cell>
          <cell r="HM54" t="str">
            <v>024002</v>
          </cell>
          <cell r="HN54">
            <v>140</v>
          </cell>
          <cell r="HO54" t="str">
            <v>024002</v>
          </cell>
          <cell r="HP54">
            <v>124</v>
          </cell>
          <cell r="HQ54" t="str">
            <v>024002</v>
          </cell>
          <cell r="HR54">
            <v>95</v>
          </cell>
          <cell r="HS54" t="str">
            <v>024002</v>
          </cell>
          <cell r="HT54">
            <v>120</v>
          </cell>
          <cell r="HU54" t="str">
            <v>024002</v>
          </cell>
          <cell r="HV54">
            <v>136</v>
          </cell>
          <cell r="HW54" t="str">
            <v>024002</v>
          </cell>
          <cell r="HX54">
            <v>149</v>
          </cell>
          <cell r="HY54" t="str">
            <v>024002</v>
          </cell>
          <cell r="HZ54">
            <v>105</v>
          </cell>
          <cell r="IA54" t="str">
            <v>024002</v>
          </cell>
          <cell r="IB54">
            <v>133</v>
          </cell>
          <cell r="IC54" t="str">
            <v>024002</v>
          </cell>
          <cell r="ID54">
            <v>113</v>
          </cell>
          <cell r="IE54" t="str">
            <v>024002</v>
          </cell>
          <cell r="IF54">
            <v>136</v>
          </cell>
          <cell r="IG54" t="str">
            <v>024002</v>
          </cell>
          <cell r="IH54">
            <v>121</v>
          </cell>
          <cell r="II54" t="str">
            <v>024002</v>
          </cell>
          <cell r="IJ54">
            <v>126</v>
          </cell>
          <cell r="IK54" t="str">
            <v>024001</v>
          </cell>
          <cell r="IL54">
            <v>314</v>
          </cell>
          <cell r="IM54" t="str">
            <v>024002</v>
          </cell>
          <cell r="IN54">
            <v>102</v>
          </cell>
          <cell r="IO54" t="str">
            <v>024002</v>
          </cell>
          <cell r="IP54">
            <v>115</v>
          </cell>
          <cell r="IQ54" t="str">
            <v>024002</v>
          </cell>
          <cell r="IR54">
            <v>113</v>
          </cell>
          <cell r="IS54" t="str">
            <v>024002</v>
          </cell>
          <cell r="IT54">
            <v>104</v>
          </cell>
          <cell r="IU54" t="str">
            <v>024002</v>
          </cell>
          <cell r="IV54">
            <v>77</v>
          </cell>
          <cell r="IW54" t="str">
            <v>024002</v>
          </cell>
          <cell r="IX54">
            <v>92</v>
          </cell>
          <cell r="IY54" t="str">
            <v>024002</v>
          </cell>
          <cell r="IZ54">
            <v>57</v>
          </cell>
          <cell r="JA54" t="str">
            <v>024002</v>
          </cell>
          <cell r="JB54">
            <v>104</v>
          </cell>
          <cell r="JC54" t="str">
            <v>024005</v>
          </cell>
          <cell r="JD54">
            <v>496</v>
          </cell>
          <cell r="JE54" t="str">
            <v>024002</v>
          </cell>
          <cell r="JF54">
            <v>87</v>
          </cell>
          <cell r="JG54" t="str">
            <v>024005</v>
          </cell>
          <cell r="JH54">
            <v>449</v>
          </cell>
          <cell r="JI54" t="str">
            <v>024002</v>
          </cell>
          <cell r="JJ54">
            <v>87</v>
          </cell>
          <cell r="JK54" t="str">
            <v>024002</v>
          </cell>
          <cell r="JL54">
            <v>53</v>
          </cell>
          <cell r="JM54" t="str">
            <v>024002</v>
          </cell>
          <cell r="JN54">
            <v>59</v>
          </cell>
          <cell r="JO54" t="str">
            <v>024002</v>
          </cell>
          <cell r="JP54">
            <v>44</v>
          </cell>
          <cell r="JQ54" t="str">
            <v>024002</v>
          </cell>
          <cell r="JR54">
            <v>55</v>
          </cell>
          <cell r="JS54" t="str">
            <v>024002</v>
          </cell>
          <cell r="JT54">
            <v>46</v>
          </cell>
          <cell r="JU54" t="str">
            <v>024005</v>
          </cell>
          <cell r="JV54">
            <v>648</v>
          </cell>
          <cell r="JW54" t="str">
            <v>024005</v>
          </cell>
          <cell r="JX54">
            <v>267</v>
          </cell>
          <cell r="JY54" t="str">
            <v>024005</v>
          </cell>
          <cell r="JZ54">
            <v>577</v>
          </cell>
          <cell r="KA54" t="str">
            <v>024005</v>
          </cell>
          <cell r="KB54">
            <v>294</v>
          </cell>
          <cell r="KC54" t="str">
            <v>024005</v>
          </cell>
          <cell r="KD54">
            <v>590</v>
          </cell>
          <cell r="KE54" t="str">
            <v>024005</v>
          </cell>
          <cell r="KF54">
            <v>197</v>
          </cell>
          <cell r="KG54" t="str">
            <v>024005</v>
          </cell>
          <cell r="KH54">
            <v>394</v>
          </cell>
          <cell r="KI54" t="str">
            <v>024005</v>
          </cell>
          <cell r="KJ54">
            <v>174</v>
          </cell>
          <cell r="KK54" t="str">
            <v>024005</v>
          </cell>
          <cell r="KL54">
            <v>339</v>
          </cell>
          <cell r="KM54" t="str">
            <v>024005</v>
          </cell>
          <cell r="KN54">
            <v>168</v>
          </cell>
          <cell r="KO54" t="str">
            <v>024005</v>
          </cell>
          <cell r="KP54">
            <v>356</v>
          </cell>
          <cell r="KQ54" t="str">
            <v>024005</v>
          </cell>
          <cell r="KR54">
            <v>102</v>
          </cell>
          <cell r="KS54" t="str">
            <v>024005</v>
          </cell>
          <cell r="KT54">
            <v>185</v>
          </cell>
          <cell r="KU54" t="str">
            <v>024005</v>
          </cell>
          <cell r="KV54">
            <v>43</v>
          </cell>
          <cell r="KW54" t="str">
            <v>024005</v>
          </cell>
          <cell r="KX54">
            <v>155</v>
          </cell>
          <cell r="KY54" t="str">
            <v>024005</v>
          </cell>
          <cell r="KZ54">
            <v>49</v>
          </cell>
          <cell r="LA54" t="str">
            <v>024005</v>
          </cell>
          <cell r="LB54">
            <v>144</v>
          </cell>
          <cell r="LC54" t="str">
            <v>024005</v>
          </cell>
          <cell r="LD54">
            <v>77</v>
          </cell>
          <cell r="LE54" t="str">
            <v>024005</v>
          </cell>
          <cell r="LF54">
            <v>227</v>
          </cell>
          <cell r="LG54" t="str">
            <v>024005</v>
          </cell>
          <cell r="LH54">
            <v>80</v>
          </cell>
          <cell r="LI54" t="str">
            <v>024005</v>
          </cell>
          <cell r="LJ54">
            <v>294</v>
          </cell>
          <cell r="LK54" t="str">
            <v>024005</v>
          </cell>
          <cell r="LL54">
            <v>69</v>
          </cell>
          <cell r="LM54" t="str">
            <v>024005</v>
          </cell>
          <cell r="LN54">
            <v>262</v>
          </cell>
          <cell r="LO54" t="str">
            <v>024005</v>
          </cell>
          <cell r="LP54">
            <v>92</v>
          </cell>
          <cell r="LQ54" t="str">
            <v>024005</v>
          </cell>
          <cell r="LR54">
            <v>283</v>
          </cell>
          <cell r="LS54" t="str">
            <v>024005</v>
          </cell>
          <cell r="LT54">
            <v>67</v>
          </cell>
          <cell r="LU54" t="str">
            <v>024005</v>
          </cell>
          <cell r="LV54">
            <v>307</v>
          </cell>
          <cell r="LW54" t="str">
            <v>024005</v>
          </cell>
          <cell r="LX54">
            <v>59</v>
          </cell>
          <cell r="LY54" t="str">
            <v>024005</v>
          </cell>
          <cell r="LZ54">
            <v>238</v>
          </cell>
          <cell r="MA54" t="str">
            <v>024005</v>
          </cell>
          <cell r="MB54">
            <v>64</v>
          </cell>
          <cell r="MC54" t="str">
            <v>024005</v>
          </cell>
          <cell r="MD54">
            <v>187</v>
          </cell>
          <cell r="ME54" t="str">
            <v>024005</v>
          </cell>
          <cell r="MF54">
            <v>36</v>
          </cell>
          <cell r="MG54" t="str">
            <v>024005</v>
          </cell>
          <cell r="MH54">
            <v>126</v>
          </cell>
          <cell r="MI54" t="str">
            <v>024005</v>
          </cell>
          <cell r="MJ54">
            <v>13</v>
          </cell>
          <cell r="MK54" t="str">
            <v>024005</v>
          </cell>
          <cell r="ML54">
            <v>103</v>
          </cell>
          <cell r="MM54" t="str">
            <v>024005</v>
          </cell>
          <cell r="MN54">
            <v>16</v>
          </cell>
          <cell r="MO54" t="str">
            <v>024005</v>
          </cell>
          <cell r="MP54">
            <v>87</v>
          </cell>
          <cell r="MQ54" t="str">
            <v>024005</v>
          </cell>
          <cell r="MR54">
            <v>20</v>
          </cell>
          <cell r="MS54" t="str">
            <v>024005</v>
          </cell>
          <cell r="MT54">
            <v>74</v>
          </cell>
          <cell r="MU54" t="str">
            <v>024005</v>
          </cell>
          <cell r="MV54">
            <v>14</v>
          </cell>
          <cell r="MW54" t="str">
            <v>024005</v>
          </cell>
          <cell r="MX54">
            <v>72</v>
          </cell>
          <cell r="MY54" t="str">
            <v>024005</v>
          </cell>
          <cell r="MZ54">
            <v>15</v>
          </cell>
          <cell r="NA54" t="str">
            <v>024005</v>
          </cell>
          <cell r="NB54">
            <v>51</v>
          </cell>
          <cell r="NC54" t="str">
            <v>024005</v>
          </cell>
          <cell r="ND54">
            <v>6</v>
          </cell>
          <cell r="NE54" t="str">
            <v>024005</v>
          </cell>
          <cell r="NF54">
            <v>51</v>
          </cell>
          <cell r="NG54" t="str">
            <v>024005</v>
          </cell>
          <cell r="NH54">
            <v>10</v>
          </cell>
          <cell r="NI54" t="str">
            <v>024006</v>
          </cell>
          <cell r="NJ54">
            <v>1</v>
          </cell>
          <cell r="NM54" t="str">
            <v>024005</v>
          </cell>
          <cell r="NN54">
            <v>25</v>
          </cell>
          <cell r="NO54" t="str">
            <v>024005</v>
          </cell>
          <cell r="NP54">
            <v>3</v>
          </cell>
          <cell r="NQ54" t="str">
            <v>024006</v>
          </cell>
          <cell r="NR54">
            <v>1</v>
          </cell>
          <cell r="NU54" t="str">
            <v>025003</v>
          </cell>
          <cell r="NV54">
            <v>3</v>
          </cell>
          <cell r="NW54" t="str">
            <v>024005</v>
          </cell>
          <cell r="NX54">
            <v>1</v>
          </cell>
          <cell r="NY54" t="str">
            <v>026005</v>
          </cell>
          <cell r="NZ54">
            <v>1</v>
          </cell>
        </row>
        <row r="55">
          <cell r="C55" t="str">
            <v>025003</v>
          </cell>
          <cell r="D55">
            <v>65</v>
          </cell>
          <cell r="E55" t="str">
            <v>025003</v>
          </cell>
          <cell r="F55">
            <v>81</v>
          </cell>
          <cell r="G55" t="str">
            <v>025003</v>
          </cell>
          <cell r="H55">
            <v>79</v>
          </cell>
          <cell r="I55" t="str">
            <v>025003</v>
          </cell>
          <cell r="J55">
            <v>85</v>
          </cell>
          <cell r="K55" t="str">
            <v>025003</v>
          </cell>
          <cell r="L55">
            <v>98</v>
          </cell>
          <cell r="M55" t="str">
            <v>025003</v>
          </cell>
          <cell r="N55">
            <v>80</v>
          </cell>
          <cell r="O55" t="str">
            <v>025003</v>
          </cell>
          <cell r="P55">
            <v>88</v>
          </cell>
          <cell r="Q55" t="str">
            <v>025003</v>
          </cell>
          <cell r="R55">
            <v>97</v>
          </cell>
          <cell r="S55" t="str">
            <v>025003</v>
          </cell>
          <cell r="T55">
            <v>128</v>
          </cell>
          <cell r="U55" t="str">
            <v>025003</v>
          </cell>
          <cell r="V55">
            <v>108</v>
          </cell>
          <cell r="W55" t="str">
            <v>025003</v>
          </cell>
          <cell r="X55">
            <v>148</v>
          </cell>
          <cell r="Y55" t="str">
            <v>025003</v>
          </cell>
          <cell r="Z55">
            <v>111</v>
          </cell>
          <cell r="AA55" t="str">
            <v>025003</v>
          </cell>
          <cell r="AB55">
            <v>109</v>
          </cell>
          <cell r="AC55" t="str">
            <v>025002</v>
          </cell>
          <cell r="AD55">
            <v>138</v>
          </cell>
          <cell r="AE55" t="str">
            <v>025003</v>
          </cell>
          <cell r="AF55">
            <v>129</v>
          </cell>
          <cell r="AG55" t="str">
            <v>025003</v>
          </cell>
          <cell r="AH55">
            <v>130</v>
          </cell>
          <cell r="AI55" t="str">
            <v>025003</v>
          </cell>
          <cell r="AJ55">
            <v>155</v>
          </cell>
          <cell r="AK55" t="str">
            <v>025003</v>
          </cell>
          <cell r="AL55">
            <v>140</v>
          </cell>
          <cell r="AM55" t="str">
            <v>025003</v>
          </cell>
          <cell r="AN55">
            <v>123</v>
          </cell>
          <cell r="AO55" t="str">
            <v>025003</v>
          </cell>
          <cell r="AP55">
            <v>114</v>
          </cell>
          <cell r="AQ55" t="str">
            <v>025003</v>
          </cell>
          <cell r="AR55">
            <v>144</v>
          </cell>
          <cell r="AS55" t="str">
            <v>025003</v>
          </cell>
          <cell r="AT55">
            <v>127</v>
          </cell>
          <cell r="AU55" t="str">
            <v>025003</v>
          </cell>
          <cell r="AV55">
            <v>137</v>
          </cell>
          <cell r="AW55" t="str">
            <v>025003</v>
          </cell>
          <cell r="AX55">
            <v>137</v>
          </cell>
          <cell r="AY55" t="str">
            <v>025003</v>
          </cell>
          <cell r="AZ55">
            <v>148</v>
          </cell>
          <cell r="BA55" t="str">
            <v>025003</v>
          </cell>
          <cell r="BB55">
            <v>128</v>
          </cell>
          <cell r="BC55" t="str">
            <v>025002</v>
          </cell>
          <cell r="BD55">
            <v>164</v>
          </cell>
          <cell r="BE55" t="str">
            <v>025002</v>
          </cell>
          <cell r="BF55">
            <v>136</v>
          </cell>
          <cell r="BG55" t="str">
            <v>025002</v>
          </cell>
          <cell r="BH55">
            <v>149</v>
          </cell>
          <cell r="BI55" t="str">
            <v>025002</v>
          </cell>
          <cell r="BJ55">
            <v>114</v>
          </cell>
          <cell r="BK55" t="str">
            <v>025002</v>
          </cell>
          <cell r="BL55">
            <v>140</v>
          </cell>
          <cell r="BM55" t="str">
            <v>025002</v>
          </cell>
          <cell r="BN55">
            <v>125</v>
          </cell>
          <cell r="BO55" t="str">
            <v>023005</v>
          </cell>
          <cell r="BP55">
            <v>53</v>
          </cell>
          <cell r="BQ55" t="str">
            <v>023005</v>
          </cell>
          <cell r="BR55">
            <v>43</v>
          </cell>
          <cell r="BS55" t="str">
            <v>023006</v>
          </cell>
          <cell r="BT55">
            <v>57</v>
          </cell>
          <cell r="BU55" t="str">
            <v>024001</v>
          </cell>
          <cell r="BV55">
            <v>114</v>
          </cell>
          <cell r="BW55" t="str">
            <v>023006</v>
          </cell>
          <cell r="BX55">
            <v>65</v>
          </cell>
          <cell r="BY55" t="str">
            <v>024001</v>
          </cell>
          <cell r="BZ55">
            <v>130</v>
          </cell>
          <cell r="CA55" t="str">
            <v>024005</v>
          </cell>
          <cell r="CB55">
            <v>459</v>
          </cell>
          <cell r="CC55" t="str">
            <v>024002</v>
          </cell>
          <cell r="CD55">
            <v>74</v>
          </cell>
          <cell r="CE55" t="str">
            <v>024001</v>
          </cell>
          <cell r="CF55">
            <v>183</v>
          </cell>
          <cell r="CG55" t="str">
            <v>024001</v>
          </cell>
          <cell r="CH55">
            <v>115</v>
          </cell>
          <cell r="CI55" t="str">
            <v>023500</v>
          </cell>
          <cell r="CJ55">
            <v>1043</v>
          </cell>
          <cell r="CK55" t="str">
            <v>024005</v>
          </cell>
          <cell r="CL55">
            <v>340</v>
          </cell>
          <cell r="CM55" t="str">
            <v>024005</v>
          </cell>
          <cell r="CN55">
            <v>410</v>
          </cell>
          <cell r="CO55" t="str">
            <v>024001</v>
          </cell>
          <cell r="CP55">
            <v>123</v>
          </cell>
          <cell r="CQ55" t="str">
            <v>024005</v>
          </cell>
          <cell r="CR55">
            <v>416</v>
          </cell>
          <cell r="CS55" t="str">
            <v>024002</v>
          </cell>
          <cell r="CT55">
            <v>64</v>
          </cell>
          <cell r="CU55" t="str">
            <v>024005</v>
          </cell>
          <cell r="CV55">
            <v>426</v>
          </cell>
          <cell r="CW55" t="str">
            <v>024005</v>
          </cell>
          <cell r="CX55">
            <v>365</v>
          </cell>
          <cell r="CY55" t="str">
            <v>024005</v>
          </cell>
          <cell r="CZ55">
            <v>411</v>
          </cell>
          <cell r="DA55" t="str">
            <v>024001</v>
          </cell>
          <cell r="DB55">
            <v>147</v>
          </cell>
          <cell r="DC55" t="str">
            <v>024005</v>
          </cell>
          <cell r="DD55">
            <v>464</v>
          </cell>
          <cell r="DE55" t="str">
            <v>024002</v>
          </cell>
          <cell r="DF55">
            <v>75</v>
          </cell>
          <cell r="DG55" t="str">
            <v>024005</v>
          </cell>
          <cell r="DH55">
            <v>466</v>
          </cell>
          <cell r="DI55" t="str">
            <v>024002</v>
          </cell>
          <cell r="DJ55">
            <v>63</v>
          </cell>
          <cell r="DK55" t="str">
            <v>024005</v>
          </cell>
          <cell r="DL55">
            <v>487</v>
          </cell>
          <cell r="DM55" t="str">
            <v>024005</v>
          </cell>
          <cell r="DN55">
            <v>473</v>
          </cell>
          <cell r="DO55" t="str">
            <v>024005</v>
          </cell>
          <cell r="DP55">
            <v>571</v>
          </cell>
          <cell r="DQ55" t="str">
            <v>024005</v>
          </cell>
          <cell r="DR55">
            <v>477</v>
          </cell>
          <cell r="DS55" t="str">
            <v>024002</v>
          </cell>
          <cell r="DT55">
            <v>130</v>
          </cell>
          <cell r="DU55" t="str">
            <v>024002</v>
          </cell>
          <cell r="DV55">
            <v>85</v>
          </cell>
          <cell r="DW55" t="str">
            <v>024005</v>
          </cell>
          <cell r="DX55">
            <v>705</v>
          </cell>
          <cell r="DY55" t="str">
            <v>024005</v>
          </cell>
          <cell r="DZ55">
            <v>668</v>
          </cell>
          <cell r="EA55" t="str">
            <v>024005</v>
          </cell>
          <cell r="EB55">
            <v>776</v>
          </cell>
          <cell r="EC55" t="str">
            <v>024005</v>
          </cell>
          <cell r="ED55">
            <v>717</v>
          </cell>
          <cell r="EE55" t="str">
            <v>024005</v>
          </cell>
          <cell r="EF55">
            <v>840</v>
          </cell>
          <cell r="EG55" t="str">
            <v>024001</v>
          </cell>
          <cell r="EH55">
            <v>286</v>
          </cell>
          <cell r="EI55" t="str">
            <v>024005</v>
          </cell>
          <cell r="EJ55">
            <v>768</v>
          </cell>
          <cell r="EK55" t="str">
            <v>024005</v>
          </cell>
          <cell r="EL55">
            <v>785</v>
          </cell>
          <cell r="EM55" t="str">
            <v>024005</v>
          </cell>
          <cell r="EN55">
            <v>817</v>
          </cell>
          <cell r="EO55" t="str">
            <v>024005</v>
          </cell>
          <cell r="EP55">
            <v>847</v>
          </cell>
          <cell r="EQ55" t="str">
            <v>024005</v>
          </cell>
          <cell r="ER55">
            <v>747</v>
          </cell>
          <cell r="ES55" t="str">
            <v>024002</v>
          </cell>
          <cell r="ET55">
            <v>112</v>
          </cell>
          <cell r="EU55" t="str">
            <v>024005</v>
          </cell>
          <cell r="EV55">
            <v>756</v>
          </cell>
          <cell r="EW55" t="str">
            <v>024002</v>
          </cell>
          <cell r="EX55">
            <v>102</v>
          </cell>
          <cell r="EY55" t="str">
            <v>024006</v>
          </cell>
          <cell r="EZ55">
            <v>103</v>
          </cell>
          <cell r="FA55" t="str">
            <v>024005</v>
          </cell>
          <cell r="FB55">
            <v>718</v>
          </cell>
          <cell r="FC55" t="str">
            <v>024005</v>
          </cell>
          <cell r="FD55">
            <v>711</v>
          </cell>
          <cell r="FE55" t="str">
            <v>024005</v>
          </cell>
          <cell r="FF55">
            <v>724</v>
          </cell>
          <cell r="FG55" t="str">
            <v>024005</v>
          </cell>
          <cell r="FH55">
            <v>636</v>
          </cell>
          <cell r="FI55" t="str">
            <v>024005</v>
          </cell>
          <cell r="FJ55">
            <v>708</v>
          </cell>
          <cell r="FK55" t="str">
            <v>024005</v>
          </cell>
          <cell r="FL55">
            <v>643</v>
          </cell>
          <cell r="FM55" t="str">
            <v>024005</v>
          </cell>
          <cell r="FN55">
            <v>723</v>
          </cell>
          <cell r="FO55" t="str">
            <v>024005</v>
          </cell>
          <cell r="FP55">
            <v>652</v>
          </cell>
          <cell r="FQ55" t="str">
            <v>024005</v>
          </cell>
          <cell r="FR55">
            <v>727</v>
          </cell>
          <cell r="FS55" t="str">
            <v>024005</v>
          </cell>
          <cell r="FT55">
            <v>559</v>
          </cell>
          <cell r="FU55" t="str">
            <v>024005</v>
          </cell>
          <cell r="FV55">
            <v>688</v>
          </cell>
          <cell r="FW55" t="str">
            <v>024005</v>
          </cell>
          <cell r="FX55">
            <v>577</v>
          </cell>
          <cell r="FY55" t="str">
            <v>024005</v>
          </cell>
          <cell r="FZ55">
            <v>672</v>
          </cell>
          <cell r="GA55" t="str">
            <v>024002</v>
          </cell>
          <cell r="GB55">
            <v>89</v>
          </cell>
          <cell r="GC55" t="str">
            <v>024005</v>
          </cell>
          <cell r="GD55">
            <v>688</v>
          </cell>
          <cell r="GE55" t="str">
            <v>024005</v>
          </cell>
          <cell r="GF55">
            <v>595</v>
          </cell>
          <cell r="GG55" t="str">
            <v>024005</v>
          </cell>
          <cell r="GH55">
            <v>630</v>
          </cell>
          <cell r="GI55" t="str">
            <v>024005</v>
          </cell>
          <cell r="GJ55">
            <v>588</v>
          </cell>
          <cell r="GK55" t="str">
            <v>024005</v>
          </cell>
          <cell r="GL55">
            <v>676</v>
          </cell>
          <cell r="GM55" t="str">
            <v>024005</v>
          </cell>
          <cell r="GN55">
            <v>556</v>
          </cell>
          <cell r="GO55" t="str">
            <v>024005</v>
          </cell>
          <cell r="GP55">
            <v>657</v>
          </cell>
          <cell r="GQ55" t="str">
            <v>024005</v>
          </cell>
          <cell r="GR55">
            <v>558</v>
          </cell>
          <cell r="GS55" t="str">
            <v>024005</v>
          </cell>
          <cell r="GT55">
            <v>635</v>
          </cell>
          <cell r="GU55" t="str">
            <v>024005</v>
          </cell>
          <cell r="GV55">
            <v>574</v>
          </cell>
          <cell r="GW55" t="str">
            <v>024005</v>
          </cell>
          <cell r="GX55">
            <v>660</v>
          </cell>
          <cell r="GY55" t="str">
            <v>024005</v>
          </cell>
          <cell r="GZ55">
            <v>554</v>
          </cell>
          <cell r="HA55" t="str">
            <v>024005</v>
          </cell>
          <cell r="HB55">
            <v>634</v>
          </cell>
          <cell r="HC55" t="str">
            <v>024005</v>
          </cell>
          <cell r="HD55">
            <v>566</v>
          </cell>
          <cell r="HE55" t="str">
            <v>024002</v>
          </cell>
          <cell r="HF55">
            <v>112</v>
          </cell>
          <cell r="HG55" t="str">
            <v>024005</v>
          </cell>
          <cell r="HH55">
            <v>557</v>
          </cell>
          <cell r="HI55" t="str">
            <v>024005</v>
          </cell>
          <cell r="HJ55">
            <v>639</v>
          </cell>
          <cell r="HK55" t="str">
            <v>024005</v>
          </cell>
          <cell r="HL55">
            <v>568</v>
          </cell>
          <cell r="HM55" t="str">
            <v>024005</v>
          </cell>
          <cell r="HN55">
            <v>625</v>
          </cell>
          <cell r="HO55" t="str">
            <v>024005</v>
          </cell>
          <cell r="HP55">
            <v>555</v>
          </cell>
          <cell r="HQ55" t="str">
            <v>024005</v>
          </cell>
          <cell r="HR55">
            <v>610</v>
          </cell>
          <cell r="HS55" t="str">
            <v>024005</v>
          </cell>
          <cell r="HT55">
            <v>619</v>
          </cell>
          <cell r="HU55" t="str">
            <v>024005</v>
          </cell>
          <cell r="HV55">
            <v>737</v>
          </cell>
          <cell r="HW55" t="str">
            <v>024005</v>
          </cell>
          <cell r="HX55">
            <v>612</v>
          </cell>
          <cell r="HY55" t="str">
            <v>024005</v>
          </cell>
          <cell r="HZ55">
            <v>735</v>
          </cell>
          <cell r="IA55" t="str">
            <v>024005</v>
          </cell>
          <cell r="IB55">
            <v>608</v>
          </cell>
          <cell r="IC55" t="str">
            <v>024005</v>
          </cell>
          <cell r="ID55">
            <v>720</v>
          </cell>
          <cell r="IE55" t="str">
            <v>024005</v>
          </cell>
          <cell r="IF55">
            <v>634</v>
          </cell>
          <cell r="IG55" t="str">
            <v>024005</v>
          </cell>
          <cell r="IH55">
            <v>826</v>
          </cell>
          <cell r="II55" t="str">
            <v>024005</v>
          </cell>
          <cell r="IJ55">
            <v>654</v>
          </cell>
          <cell r="IK55" t="str">
            <v>024002</v>
          </cell>
          <cell r="IL55">
            <v>128</v>
          </cell>
          <cell r="IM55" t="str">
            <v>024005</v>
          </cell>
          <cell r="IN55">
            <v>667</v>
          </cell>
          <cell r="IO55" t="str">
            <v>024005</v>
          </cell>
          <cell r="IP55">
            <v>873</v>
          </cell>
          <cell r="IQ55" t="str">
            <v>024005</v>
          </cell>
          <cell r="IR55">
            <v>618</v>
          </cell>
          <cell r="IS55" t="str">
            <v>024005</v>
          </cell>
          <cell r="IT55">
            <v>863</v>
          </cell>
          <cell r="IU55" t="str">
            <v>024005</v>
          </cell>
          <cell r="IV55">
            <v>548</v>
          </cell>
          <cell r="IW55" t="str">
            <v>024005</v>
          </cell>
          <cell r="IX55">
            <v>803</v>
          </cell>
          <cell r="IY55" t="str">
            <v>024005</v>
          </cell>
          <cell r="IZ55">
            <v>504</v>
          </cell>
          <cell r="JA55" t="str">
            <v>024005</v>
          </cell>
          <cell r="JB55">
            <v>746</v>
          </cell>
          <cell r="JC55" t="str">
            <v>024006</v>
          </cell>
          <cell r="JD55">
            <v>64</v>
          </cell>
          <cell r="JE55" t="str">
            <v>024005</v>
          </cell>
          <cell r="JF55">
            <v>776</v>
          </cell>
          <cell r="JG55" t="str">
            <v>024006</v>
          </cell>
          <cell r="JH55">
            <v>77</v>
          </cell>
          <cell r="JI55" t="str">
            <v>024005</v>
          </cell>
          <cell r="JJ55">
            <v>669</v>
          </cell>
          <cell r="JK55" t="str">
            <v>024005</v>
          </cell>
          <cell r="JL55">
            <v>399</v>
          </cell>
          <cell r="JM55" t="str">
            <v>024005</v>
          </cell>
          <cell r="JN55">
            <v>635</v>
          </cell>
          <cell r="JO55" t="str">
            <v>024005</v>
          </cell>
          <cell r="JP55">
            <v>400</v>
          </cell>
          <cell r="JQ55" t="str">
            <v>024005</v>
          </cell>
          <cell r="JR55">
            <v>695</v>
          </cell>
          <cell r="JS55" t="str">
            <v>024005</v>
          </cell>
          <cell r="JT55">
            <v>363</v>
          </cell>
          <cell r="JU55" t="str">
            <v>024006</v>
          </cell>
          <cell r="JV55">
            <v>60</v>
          </cell>
          <cell r="JW55" t="str">
            <v>024006</v>
          </cell>
          <cell r="JX55">
            <v>44</v>
          </cell>
          <cell r="JY55" t="str">
            <v>024006</v>
          </cell>
          <cell r="JZ55">
            <v>70</v>
          </cell>
          <cell r="KA55" t="str">
            <v>024006</v>
          </cell>
          <cell r="KB55">
            <v>39</v>
          </cell>
          <cell r="KC55" t="str">
            <v>024006</v>
          </cell>
          <cell r="KD55">
            <v>67</v>
          </cell>
          <cell r="KE55" t="str">
            <v>024006</v>
          </cell>
          <cell r="KF55">
            <v>40</v>
          </cell>
          <cell r="KG55" t="str">
            <v>024006</v>
          </cell>
          <cell r="KH55">
            <v>44</v>
          </cell>
          <cell r="KI55" t="str">
            <v>024006</v>
          </cell>
          <cell r="KJ55">
            <v>21</v>
          </cell>
          <cell r="KK55" t="str">
            <v>024006</v>
          </cell>
          <cell r="KL55">
            <v>40</v>
          </cell>
          <cell r="KM55" t="str">
            <v>024006</v>
          </cell>
          <cell r="KN55">
            <v>17</v>
          </cell>
          <cell r="KO55" t="str">
            <v>024006</v>
          </cell>
          <cell r="KP55">
            <v>24</v>
          </cell>
          <cell r="KQ55" t="str">
            <v>024006</v>
          </cell>
          <cell r="KR55">
            <v>10</v>
          </cell>
          <cell r="KS55" t="str">
            <v>024006</v>
          </cell>
          <cell r="KT55">
            <v>17</v>
          </cell>
          <cell r="KU55" t="str">
            <v>024006</v>
          </cell>
          <cell r="KV55">
            <v>9</v>
          </cell>
          <cell r="KW55" t="str">
            <v>024006</v>
          </cell>
          <cell r="KX55">
            <v>16</v>
          </cell>
          <cell r="KY55" t="str">
            <v>024006</v>
          </cell>
          <cell r="KZ55">
            <v>5</v>
          </cell>
          <cell r="LA55" t="str">
            <v>024006</v>
          </cell>
          <cell r="LB55">
            <v>9</v>
          </cell>
          <cell r="LC55" t="str">
            <v>024006</v>
          </cell>
          <cell r="LD55">
            <v>11</v>
          </cell>
          <cell r="LE55" t="str">
            <v>024006</v>
          </cell>
          <cell r="LF55">
            <v>15</v>
          </cell>
          <cell r="LG55" t="str">
            <v>024006</v>
          </cell>
          <cell r="LH55">
            <v>10</v>
          </cell>
          <cell r="LI55" t="str">
            <v>024006</v>
          </cell>
          <cell r="LJ55">
            <v>19</v>
          </cell>
          <cell r="LK55" t="str">
            <v>024006</v>
          </cell>
          <cell r="LL55">
            <v>8</v>
          </cell>
          <cell r="LM55" t="str">
            <v>024006</v>
          </cell>
          <cell r="LN55">
            <v>28</v>
          </cell>
          <cell r="LO55" t="str">
            <v>024006</v>
          </cell>
          <cell r="LP55">
            <v>8</v>
          </cell>
          <cell r="LQ55" t="str">
            <v>024006</v>
          </cell>
          <cell r="LR55">
            <v>18</v>
          </cell>
          <cell r="LS55" t="str">
            <v>024006</v>
          </cell>
          <cell r="LT55">
            <v>5</v>
          </cell>
          <cell r="LU55" t="str">
            <v>024006</v>
          </cell>
          <cell r="LV55">
            <v>14</v>
          </cell>
          <cell r="LW55" t="str">
            <v>024006</v>
          </cell>
          <cell r="LX55">
            <v>7</v>
          </cell>
          <cell r="LY55" t="str">
            <v>024006</v>
          </cell>
          <cell r="LZ55">
            <v>11</v>
          </cell>
          <cell r="MA55" t="str">
            <v>024006</v>
          </cell>
          <cell r="MB55">
            <v>1</v>
          </cell>
          <cell r="MC55" t="str">
            <v>024006</v>
          </cell>
          <cell r="MD55">
            <v>5</v>
          </cell>
          <cell r="ME55" t="str">
            <v>024006</v>
          </cell>
          <cell r="MF55">
            <v>3</v>
          </cell>
          <cell r="MG55" t="str">
            <v>024006</v>
          </cell>
          <cell r="MH55">
            <v>3</v>
          </cell>
          <cell r="MK55" t="str">
            <v>024006</v>
          </cell>
          <cell r="ML55">
            <v>4</v>
          </cell>
          <cell r="MO55" t="str">
            <v>024006</v>
          </cell>
          <cell r="MP55">
            <v>1</v>
          </cell>
          <cell r="MQ55" t="str">
            <v>024006</v>
          </cell>
          <cell r="MR55">
            <v>1</v>
          </cell>
          <cell r="MS55" t="str">
            <v>024006</v>
          </cell>
          <cell r="MT55">
            <v>6</v>
          </cell>
          <cell r="MW55" t="str">
            <v>024006</v>
          </cell>
          <cell r="MX55">
            <v>3</v>
          </cell>
          <cell r="MY55" t="str">
            <v>024006</v>
          </cell>
          <cell r="MZ55">
            <v>1</v>
          </cell>
          <cell r="NA55" t="str">
            <v>024006</v>
          </cell>
          <cell r="NB55">
            <v>2</v>
          </cell>
          <cell r="NE55" t="str">
            <v>024006</v>
          </cell>
          <cell r="NF55">
            <v>5</v>
          </cell>
          <cell r="NI55" t="str">
            <v>024200</v>
          </cell>
          <cell r="NJ55">
            <v>10</v>
          </cell>
          <cell r="NM55" t="str">
            <v>024200</v>
          </cell>
          <cell r="NN55">
            <v>3</v>
          </cell>
          <cell r="NQ55" t="str">
            <v>024200</v>
          </cell>
          <cell r="NR55">
            <v>2</v>
          </cell>
          <cell r="NU55" t="str">
            <v>025004</v>
          </cell>
          <cell r="NV55">
            <v>3</v>
          </cell>
          <cell r="NY55" t="str">
            <v>027001</v>
          </cell>
          <cell r="NZ55">
            <v>6</v>
          </cell>
        </row>
        <row r="56">
          <cell r="C56" t="str">
            <v>025004</v>
          </cell>
          <cell r="D56">
            <v>74</v>
          </cell>
          <cell r="E56" t="str">
            <v>025004</v>
          </cell>
          <cell r="F56">
            <v>90</v>
          </cell>
          <cell r="G56" t="str">
            <v>025004</v>
          </cell>
          <cell r="H56">
            <v>81</v>
          </cell>
          <cell r="I56" t="str">
            <v>025004</v>
          </cell>
          <cell r="J56">
            <v>80</v>
          </cell>
          <cell r="K56" t="str">
            <v>025004</v>
          </cell>
          <cell r="L56">
            <v>89</v>
          </cell>
          <cell r="M56" t="str">
            <v>025004</v>
          </cell>
          <cell r="N56">
            <v>73</v>
          </cell>
          <cell r="O56" t="str">
            <v>025004</v>
          </cell>
          <cell r="P56">
            <v>88</v>
          </cell>
          <cell r="Q56" t="str">
            <v>025004</v>
          </cell>
          <cell r="R56">
            <v>78</v>
          </cell>
          <cell r="S56" t="str">
            <v>025004</v>
          </cell>
          <cell r="T56">
            <v>96</v>
          </cell>
          <cell r="U56" t="str">
            <v>025004</v>
          </cell>
          <cell r="V56">
            <v>105</v>
          </cell>
          <cell r="W56" t="str">
            <v>025004</v>
          </cell>
          <cell r="X56">
            <v>107</v>
          </cell>
          <cell r="Y56" t="str">
            <v>025004</v>
          </cell>
          <cell r="Z56">
            <v>110</v>
          </cell>
          <cell r="AA56" t="str">
            <v>025004</v>
          </cell>
          <cell r="AB56">
            <v>134</v>
          </cell>
          <cell r="AC56" t="str">
            <v>025003</v>
          </cell>
          <cell r="AD56">
            <v>104</v>
          </cell>
          <cell r="AE56" t="str">
            <v>025004</v>
          </cell>
          <cell r="AF56">
            <v>131</v>
          </cell>
          <cell r="AG56" t="str">
            <v>025004</v>
          </cell>
          <cell r="AH56">
            <v>124</v>
          </cell>
          <cell r="AI56" t="str">
            <v>025004</v>
          </cell>
          <cell r="AJ56">
            <v>132</v>
          </cell>
          <cell r="AK56" t="str">
            <v>025004</v>
          </cell>
          <cell r="AL56">
            <v>133</v>
          </cell>
          <cell r="AM56" t="str">
            <v>025004</v>
          </cell>
          <cell r="AN56">
            <v>121</v>
          </cell>
          <cell r="AO56" t="str">
            <v>025004</v>
          </cell>
          <cell r="AP56">
            <v>138</v>
          </cell>
          <cell r="AQ56" t="str">
            <v>025004</v>
          </cell>
          <cell r="AR56">
            <v>117</v>
          </cell>
          <cell r="AS56" t="str">
            <v>025004</v>
          </cell>
          <cell r="AT56">
            <v>116</v>
          </cell>
          <cell r="AU56" t="str">
            <v>025004</v>
          </cell>
          <cell r="AV56">
            <v>117</v>
          </cell>
          <cell r="AW56" t="str">
            <v>025004</v>
          </cell>
          <cell r="AX56">
            <v>133</v>
          </cell>
          <cell r="AY56" t="str">
            <v>025004</v>
          </cell>
          <cell r="AZ56">
            <v>162</v>
          </cell>
          <cell r="BA56" t="str">
            <v>025004</v>
          </cell>
          <cell r="BB56">
            <v>142</v>
          </cell>
          <cell r="BC56" t="str">
            <v>025003</v>
          </cell>
          <cell r="BD56">
            <v>140</v>
          </cell>
          <cell r="BE56" t="str">
            <v>025003</v>
          </cell>
          <cell r="BF56">
            <v>139</v>
          </cell>
          <cell r="BG56" t="str">
            <v>025003</v>
          </cell>
          <cell r="BH56">
            <v>103</v>
          </cell>
          <cell r="BI56" t="str">
            <v>025003</v>
          </cell>
          <cell r="BJ56">
            <v>87</v>
          </cell>
          <cell r="BK56" t="str">
            <v>025003</v>
          </cell>
          <cell r="BL56">
            <v>109</v>
          </cell>
          <cell r="BM56" t="str">
            <v>025003</v>
          </cell>
          <cell r="BN56">
            <v>70</v>
          </cell>
          <cell r="BO56" t="str">
            <v>023006</v>
          </cell>
          <cell r="BP56">
            <v>33</v>
          </cell>
          <cell r="BQ56" t="str">
            <v>023006</v>
          </cell>
          <cell r="BR56">
            <v>29</v>
          </cell>
          <cell r="BS56" t="str">
            <v>023500</v>
          </cell>
          <cell r="BT56">
            <v>2609</v>
          </cell>
          <cell r="BU56" t="str">
            <v>024002</v>
          </cell>
          <cell r="BV56">
            <v>82</v>
          </cell>
          <cell r="BW56" t="str">
            <v>023500</v>
          </cell>
          <cell r="BX56">
            <v>2181</v>
          </cell>
          <cell r="BY56" t="str">
            <v>024002</v>
          </cell>
          <cell r="BZ56">
            <v>61</v>
          </cell>
          <cell r="CA56" t="str">
            <v>024006</v>
          </cell>
          <cell r="CB56">
            <v>40</v>
          </cell>
          <cell r="CC56" t="str">
            <v>024005</v>
          </cell>
          <cell r="CD56">
            <v>384</v>
          </cell>
          <cell r="CE56" t="str">
            <v>024002</v>
          </cell>
          <cell r="CF56">
            <v>103</v>
          </cell>
          <cell r="CG56" t="str">
            <v>024002</v>
          </cell>
          <cell r="CH56">
            <v>59</v>
          </cell>
          <cell r="CI56" t="str">
            <v>024001</v>
          </cell>
          <cell r="CJ56">
            <v>202</v>
          </cell>
          <cell r="CK56" t="str">
            <v>024006</v>
          </cell>
          <cell r="CL56">
            <v>42</v>
          </cell>
          <cell r="CM56" t="str">
            <v>024006</v>
          </cell>
          <cell r="CN56">
            <v>75</v>
          </cell>
          <cell r="CO56" t="str">
            <v>024002</v>
          </cell>
          <cell r="CP56">
            <v>64</v>
          </cell>
          <cell r="CQ56" t="str">
            <v>024006</v>
          </cell>
          <cell r="CR56">
            <v>57</v>
          </cell>
          <cell r="CS56" t="str">
            <v>024005</v>
          </cell>
          <cell r="CT56">
            <v>321</v>
          </cell>
          <cell r="CU56" t="str">
            <v>024006</v>
          </cell>
          <cell r="CV56">
            <v>65</v>
          </cell>
          <cell r="CW56" t="str">
            <v>024006</v>
          </cell>
          <cell r="CX56">
            <v>62</v>
          </cell>
          <cell r="CY56" t="str">
            <v>024006</v>
          </cell>
          <cell r="CZ56">
            <v>65</v>
          </cell>
          <cell r="DA56" t="str">
            <v>024002</v>
          </cell>
          <cell r="DB56">
            <v>74</v>
          </cell>
          <cell r="DC56" t="str">
            <v>024006</v>
          </cell>
          <cell r="DD56">
            <v>90</v>
          </cell>
          <cell r="DE56" t="str">
            <v>024005</v>
          </cell>
          <cell r="DF56">
            <v>401</v>
          </cell>
          <cell r="DG56" t="str">
            <v>024006</v>
          </cell>
          <cell r="DH56">
            <v>75</v>
          </cell>
          <cell r="DI56" t="str">
            <v>024005</v>
          </cell>
          <cell r="DJ56">
            <v>426</v>
          </cell>
          <cell r="DK56" t="str">
            <v>024006</v>
          </cell>
          <cell r="DL56">
            <v>110</v>
          </cell>
          <cell r="DM56" t="str">
            <v>024006</v>
          </cell>
          <cell r="DN56">
            <v>83</v>
          </cell>
          <cell r="DO56" t="str">
            <v>024006</v>
          </cell>
          <cell r="DP56">
            <v>83</v>
          </cell>
          <cell r="DQ56" t="str">
            <v>024006</v>
          </cell>
          <cell r="DR56">
            <v>97</v>
          </cell>
          <cell r="DS56" t="str">
            <v>024005</v>
          </cell>
          <cell r="DT56">
            <v>662</v>
          </cell>
          <cell r="DU56" t="str">
            <v>024005</v>
          </cell>
          <cell r="DV56">
            <v>538</v>
          </cell>
          <cell r="DW56" t="str">
            <v>024006</v>
          </cell>
          <cell r="DX56">
            <v>123</v>
          </cell>
          <cell r="DY56" t="str">
            <v>024006</v>
          </cell>
          <cell r="DZ56">
            <v>73</v>
          </cell>
          <cell r="EA56" t="str">
            <v>024006</v>
          </cell>
          <cell r="EB56">
            <v>116</v>
          </cell>
          <cell r="EC56" t="str">
            <v>024006</v>
          </cell>
          <cell r="ED56">
            <v>117</v>
          </cell>
          <cell r="EE56" t="str">
            <v>024006</v>
          </cell>
          <cell r="EF56">
            <v>125</v>
          </cell>
          <cell r="EG56" t="str">
            <v>024002</v>
          </cell>
          <cell r="EH56">
            <v>95</v>
          </cell>
          <cell r="EI56" t="str">
            <v>024006</v>
          </cell>
          <cell r="EJ56">
            <v>121</v>
          </cell>
          <cell r="EK56" t="str">
            <v>024006</v>
          </cell>
          <cell r="EL56">
            <v>107</v>
          </cell>
          <cell r="EM56" t="str">
            <v>024006</v>
          </cell>
          <cell r="EN56">
            <v>110</v>
          </cell>
          <cell r="EO56" t="str">
            <v>024006</v>
          </cell>
          <cell r="EP56">
            <v>106</v>
          </cell>
          <cell r="EQ56" t="str">
            <v>024006</v>
          </cell>
          <cell r="ER56">
            <v>117</v>
          </cell>
          <cell r="ES56" t="str">
            <v>024005</v>
          </cell>
          <cell r="ET56">
            <v>809</v>
          </cell>
          <cell r="EU56" t="str">
            <v>024006</v>
          </cell>
          <cell r="EV56">
            <v>91</v>
          </cell>
          <cell r="EW56" t="str">
            <v>024005</v>
          </cell>
          <cell r="EX56">
            <v>790</v>
          </cell>
          <cell r="EY56" t="str">
            <v>024200</v>
          </cell>
          <cell r="EZ56">
            <v>295</v>
          </cell>
          <cell r="FA56" t="str">
            <v>024006</v>
          </cell>
          <cell r="FB56">
            <v>99</v>
          </cell>
          <cell r="FC56" t="str">
            <v>024006</v>
          </cell>
          <cell r="FD56">
            <v>64</v>
          </cell>
          <cell r="FE56" t="str">
            <v>024006</v>
          </cell>
          <cell r="FF56">
            <v>86</v>
          </cell>
          <cell r="FG56" t="str">
            <v>024006</v>
          </cell>
          <cell r="FH56">
            <v>93</v>
          </cell>
          <cell r="FI56" t="str">
            <v>024006</v>
          </cell>
          <cell r="FJ56">
            <v>83</v>
          </cell>
          <cell r="FK56" t="str">
            <v>024006</v>
          </cell>
          <cell r="FL56">
            <v>76</v>
          </cell>
          <cell r="FM56" t="str">
            <v>024006</v>
          </cell>
          <cell r="FN56">
            <v>93</v>
          </cell>
          <cell r="FO56" t="str">
            <v>024006</v>
          </cell>
          <cell r="FP56">
            <v>73</v>
          </cell>
          <cell r="FQ56" t="str">
            <v>024006</v>
          </cell>
          <cell r="FR56">
            <v>87</v>
          </cell>
          <cell r="FS56" t="str">
            <v>024006</v>
          </cell>
          <cell r="FT56">
            <v>70</v>
          </cell>
          <cell r="FU56" t="str">
            <v>024006</v>
          </cell>
          <cell r="FV56">
            <v>90</v>
          </cell>
          <cell r="FW56" t="str">
            <v>024006</v>
          </cell>
          <cell r="FX56">
            <v>71</v>
          </cell>
          <cell r="FY56" t="str">
            <v>024006</v>
          </cell>
          <cell r="FZ56">
            <v>99</v>
          </cell>
          <cell r="GA56" t="str">
            <v>024005</v>
          </cell>
          <cell r="GB56">
            <v>588</v>
          </cell>
          <cell r="GC56" t="str">
            <v>024006</v>
          </cell>
          <cell r="GD56">
            <v>87</v>
          </cell>
          <cell r="GE56" t="str">
            <v>024006</v>
          </cell>
          <cell r="GF56">
            <v>92</v>
          </cell>
          <cell r="GG56" t="str">
            <v>024006</v>
          </cell>
          <cell r="GH56">
            <v>103</v>
          </cell>
          <cell r="GI56" t="str">
            <v>024006</v>
          </cell>
          <cell r="GJ56">
            <v>64</v>
          </cell>
          <cell r="GK56" t="str">
            <v>024006</v>
          </cell>
          <cell r="GL56">
            <v>78</v>
          </cell>
          <cell r="GM56" t="str">
            <v>024006</v>
          </cell>
          <cell r="GN56">
            <v>95</v>
          </cell>
          <cell r="GO56" t="str">
            <v>024006</v>
          </cell>
          <cell r="GP56">
            <v>90</v>
          </cell>
          <cell r="GQ56" t="str">
            <v>024006</v>
          </cell>
          <cell r="GR56">
            <v>75</v>
          </cell>
          <cell r="GS56" t="str">
            <v>024006</v>
          </cell>
          <cell r="GT56">
            <v>113</v>
          </cell>
          <cell r="GU56" t="str">
            <v>024006</v>
          </cell>
          <cell r="GV56">
            <v>80</v>
          </cell>
          <cell r="GW56" t="str">
            <v>024006</v>
          </cell>
          <cell r="GX56">
            <v>99</v>
          </cell>
          <cell r="GY56" t="str">
            <v>024006</v>
          </cell>
          <cell r="GZ56">
            <v>91</v>
          </cell>
          <cell r="HA56" t="str">
            <v>024006</v>
          </cell>
          <cell r="HB56">
            <v>109</v>
          </cell>
          <cell r="HC56" t="str">
            <v>024006</v>
          </cell>
          <cell r="HD56">
            <v>98</v>
          </cell>
          <cell r="HE56" t="str">
            <v>024005</v>
          </cell>
          <cell r="HF56">
            <v>649</v>
          </cell>
          <cell r="HG56" t="str">
            <v>024006</v>
          </cell>
          <cell r="HH56">
            <v>85</v>
          </cell>
          <cell r="HI56" t="str">
            <v>024006</v>
          </cell>
          <cell r="HJ56">
            <v>104</v>
          </cell>
          <cell r="HK56" t="str">
            <v>024006</v>
          </cell>
          <cell r="HL56">
            <v>89</v>
          </cell>
          <cell r="HM56" t="str">
            <v>024006</v>
          </cell>
          <cell r="HN56">
            <v>120</v>
          </cell>
          <cell r="HO56" t="str">
            <v>024006</v>
          </cell>
          <cell r="HP56">
            <v>111</v>
          </cell>
          <cell r="HQ56" t="str">
            <v>024006</v>
          </cell>
          <cell r="HR56">
            <v>104</v>
          </cell>
          <cell r="HS56" t="str">
            <v>024006</v>
          </cell>
          <cell r="HT56">
            <v>113</v>
          </cell>
          <cell r="HU56" t="str">
            <v>024006</v>
          </cell>
          <cell r="HV56">
            <v>140</v>
          </cell>
          <cell r="HW56" t="str">
            <v>024006</v>
          </cell>
          <cell r="HX56">
            <v>118</v>
          </cell>
          <cell r="HY56" t="str">
            <v>024006</v>
          </cell>
          <cell r="HZ56">
            <v>138</v>
          </cell>
          <cell r="IA56" t="str">
            <v>024006</v>
          </cell>
          <cell r="IB56">
            <v>92</v>
          </cell>
          <cell r="IC56" t="str">
            <v>024006</v>
          </cell>
          <cell r="ID56">
            <v>149</v>
          </cell>
          <cell r="IE56" t="str">
            <v>024006</v>
          </cell>
          <cell r="IF56">
            <v>129</v>
          </cell>
          <cell r="IG56" t="str">
            <v>024006</v>
          </cell>
          <cell r="IH56">
            <v>150</v>
          </cell>
          <cell r="II56" t="str">
            <v>024006</v>
          </cell>
          <cell r="IJ56">
            <v>133</v>
          </cell>
          <cell r="IK56" t="str">
            <v>024005</v>
          </cell>
          <cell r="IL56">
            <v>848</v>
          </cell>
          <cell r="IM56" t="str">
            <v>024006</v>
          </cell>
          <cell r="IN56">
            <v>115</v>
          </cell>
          <cell r="IO56" t="str">
            <v>024006</v>
          </cell>
          <cell r="IP56">
            <v>162</v>
          </cell>
          <cell r="IQ56" t="str">
            <v>024006</v>
          </cell>
          <cell r="IR56">
            <v>115</v>
          </cell>
          <cell r="IS56" t="str">
            <v>024006</v>
          </cell>
          <cell r="IT56">
            <v>137</v>
          </cell>
          <cell r="IU56" t="str">
            <v>024006</v>
          </cell>
          <cell r="IV56">
            <v>91</v>
          </cell>
          <cell r="IW56" t="str">
            <v>024006</v>
          </cell>
          <cell r="IX56">
            <v>126</v>
          </cell>
          <cell r="IY56" t="str">
            <v>024006</v>
          </cell>
          <cell r="IZ56">
            <v>89</v>
          </cell>
          <cell r="JA56" t="str">
            <v>024006</v>
          </cell>
          <cell r="JB56">
            <v>115</v>
          </cell>
          <cell r="JC56" t="str">
            <v>024200</v>
          </cell>
          <cell r="JD56">
            <v>153</v>
          </cell>
          <cell r="JE56" t="str">
            <v>024006</v>
          </cell>
          <cell r="JF56">
            <v>91</v>
          </cell>
          <cell r="JG56" t="str">
            <v>024200</v>
          </cell>
          <cell r="JH56">
            <v>114</v>
          </cell>
          <cell r="JI56" t="str">
            <v>024006</v>
          </cell>
          <cell r="JJ56">
            <v>83</v>
          </cell>
          <cell r="JK56" t="str">
            <v>024006</v>
          </cell>
          <cell r="JL56">
            <v>57</v>
          </cell>
          <cell r="JM56" t="str">
            <v>024006</v>
          </cell>
          <cell r="JN56">
            <v>83</v>
          </cell>
          <cell r="JO56" t="str">
            <v>024006</v>
          </cell>
          <cell r="JP56">
            <v>67</v>
          </cell>
          <cell r="JQ56" t="str">
            <v>024006</v>
          </cell>
          <cell r="JR56">
            <v>90</v>
          </cell>
          <cell r="JS56" t="str">
            <v>024006</v>
          </cell>
          <cell r="JT56">
            <v>53</v>
          </cell>
          <cell r="JU56" t="str">
            <v>024200</v>
          </cell>
          <cell r="JV56">
            <v>176</v>
          </cell>
          <cell r="JW56" t="str">
            <v>024200</v>
          </cell>
          <cell r="JX56">
            <v>93</v>
          </cell>
          <cell r="JY56" t="str">
            <v>024200</v>
          </cell>
          <cell r="JZ56">
            <v>174</v>
          </cell>
          <cell r="KA56" t="str">
            <v>024200</v>
          </cell>
          <cell r="KB56">
            <v>93</v>
          </cell>
          <cell r="KC56" t="str">
            <v>024200</v>
          </cell>
          <cell r="KD56">
            <v>141</v>
          </cell>
          <cell r="KE56" t="str">
            <v>024200</v>
          </cell>
          <cell r="KF56">
            <v>54</v>
          </cell>
          <cell r="KG56" t="str">
            <v>024200</v>
          </cell>
          <cell r="KH56">
            <v>104</v>
          </cell>
          <cell r="KI56" t="str">
            <v>024200</v>
          </cell>
          <cell r="KJ56">
            <v>63</v>
          </cell>
          <cell r="KK56" t="str">
            <v>024200</v>
          </cell>
          <cell r="KL56">
            <v>127</v>
          </cell>
          <cell r="KM56" t="str">
            <v>024200</v>
          </cell>
          <cell r="KN56">
            <v>54</v>
          </cell>
          <cell r="KO56" t="str">
            <v>024200</v>
          </cell>
          <cell r="KP56">
            <v>96</v>
          </cell>
          <cell r="KQ56" t="str">
            <v>024200</v>
          </cell>
          <cell r="KR56">
            <v>18</v>
          </cell>
          <cell r="KS56" t="str">
            <v>024200</v>
          </cell>
          <cell r="KT56">
            <v>50</v>
          </cell>
          <cell r="KU56" t="str">
            <v>024200</v>
          </cell>
          <cell r="KV56">
            <v>15</v>
          </cell>
          <cell r="KW56" t="str">
            <v>024200</v>
          </cell>
          <cell r="KX56">
            <v>30</v>
          </cell>
          <cell r="KY56" t="str">
            <v>024200</v>
          </cell>
          <cell r="KZ56">
            <v>14</v>
          </cell>
          <cell r="LA56" t="str">
            <v>024200</v>
          </cell>
          <cell r="LB56">
            <v>20</v>
          </cell>
          <cell r="LC56" t="str">
            <v>024200</v>
          </cell>
          <cell r="LD56">
            <v>24</v>
          </cell>
          <cell r="LE56" t="str">
            <v>024200</v>
          </cell>
          <cell r="LF56">
            <v>44</v>
          </cell>
          <cell r="LG56" t="str">
            <v>024200</v>
          </cell>
          <cell r="LH56">
            <v>19</v>
          </cell>
          <cell r="LI56" t="str">
            <v>024200</v>
          </cell>
          <cell r="LJ56">
            <v>68</v>
          </cell>
          <cell r="LK56" t="str">
            <v>024200</v>
          </cell>
          <cell r="LL56">
            <v>15</v>
          </cell>
          <cell r="LM56" t="str">
            <v>024200</v>
          </cell>
          <cell r="LN56">
            <v>57</v>
          </cell>
          <cell r="LO56" t="str">
            <v>024200</v>
          </cell>
          <cell r="LP56">
            <v>21</v>
          </cell>
          <cell r="LQ56" t="str">
            <v>024200</v>
          </cell>
          <cell r="LR56">
            <v>65</v>
          </cell>
          <cell r="LS56" t="str">
            <v>024200</v>
          </cell>
          <cell r="LT56">
            <v>16</v>
          </cell>
          <cell r="LU56" t="str">
            <v>024200</v>
          </cell>
          <cell r="LV56">
            <v>52</v>
          </cell>
          <cell r="LW56" t="str">
            <v>024200</v>
          </cell>
          <cell r="LX56">
            <v>10</v>
          </cell>
          <cell r="LY56" t="str">
            <v>024200</v>
          </cell>
          <cell r="LZ56">
            <v>45</v>
          </cell>
          <cell r="MA56" t="str">
            <v>024200</v>
          </cell>
          <cell r="MB56">
            <v>9</v>
          </cell>
          <cell r="MC56" t="str">
            <v>024200</v>
          </cell>
          <cell r="MD56">
            <v>32</v>
          </cell>
          <cell r="ME56" t="str">
            <v>024200</v>
          </cell>
          <cell r="MF56">
            <v>7</v>
          </cell>
          <cell r="MG56" t="str">
            <v>024200</v>
          </cell>
          <cell r="MH56">
            <v>23</v>
          </cell>
          <cell r="MI56" t="str">
            <v>024200</v>
          </cell>
          <cell r="MJ56">
            <v>7</v>
          </cell>
          <cell r="MK56" t="str">
            <v>024200</v>
          </cell>
          <cell r="ML56">
            <v>20</v>
          </cell>
          <cell r="MM56" t="str">
            <v>024200</v>
          </cell>
          <cell r="MN56">
            <v>1</v>
          </cell>
          <cell r="MO56" t="str">
            <v>024200</v>
          </cell>
          <cell r="MP56">
            <v>14</v>
          </cell>
          <cell r="MQ56" t="str">
            <v>024200</v>
          </cell>
          <cell r="MR56">
            <v>3</v>
          </cell>
          <cell r="MS56" t="str">
            <v>024200</v>
          </cell>
          <cell r="MT56">
            <v>17</v>
          </cell>
          <cell r="MU56" t="str">
            <v>024200</v>
          </cell>
          <cell r="MV56">
            <v>2</v>
          </cell>
          <cell r="MW56" t="str">
            <v>024200</v>
          </cell>
          <cell r="MX56">
            <v>13</v>
          </cell>
          <cell r="MY56" t="str">
            <v>024200</v>
          </cell>
          <cell r="MZ56">
            <v>3</v>
          </cell>
          <cell r="NA56" t="str">
            <v>024200</v>
          </cell>
          <cell r="NB56">
            <v>12</v>
          </cell>
          <cell r="NC56" t="str">
            <v>024200</v>
          </cell>
          <cell r="ND56">
            <v>1</v>
          </cell>
          <cell r="NE56" t="str">
            <v>024200</v>
          </cell>
          <cell r="NF56">
            <v>8</v>
          </cell>
          <cell r="NG56" t="str">
            <v>024200</v>
          </cell>
          <cell r="NH56">
            <v>3</v>
          </cell>
          <cell r="NI56" t="str">
            <v>025001</v>
          </cell>
          <cell r="NJ56">
            <v>18</v>
          </cell>
          <cell r="NK56" t="str">
            <v>024200</v>
          </cell>
          <cell r="NL56">
            <v>1</v>
          </cell>
          <cell r="NM56" t="str">
            <v>025001</v>
          </cell>
          <cell r="NN56">
            <v>13</v>
          </cell>
          <cell r="NQ56" t="str">
            <v>025001</v>
          </cell>
          <cell r="NR56">
            <v>5</v>
          </cell>
          <cell r="NU56" t="str">
            <v>025005</v>
          </cell>
          <cell r="NV56">
            <v>6</v>
          </cell>
          <cell r="NY56" t="str">
            <v>027002</v>
          </cell>
          <cell r="NZ56">
            <v>3</v>
          </cell>
          <cell r="OM56" t="str">
            <v>024200</v>
          </cell>
          <cell r="ON56">
            <v>1</v>
          </cell>
        </row>
        <row r="57">
          <cell r="C57" t="str">
            <v>025005</v>
          </cell>
          <cell r="D57">
            <v>54</v>
          </cell>
          <cell r="E57" t="str">
            <v>025005</v>
          </cell>
          <cell r="F57">
            <v>66</v>
          </cell>
          <cell r="G57" t="str">
            <v>025005</v>
          </cell>
          <cell r="H57">
            <v>66</v>
          </cell>
          <cell r="I57" t="str">
            <v>025005</v>
          </cell>
          <cell r="J57">
            <v>64</v>
          </cell>
          <cell r="K57" t="str">
            <v>025005</v>
          </cell>
          <cell r="L57">
            <v>97</v>
          </cell>
          <cell r="M57" t="str">
            <v>025005</v>
          </cell>
          <cell r="N57">
            <v>71</v>
          </cell>
          <cell r="O57" t="str">
            <v>025005</v>
          </cell>
          <cell r="P57">
            <v>70</v>
          </cell>
          <cell r="Q57" t="str">
            <v>025005</v>
          </cell>
          <cell r="R57">
            <v>80</v>
          </cell>
          <cell r="S57" t="str">
            <v>025005</v>
          </cell>
          <cell r="T57">
            <v>87</v>
          </cell>
          <cell r="U57" t="str">
            <v>025005</v>
          </cell>
          <cell r="V57">
            <v>87</v>
          </cell>
          <cell r="W57" t="str">
            <v>025005</v>
          </cell>
          <cell r="X57">
            <v>94</v>
          </cell>
          <cell r="Y57" t="str">
            <v>025005</v>
          </cell>
          <cell r="Z57">
            <v>77</v>
          </cell>
          <cell r="AA57" t="str">
            <v>025005</v>
          </cell>
          <cell r="AB57">
            <v>113</v>
          </cell>
          <cell r="AC57" t="str">
            <v>025004</v>
          </cell>
          <cell r="AD57">
            <v>137</v>
          </cell>
          <cell r="AE57" t="str">
            <v>025005</v>
          </cell>
          <cell r="AF57">
            <v>106</v>
          </cell>
          <cell r="AG57" t="str">
            <v>025005</v>
          </cell>
          <cell r="AH57">
            <v>87</v>
          </cell>
          <cell r="AI57" t="str">
            <v>025005</v>
          </cell>
          <cell r="AJ57">
            <v>90</v>
          </cell>
          <cell r="AK57" t="str">
            <v>025005</v>
          </cell>
          <cell r="AL57">
            <v>93</v>
          </cell>
          <cell r="AM57" t="str">
            <v>025005</v>
          </cell>
          <cell r="AN57">
            <v>94</v>
          </cell>
          <cell r="AO57" t="str">
            <v>025005</v>
          </cell>
          <cell r="AP57">
            <v>77</v>
          </cell>
          <cell r="AQ57" t="str">
            <v>025005</v>
          </cell>
          <cell r="AR57">
            <v>102</v>
          </cell>
          <cell r="AS57" t="str">
            <v>025005</v>
          </cell>
          <cell r="AT57">
            <v>99</v>
          </cell>
          <cell r="AU57" t="str">
            <v>025005</v>
          </cell>
          <cell r="AV57">
            <v>105</v>
          </cell>
          <cell r="AW57" t="str">
            <v>025005</v>
          </cell>
          <cell r="AX57">
            <v>92</v>
          </cell>
          <cell r="AY57" t="str">
            <v>025005</v>
          </cell>
          <cell r="AZ57">
            <v>111</v>
          </cell>
          <cell r="BA57" t="str">
            <v>025005</v>
          </cell>
          <cell r="BB57">
            <v>104</v>
          </cell>
          <cell r="BC57" t="str">
            <v>025004</v>
          </cell>
          <cell r="BD57">
            <v>132</v>
          </cell>
          <cell r="BE57" t="str">
            <v>025004</v>
          </cell>
          <cell r="BF57">
            <v>139</v>
          </cell>
          <cell r="BG57" t="str">
            <v>025004</v>
          </cell>
          <cell r="BH57">
            <v>89</v>
          </cell>
          <cell r="BI57" t="str">
            <v>025004</v>
          </cell>
          <cell r="BJ57">
            <v>82</v>
          </cell>
          <cell r="BK57" t="str">
            <v>025004</v>
          </cell>
          <cell r="BL57">
            <v>107</v>
          </cell>
          <cell r="BM57" t="str">
            <v>025004</v>
          </cell>
          <cell r="BN57">
            <v>82</v>
          </cell>
          <cell r="BO57" t="str">
            <v>023500</v>
          </cell>
          <cell r="BP57">
            <v>2566</v>
          </cell>
          <cell r="BQ57" t="str">
            <v>023500</v>
          </cell>
          <cell r="BR57">
            <v>3433</v>
          </cell>
          <cell r="BS57" t="str">
            <v>024001</v>
          </cell>
          <cell r="BT57">
            <v>189</v>
          </cell>
          <cell r="BU57" t="str">
            <v>024005</v>
          </cell>
          <cell r="BV57">
            <v>384</v>
          </cell>
          <cell r="BW57" t="str">
            <v>024001</v>
          </cell>
          <cell r="BX57">
            <v>184</v>
          </cell>
          <cell r="BY57" t="str">
            <v>024005</v>
          </cell>
          <cell r="BZ57">
            <v>414</v>
          </cell>
          <cell r="CA57" t="str">
            <v>024200</v>
          </cell>
          <cell r="CB57">
            <v>112</v>
          </cell>
          <cell r="CC57" t="str">
            <v>024006</v>
          </cell>
          <cell r="CD57">
            <v>49</v>
          </cell>
          <cell r="CE57" t="str">
            <v>024005</v>
          </cell>
          <cell r="CF57">
            <v>432</v>
          </cell>
          <cell r="CG57" t="str">
            <v>024005</v>
          </cell>
          <cell r="CH57">
            <v>358</v>
          </cell>
          <cell r="CI57" t="str">
            <v>024002</v>
          </cell>
          <cell r="CJ57">
            <v>105</v>
          </cell>
          <cell r="CK57" t="str">
            <v>024200</v>
          </cell>
          <cell r="CL57">
            <v>153</v>
          </cell>
          <cell r="CM57" t="str">
            <v>024200</v>
          </cell>
          <cell r="CN57">
            <v>133</v>
          </cell>
          <cell r="CO57" t="str">
            <v>024005</v>
          </cell>
          <cell r="CP57">
            <v>374</v>
          </cell>
          <cell r="CQ57" t="str">
            <v>024200</v>
          </cell>
          <cell r="CR57">
            <v>142</v>
          </cell>
          <cell r="CS57" t="str">
            <v>024006</v>
          </cell>
          <cell r="CT57">
            <v>49</v>
          </cell>
          <cell r="CU57" t="str">
            <v>024200</v>
          </cell>
          <cell r="CV57">
            <v>132</v>
          </cell>
          <cell r="CW57" t="str">
            <v>024200</v>
          </cell>
          <cell r="CX57">
            <v>204</v>
          </cell>
          <cell r="CY57" t="str">
            <v>024200</v>
          </cell>
          <cell r="CZ57">
            <v>149</v>
          </cell>
          <cell r="DA57" t="str">
            <v>024005</v>
          </cell>
          <cell r="DB57">
            <v>306</v>
          </cell>
          <cell r="DC57" t="str">
            <v>024200</v>
          </cell>
          <cell r="DD57">
            <v>173</v>
          </cell>
          <cell r="DE57" t="str">
            <v>024006</v>
          </cell>
          <cell r="DF57">
            <v>62</v>
          </cell>
          <cell r="DG57" t="str">
            <v>024200</v>
          </cell>
          <cell r="DH57">
            <v>170</v>
          </cell>
          <cell r="DI57" t="str">
            <v>024006</v>
          </cell>
          <cell r="DJ57">
            <v>59</v>
          </cell>
          <cell r="DK57" t="str">
            <v>024200</v>
          </cell>
          <cell r="DL57">
            <v>217</v>
          </cell>
          <cell r="DM57" t="str">
            <v>024200</v>
          </cell>
          <cell r="DN57">
            <v>260</v>
          </cell>
          <cell r="DO57" t="str">
            <v>024200</v>
          </cell>
          <cell r="DP57">
            <v>216</v>
          </cell>
          <cell r="DQ57" t="str">
            <v>024200</v>
          </cell>
          <cell r="DR57">
            <v>332</v>
          </cell>
          <cell r="DS57" t="str">
            <v>024006</v>
          </cell>
          <cell r="DT57">
            <v>126</v>
          </cell>
          <cell r="DU57" t="str">
            <v>024006</v>
          </cell>
          <cell r="DV57">
            <v>80</v>
          </cell>
          <cell r="DW57" t="str">
            <v>024200</v>
          </cell>
          <cell r="DX57">
            <v>303</v>
          </cell>
          <cell r="DY57" t="str">
            <v>024200</v>
          </cell>
          <cell r="DZ57">
            <v>410</v>
          </cell>
          <cell r="EA57" t="str">
            <v>024200</v>
          </cell>
          <cell r="EB57">
            <v>329</v>
          </cell>
          <cell r="EC57" t="str">
            <v>024200</v>
          </cell>
          <cell r="ED57">
            <v>430</v>
          </cell>
          <cell r="EE57" t="str">
            <v>024200</v>
          </cell>
          <cell r="EF57">
            <v>327</v>
          </cell>
          <cell r="EG57" t="str">
            <v>024005</v>
          </cell>
          <cell r="EH57">
            <v>778</v>
          </cell>
          <cell r="EI57" t="str">
            <v>024200</v>
          </cell>
          <cell r="EJ57">
            <v>339</v>
          </cell>
          <cell r="EK57" t="str">
            <v>024200</v>
          </cell>
          <cell r="EL57">
            <v>437</v>
          </cell>
          <cell r="EM57" t="str">
            <v>024200</v>
          </cell>
          <cell r="EN57">
            <v>299</v>
          </cell>
          <cell r="EO57" t="str">
            <v>024200</v>
          </cell>
          <cell r="EP57">
            <v>374</v>
          </cell>
          <cell r="EQ57" t="str">
            <v>024200</v>
          </cell>
          <cell r="ER57">
            <v>292</v>
          </cell>
          <cell r="ES57" t="str">
            <v>024006</v>
          </cell>
          <cell r="ET57">
            <v>97</v>
          </cell>
          <cell r="EU57" t="str">
            <v>024200</v>
          </cell>
          <cell r="EV57">
            <v>289</v>
          </cell>
          <cell r="EW57" t="str">
            <v>024006</v>
          </cell>
          <cell r="EX57">
            <v>88</v>
          </cell>
          <cell r="EY57" t="str">
            <v>025001</v>
          </cell>
          <cell r="EZ57">
            <v>379</v>
          </cell>
          <cell r="FA57" t="str">
            <v>024200</v>
          </cell>
          <cell r="FB57">
            <v>366</v>
          </cell>
          <cell r="FC57" t="str">
            <v>024200</v>
          </cell>
          <cell r="FD57">
            <v>260</v>
          </cell>
          <cell r="FE57" t="str">
            <v>024200</v>
          </cell>
          <cell r="FF57">
            <v>333</v>
          </cell>
          <cell r="FG57" t="str">
            <v>024200</v>
          </cell>
          <cell r="FH57">
            <v>227</v>
          </cell>
          <cell r="FI57" t="str">
            <v>024200</v>
          </cell>
          <cell r="FJ57">
            <v>259</v>
          </cell>
          <cell r="FK57" t="str">
            <v>024200</v>
          </cell>
          <cell r="FL57">
            <v>223</v>
          </cell>
          <cell r="FM57" t="str">
            <v>024200</v>
          </cell>
          <cell r="FN57">
            <v>274</v>
          </cell>
          <cell r="FO57" t="str">
            <v>024200</v>
          </cell>
          <cell r="FP57">
            <v>203</v>
          </cell>
          <cell r="FQ57" t="str">
            <v>024200</v>
          </cell>
          <cell r="FR57">
            <v>271</v>
          </cell>
          <cell r="FS57" t="str">
            <v>024200</v>
          </cell>
          <cell r="FT57">
            <v>197</v>
          </cell>
          <cell r="FU57" t="str">
            <v>024200</v>
          </cell>
          <cell r="FV57">
            <v>223</v>
          </cell>
          <cell r="FW57" t="str">
            <v>024200</v>
          </cell>
          <cell r="FX57">
            <v>167</v>
          </cell>
          <cell r="FY57" t="str">
            <v>024200</v>
          </cell>
          <cell r="FZ57">
            <v>203</v>
          </cell>
          <cell r="GA57" t="str">
            <v>024006</v>
          </cell>
          <cell r="GB57">
            <v>66</v>
          </cell>
          <cell r="GC57" t="str">
            <v>024200</v>
          </cell>
          <cell r="GD57">
            <v>211</v>
          </cell>
          <cell r="GE57" t="str">
            <v>024200</v>
          </cell>
          <cell r="GF57">
            <v>152</v>
          </cell>
          <cell r="GG57" t="str">
            <v>024200</v>
          </cell>
          <cell r="GH57">
            <v>187</v>
          </cell>
          <cell r="GI57" t="str">
            <v>024200</v>
          </cell>
          <cell r="GJ57">
            <v>177</v>
          </cell>
          <cell r="GK57" t="str">
            <v>024200</v>
          </cell>
          <cell r="GL57">
            <v>186</v>
          </cell>
          <cell r="GM57" t="str">
            <v>024200</v>
          </cell>
          <cell r="GN57">
            <v>171</v>
          </cell>
          <cell r="GO57" t="str">
            <v>024200</v>
          </cell>
          <cell r="GP57">
            <v>180</v>
          </cell>
          <cell r="GQ57" t="str">
            <v>024200</v>
          </cell>
          <cell r="GR57">
            <v>152</v>
          </cell>
          <cell r="GS57" t="str">
            <v>024200</v>
          </cell>
          <cell r="GT57">
            <v>175</v>
          </cell>
          <cell r="GU57" t="str">
            <v>024200</v>
          </cell>
          <cell r="GV57">
            <v>134</v>
          </cell>
          <cell r="GW57" t="str">
            <v>024200</v>
          </cell>
          <cell r="GX57">
            <v>161</v>
          </cell>
          <cell r="GY57" t="str">
            <v>024200</v>
          </cell>
          <cell r="GZ57">
            <v>151</v>
          </cell>
          <cell r="HA57" t="str">
            <v>024200</v>
          </cell>
          <cell r="HB57">
            <v>169</v>
          </cell>
          <cell r="HC57" t="str">
            <v>024200</v>
          </cell>
          <cell r="HD57">
            <v>149</v>
          </cell>
          <cell r="HE57" t="str">
            <v>024006</v>
          </cell>
          <cell r="HF57">
            <v>115</v>
          </cell>
          <cell r="HG57" t="str">
            <v>024200</v>
          </cell>
          <cell r="HH57">
            <v>134</v>
          </cell>
          <cell r="HI57" t="str">
            <v>024200</v>
          </cell>
          <cell r="HJ57">
            <v>163</v>
          </cell>
          <cell r="HK57" t="str">
            <v>024200</v>
          </cell>
          <cell r="HL57">
            <v>144</v>
          </cell>
          <cell r="HM57" t="str">
            <v>024200</v>
          </cell>
          <cell r="HN57">
            <v>190</v>
          </cell>
          <cell r="HO57" t="str">
            <v>024200</v>
          </cell>
          <cell r="HP57">
            <v>147</v>
          </cell>
          <cell r="HQ57" t="str">
            <v>024200</v>
          </cell>
          <cell r="HR57">
            <v>164</v>
          </cell>
          <cell r="HS57" t="str">
            <v>024200</v>
          </cell>
          <cell r="HT57">
            <v>158</v>
          </cell>
          <cell r="HU57" t="str">
            <v>024200</v>
          </cell>
          <cell r="HV57">
            <v>223</v>
          </cell>
          <cell r="HW57" t="str">
            <v>024200</v>
          </cell>
          <cell r="HX57">
            <v>143</v>
          </cell>
          <cell r="HY57" t="str">
            <v>024200</v>
          </cell>
          <cell r="HZ57">
            <v>242</v>
          </cell>
          <cell r="IA57" t="str">
            <v>024200</v>
          </cell>
          <cell r="IB57">
            <v>167</v>
          </cell>
          <cell r="IC57" t="str">
            <v>024200</v>
          </cell>
          <cell r="ID57">
            <v>246</v>
          </cell>
          <cell r="IE57" t="str">
            <v>024200</v>
          </cell>
          <cell r="IF57">
            <v>175</v>
          </cell>
          <cell r="IG57" t="str">
            <v>024200</v>
          </cell>
          <cell r="IH57">
            <v>259</v>
          </cell>
          <cell r="II57" t="str">
            <v>024200</v>
          </cell>
          <cell r="IJ57">
            <v>186</v>
          </cell>
          <cell r="IK57" t="str">
            <v>024006</v>
          </cell>
          <cell r="IL57">
            <v>154</v>
          </cell>
          <cell r="IM57" t="str">
            <v>024200</v>
          </cell>
          <cell r="IN57">
            <v>149</v>
          </cell>
          <cell r="IO57" t="str">
            <v>024200</v>
          </cell>
          <cell r="IP57">
            <v>257</v>
          </cell>
          <cell r="IQ57" t="str">
            <v>024200</v>
          </cell>
          <cell r="IR57">
            <v>186</v>
          </cell>
          <cell r="IS57" t="str">
            <v>024200</v>
          </cell>
          <cell r="IT57">
            <v>271</v>
          </cell>
          <cell r="IU57" t="str">
            <v>024200</v>
          </cell>
          <cell r="IV57">
            <v>161</v>
          </cell>
          <cell r="IW57" t="str">
            <v>024200</v>
          </cell>
          <cell r="IX57">
            <v>232</v>
          </cell>
          <cell r="IY57" t="str">
            <v>024200</v>
          </cell>
          <cell r="IZ57">
            <v>150</v>
          </cell>
          <cell r="JA57" t="str">
            <v>024200</v>
          </cell>
          <cell r="JB57">
            <v>218</v>
          </cell>
          <cell r="JC57" t="str">
            <v>025001</v>
          </cell>
          <cell r="JD57">
            <v>280</v>
          </cell>
          <cell r="JE57" t="str">
            <v>024200</v>
          </cell>
          <cell r="JF57">
            <v>214</v>
          </cell>
          <cell r="JG57" t="str">
            <v>025001</v>
          </cell>
          <cell r="JH57">
            <v>274</v>
          </cell>
          <cell r="JI57" t="str">
            <v>024200</v>
          </cell>
          <cell r="JJ57">
            <v>218</v>
          </cell>
          <cell r="JK57" t="str">
            <v>024200</v>
          </cell>
          <cell r="JL57">
            <v>97</v>
          </cell>
          <cell r="JM57" t="str">
            <v>024200</v>
          </cell>
          <cell r="JN57">
            <v>180</v>
          </cell>
          <cell r="JO57" t="str">
            <v>024200</v>
          </cell>
          <cell r="JP57">
            <v>108</v>
          </cell>
          <cell r="JQ57" t="str">
            <v>024200</v>
          </cell>
          <cell r="JR57">
            <v>170</v>
          </cell>
          <cell r="JS57" t="str">
            <v>024200</v>
          </cell>
          <cell r="JT57">
            <v>105</v>
          </cell>
          <cell r="JU57" t="str">
            <v>025001</v>
          </cell>
          <cell r="JV57">
            <v>313</v>
          </cell>
          <cell r="JW57" t="str">
            <v>025001</v>
          </cell>
          <cell r="JX57">
            <v>159</v>
          </cell>
          <cell r="JY57" t="str">
            <v>025001</v>
          </cell>
          <cell r="JZ57">
            <v>260</v>
          </cell>
          <cell r="KA57" t="str">
            <v>025001</v>
          </cell>
          <cell r="KB57">
            <v>173</v>
          </cell>
          <cell r="KC57" t="str">
            <v>025001</v>
          </cell>
          <cell r="KD57">
            <v>293</v>
          </cell>
          <cell r="KE57" t="str">
            <v>025001</v>
          </cell>
          <cell r="KF57">
            <v>113</v>
          </cell>
          <cell r="KG57" t="str">
            <v>025001</v>
          </cell>
          <cell r="KH57">
            <v>203</v>
          </cell>
          <cell r="KI57" t="str">
            <v>025001</v>
          </cell>
          <cell r="KJ57">
            <v>106</v>
          </cell>
          <cell r="KK57" t="str">
            <v>025001</v>
          </cell>
          <cell r="KL57">
            <v>221</v>
          </cell>
          <cell r="KM57" t="str">
            <v>025001</v>
          </cell>
          <cell r="KN57">
            <v>62</v>
          </cell>
          <cell r="KO57" t="str">
            <v>025001</v>
          </cell>
          <cell r="KP57">
            <v>160</v>
          </cell>
          <cell r="KQ57" t="str">
            <v>025001</v>
          </cell>
          <cell r="KR57">
            <v>42</v>
          </cell>
          <cell r="KS57" t="str">
            <v>025001</v>
          </cell>
          <cell r="KT57">
            <v>69</v>
          </cell>
          <cell r="KU57" t="str">
            <v>025001</v>
          </cell>
          <cell r="KV57">
            <v>31</v>
          </cell>
          <cell r="KW57" t="str">
            <v>025001</v>
          </cell>
          <cell r="KX57">
            <v>59</v>
          </cell>
          <cell r="KY57" t="str">
            <v>025001</v>
          </cell>
          <cell r="KZ57">
            <v>28</v>
          </cell>
          <cell r="LA57" t="str">
            <v>025001</v>
          </cell>
          <cell r="LB57">
            <v>65</v>
          </cell>
          <cell r="LC57" t="str">
            <v>025001</v>
          </cell>
          <cell r="LD57">
            <v>45</v>
          </cell>
          <cell r="LE57" t="str">
            <v>025001</v>
          </cell>
          <cell r="LF57">
            <v>85</v>
          </cell>
          <cell r="LG57" t="str">
            <v>025001</v>
          </cell>
          <cell r="LH57">
            <v>42</v>
          </cell>
          <cell r="LI57" t="str">
            <v>025001</v>
          </cell>
          <cell r="LJ57">
            <v>125</v>
          </cell>
          <cell r="LK57" t="str">
            <v>025001</v>
          </cell>
          <cell r="LL57">
            <v>61</v>
          </cell>
          <cell r="LM57" t="str">
            <v>025001</v>
          </cell>
          <cell r="LN57">
            <v>135</v>
          </cell>
          <cell r="LO57" t="str">
            <v>025001</v>
          </cell>
          <cell r="LP57">
            <v>60</v>
          </cell>
          <cell r="LQ57" t="str">
            <v>025001</v>
          </cell>
          <cell r="LR57">
            <v>126</v>
          </cell>
          <cell r="LS57" t="str">
            <v>025001</v>
          </cell>
          <cell r="LT57">
            <v>30</v>
          </cell>
          <cell r="LU57" t="str">
            <v>025001</v>
          </cell>
          <cell r="LV57">
            <v>106</v>
          </cell>
          <cell r="LW57" t="str">
            <v>025001</v>
          </cell>
          <cell r="LX57">
            <v>32</v>
          </cell>
          <cell r="LY57" t="str">
            <v>025001</v>
          </cell>
          <cell r="LZ57">
            <v>104</v>
          </cell>
          <cell r="MA57" t="str">
            <v>025001</v>
          </cell>
          <cell r="MB57">
            <v>33</v>
          </cell>
          <cell r="MC57" t="str">
            <v>025001</v>
          </cell>
          <cell r="MD57">
            <v>110</v>
          </cell>
          <cell r="ME57" t="str">
            <v>025001</v>
          </cell>
          <cell r="MF57">
            <v>34</v>
          </cell>
          <cell r="MG57" t="str">
            <v>025001</v>
          </cell>
          <cell r="MH57">
            <v>55</v>
          </cell>
          <cell r="MI57" t="str">
            <v>025001</v>
          </cell>
          <cell r="MJ57">
            <v>14</v>
          </cell>
          <cell r="MK57" t="str">
            <v>025001</v>
          </cell>
          <cell r="ML57">
            <v>48</v>
          </cell>
          <cell r="MM57" t="str">
            <v>025001</v>
          </cell>
          <cell r="MN57">
            <v>9</v>
          </cell>
          <cell r="MO57" t="str">
            <v>025001</v>
          </cell>
          <cell r="MP57">
            <v>41</v>
          </cell>
          <cell r="MQ57" t="str">
            <v>025001</v>
          </cell>
          <cell r="MR57">
            <v>6</v>
          </cell>
          <cell r="MS57" t="str">
            <v>025001</v>
          </cell>
          <cell r="MT57">
            <v>43</v>
          </cell>
          <cell r="MU57" t="str">
            <v>025001</v>
          </cell>
          <cell r="MV57">
            <v>12</v>
          </cell>
          <cell r="MW57" t="str">
            <v>025001</v>
          </cell>
          <cell r="MX57">
            <v>35</v>
          </cell>
          <cell r="MY57" t="str">
            <v>025001</v>
          </cell>
          <cell r="MZ57">
            <v>5</v>
          </cell>
          <cell r="NA57" t="str">
            <v>025001</v>
          </cell>
          <cell r="NB57">
            <v>35</v>
          </cell>
          <cell r="NC57" t="str">
            <v>025001</v>
          </cell>
          <cell r="ND57">
            <v>4</v>
          </cell>
          <cell r="NE57" t="str">
            <v>025001</v>
          </cell>
          <cell r="NF57">
            <v>28</v>
          </cell>
          <cell r="NG57" t="str">
            <v>025001</v>
          </cell>
          <cell r="NH57">
            <v>6</v>
          </cell>
          <cell r="NI57" t="str">
            <v>025002</v>
          </cell>
          <cell r="NJ57">
            <v>14</v>
          </cell>
          <cell r="NK57" t="str">
            <v>025001</v>
          </cell>
          <cell r="NL57">
            <v>3</v>
          </cell>
          <cell r="NM57" t="str">
            <v>025002</v>
          </cell>
          <cell r="NN57">
            <v>3</v>
          </cell>
          <cell r="NO57" t="str">
            <v>025001</v>
          </cell>
          <cell r="NP57">
            <v>1</v>
          </cell>
          <cell r="NQ57" t="str">
            <v>025002</v>
          </cell>
          <cell r="NR57">
            <v>5</v>
          </cell>
          <cell r="NU57" t="str">
            <v>026001</v>
          </cell>
          <cell r="NV57">
            <v>5</v>
          </cell>
          <cell r="NW57" t="str">
            <v>025001</v>
          </cell>
          <cell r="NX57">
            <v>1</v>
          </cell>
          <cell r="NY57" t="str">
            <v>028000</v>
          </cell>
          <cell r="NZ57">
            <v>3</v>
          </cell>
          <cell r="OQ57" t="str">
            <v>025001</v>
          </cell>
          <cell r="OR57">
            <v>1</v>
          </cell>
        </row>
        <row r="58">
          <cell r="C58" t="str">
            <v>026001</v>
          </cell>
          <cell r="D58">
            <v>136</v>
          </cell>
          <cell r="E58" t="str">
            <v>026001</v>
          </cell>
          <cell r="F58">
            <v>154</v>
          </cell>
          <cell r="G58" t="str">
            <v>026001</v>
          </cell>
          <cell r="H58">
            <v>175</v>
          </cell>
          <cell r="I58" t="str">
            <v>026001</v>
          </cell>
          <cell r="J58">
            <v>151</v>
          </cell>
          <cell r="K58" t="str">
            <v>026001</v>
          </cell>
          <cell r="L58">
            <v>171</v>
          </cell>
          <cell r="M58" t="str">
            <v>026001</v>
          </cell>
          <cell r="N58">
            <v>153</v>
          </cell>
          <cell r="O58" t="str">
            <v>026001</v>
          </cell>
          <cell r="P58">
            <v>219</v>
          </cell>
          <cell r="Q58" t="str">
            <v>026001</v>
          </cell>
          <cell r="R58">
            <v>178</v>
          </cell>
          <cell r="S58" t="str">
            <v>026001</v>
          </cell>
          <cell r="T58">
            <v>202</v>
          </cell>
          <cell r="U58" t="str">
            <v>026001</v>
          </cell>
          <cell r="V58">
            <v>177</v>
          </cell>
          <cell r="W58" t="str">
            <v>026001</v>
          </cell>
          <cell r="X58">
            <v>224</v>
          </cell>
          <cell r="Y58" t="str">
            <v>026001</v>
          </cell>
          <cell r="Z58">
            <v>186</v>
          </cell>
          <cell r="AA58" t="str">
            <v>026001</v>
          </cell>
          <cell r="AB58">
            <v>236</v>
          </cell>
          <cell r="AC58" t="str">
            <v>025005</v>
          </cell>
          <cell r="AD58">
            <v>99</v>
          </cell>
          <cell r="AE58" t="str">
            <v>026001</v>
          </cell>
          <cell r="AF58">
            <v>240</v>
          </cell>
          <cell r="AG58" t="str">
            <v>026001</v>
          </cell>
          <cell r="AH58">
            <v>222</v>
          </cell>
          <cell r="AI58" t="str">
            <v>026001</v>
          </cell>
          <cell r="AJ58">
            <v>240</v>
          </cell>
          <cell r="AK58" t="str">
            <v>026001</v>
          </cell>
          <cell r="AL58">
            <v>227</v>
          </cell>
          <cell r="AM58" t="str">
            <v>026001</v>
          </cell>
          <cell r="AN58">
            <v>248</v>
          </cell>
          <cell r="AO58" t="str">
            <v>026001</v>
          </cell>
          <cell r="AP58">
            <v>224</v>
          </cell>
          <cell r="AQ58" t="str">
            <v>026001</v>
          </cell>
          <cell r="AR58">
            <v>241</v>
          </cell>
          <cell r="AS58" t="str">
            <v>026001</v>
          </cell>
          <cell r="AT58">
            <v>232</v>
          </cell>
          <cell r="AU58" t="str">
            <v>026001</v>
          </cell>
          <cell r="AV58">
            <v>208</v>
          </cell>
          <cell r="AW58" t="str">
            <v>026001</v>
          </cell>
          <cell r="AX58">
            <v>204</v>
          </cell>
          <cell r="AY58" t="str">
            <v>026001</v>
          </cell>
          <cell r="AZ58">
            <v>193</v>
          </cell>
          <cell r="BA58" t="str">
            <v>026001</v>
          </cell>
          <cell r="BB58">
            <v>230</v>
          </cell>
          <cell r="BC58" t="str">
            <v>025005</v>
          </cell>
          <cell r="BD58">
            <v>103</v>
          </cell>
          <cell r="BE58" t="str">
            <v>025005</v>
          </cell>
          <cell r="BF58">
            <v>92</v>
          </cell>
          <cell r="BG58" t="str">
            <v>025005</v>
          </cell>
          <cell r="BH58">
            <v>78</v>
          </cell>
          <cell r="BI58" t="str">
            <v>025005</v>
          </cell>
          <cell r="BJ58">
            <v>77</v>
          </cell>
          <cell r="BK58" t="str">
            <v>025005</v>
          </cell>
          <cell r="BL58">
            <v>88</v>
          </cell>
          <cell r="BM58" t="str">
            <v>025005</v>
          </cell>
          <cell r="BN58">
            <v>75</v>
          </cell>
          <cell r="BO58" t="str">
            <v>024001</v>
          </cell>
          <cell r="BP58">
            <v>196</v>
          </cell>
          <cell r="BQ58" t="str">
            <v>024001</v>
          </cell>
          <cell r="BR58">
            <v>166</v>
          </cell>
          <cell r="BS58" t="str">
            <v>024002</v>
          </cell>
          <cell r="BT58">
            <v>63</v>
          </cell>
          <cell r="BU58" t="str">
            <v>024006</v>
          </cell>
          <cell r="BV58">
            <v>45</v>
          </cell>
          <cell r="BW58" t="str">
            <v>024002</v>
          </cell>
          <cell r="BX58">
            <v>96</v>
          </cell>
          <cell r="BY58" t="str">
            <v>024006</v>
          </cell>
          <cell r="BZ58">
            <v>49</v>
          </cell>
          <cell r="CA58" t="str">
            <v>025001</v>
          </cell>
          <cell r="CB58">
            <v>291</v>
          </cell>
          <cell r="CC58" t="str">
            <v>024200</v>
          </cell>
          <cell r="CD58">
            <v>124</v>
          </cell>
          <cell r="CE58" t="str">
            <v>024006</v>
          </cell>
          <cell r="CF58">
            <v>51</v>
          </cell>
          <cell r="CG58" t="str">
            <v>024006</v>
          </cell>
          <cell r="CH58">
            <v>40</v>
          </cell>
          <cell r="CI58" t="str">
            <v>024005</v>
          </cell>
          <cell r="CJ58">
            <v>386</v>
          </cell>
          <cell r="CK58" t="str">
            <v>025001</v>
          </cell>
          <cell r="CL58">
            <v>261</v>
          </cell>
          <cell r="CM58" t="str">
            <v>025001</v>
          </cell>
          <cell r="CN58">
            <v>248</v>
          </cell>
          <cell r="CO58" t="str">
            <v>024006</v>
          </cell>
          <cell r="CP58">
            <v>51</v>
          </cell>
          <cell r="CQ58" t="str">
            <v>025001</v>
          </cell>
          <cell r="CR58">
            <v>258</v>
          </cell>
          <cell r="CS58" t="str">
            <v>024200</v>
          </cell>
          <cell r="CT58">
            <v>176</v>
          </cell>
          <cell r="CU58" t="str">
            <v>025001</v>
          </cell>
          <cell r="CV58">
            <v>274</v>
          </cell>
          <cell r="CW58" t="str">
            <v>025001</v>
          </cell>
          <cell r="CX58">
            <v>235</v>
          </cell>
          <cell r="CY58" t="str">
            <v>025001</v>
          </cell>
          <cell r="CZ58">
            <v>270</v>
          </cell>
          <cell r="DA58" t="str">
            <v>024006</v>
          </cell>
          <cell r="DB58">
            <v>70</v>
          </cell>
          <cell r="DC58" t="str">
            <v>025001</v>
          </cell>
          <cell r="DD58">
            <v>266</v>
          </cell>
          <cell r="DE58" t="str">
            <v>024200</v>
          </cell>
          <cell r="DF58">
            <v>242</v>
          </cell>
          <cell r="DG58" t="str">
            <v>025001</v>
          </cell>
          <cell r="DH58">
            <v>272</v>
          </cell>
          <cell r="DI58" t="str">
            <v>024200</v>
          </cell>
          <cell r="DJ58">
            <v>253</v>
          </cell>
          <cell r="DK58" t="str">
            <v>025001</v>
          </cell>
          <cell r="DL58">
            <v>332</v>
          </cell>
          <cell r="DM58" t="str">
            <v>025001</v>
          </cell>
          <cell r="DN58">
            <v>302</v>
          </cell>
          <cell r="DO58" t="str">
            <v>025001</v>
          </cell>
          <cell r="DP58">
            <v>315</v>
          </cell>
          <cell r="DQ58" t="str">
            <v>025001</v>
          </cell>
          <cell r="DR58">
            <v>309</v>
          </cell>
          <cell r="DS58" t="str">
            <v>024200</v>
          </cell>
          <cell r="DT58">
            <v>243</v>
          </cell>
          <cell r="DU58" t="str">
            <v>024200</v>
          </cell>
          <cell r="DV58">
            <v>381</v>
          </cell>
          <cell r="DW58" t="str">
            <v>025001</v>
          </cell>
          <cell r="DX58">
            <v>388</v>
          </cell>
          <cell r="DY58" t="str">
            <v>025001</v>
          </cell>
          <cell r="DZ58">
            <v>367</v>
          </cell>
          <cell r="EA58" t="str">
            <v>025001</v>
          </cell>
          <cell r="EB58">
            <v>405</v>
          </cell>
          <cell r="EC58" t="str">
            <v>025001</v>
          </cell>
          <cell r="ED58">
            <v>423</v>
          </cell>
          <cell r="EE58" t="str">
            <v>025001</v>
          </cell>
          <cell r="EF58">
            <v>459</v>
          </cell>
          <cell r="EG58" t="str">
            <v>024006</v>
          </cell>
          <cell r="EH58">
            <v>104</v>
          </cell>
          <cell r="EI58" t="str">
            <v>025001</v>
          </cell>
          <cell r="EJ58">
            <v>418</v>
          </cell>
          <cell r="EK58" t="str">
            <v>025001</v>
          </cell>
          <cell r="EL58">
            <v>430</v>
          </cell>
          <cell r="EM58" t="str">
            <v>025001</v>
          </cell>
          <cell r="EN58">
            <v>406</v>
          </cell>
          <cell r="EO58" t="str">
            <v>025001</v>
          </cell>
          <cell r="EP58">
            <v>444</v>
          </cell>
          <cell r="EQ58" t="str">
            <v>025001</v>
          </cell>
          <cell r="ER58">
            <v>397</v>
          </cell>
          <cell r="ES58" t="str">
            <v>024200</v>
          </cell>
          <cell r="ET58">
            <v>358</v>
          </cell>
          <cell r="EU58" t="str">
            <v>025001</v>
          </cell>
          <cell r="EV58">
            <v>419</v>
          </cell>
          <cell r="EW58" t="str">
            <v>024200</v>
          </cell>
          <cell r="EX58">
            <v>366</v>
          </cell>
          <cell r="EY58" t="str">
            <v>025002</v>
          </cell>
          <cell r="EZ58">
            <v>153</v>
          </cell>
          <cell r="FA58" t="str">
            <v>025001</v>
          </cell>
          <cell r="FB58">
            <v>406</v>
          </cell>
          <cell r="FC58" t="str">
            <v>025001</v>
          </cell>
          <cell r="FD58">
            <v>362</v>
          </cell>
          <cell r="FE58" t="str">
            <v>025001</v>
          </cell>
          <cell r="FF58">
            <v>381</v>
          </cell>
          <cell r="FG58" t="str">
            <v>025001</v>
          </cell>
          <cell r="FH58">
            <v>314</v>
          </cell>
          <cell r="FI58" t="str">
            <v>025001</v>
          </cell>
          <cell r="FJ58">
            <v>357</v>
          </cell>
          <cell r="FK58" t="str">
            <v>025001</v>
          </cell>
          <cell r="FL58">
            <v>352</v>
          </cell>
          <cell r="FM58" t="str">
            <v>025001</v>
          </cell>
          <cell r="FN58">
            <v>374</v>
          </cell>
          <cell r="FO58" t="str">
            <v>025001</v>
          </cell>
          <cell r="FP58">
            <v>325</v>
          </cell>
          <cell r="FQ58" t="str">
            <v>025001</v>
          </cell>
          <cell r="FR58">
            <v>363</v>
          </cell>
          <cell r="FS58" t="str">
            <v>025001</v>
          </cell>
          <cell r="FT58">
            <v>290</v>
          </cell>
          <cell r="FU58" t="str">
            <v>025001</v>
          </cell>
          <cell r="FV58">
            <v>351</v>
          </cell>
          <cell r="FW58" t="str">
            <v>025001</v>
          </cell>
          <cell r="FX58">
            <v>308</v>
          </cell>
          <cell r="FY58" t="str">
            <v>025001</v>
          </cell>
          <cell r="FZ58">
            <v>370</v>
          </cell>
          <cell r="GA58" t="str">
            <v>024200</v>
          </cell>
          <cell r="GB58">
            <v>160</v>
          </cell>
          <cell r="GC58" t="str">
            <v>025001</v>
          </cell>
          <cell r="GD58">
            <v>359</v>
          </cell>
          <cell r="GE58" t="str">
            <v>025001</v>
          </cell>
          <cell r="GF58">
            <v>313</v>
          </cell>
          <cell r="GG58" t="str">
            <v>025001</v>
          </cell>
          <cell r="GH58">
            <v>331</v>
          </cell>
          <cell r="GI58" t="str">
            <v>025001</v>
          </cell>
          <cell r="GJ58">
            <v>299</v>
          </cell>
          <cell r="GK58" t="str">
            <v>025001</v>
          </cell>
          <cell r="GL58">
            <v>323</v>
          </cell>
          <cell r="GM58" t="str">
            <v>025001</v>
          </cell>
          <cell r="GN58">
            <v>324</v>
          </cell>
          <cell r="GO58" t="str">
            <v>025001</v>
          </cell>
          <cell r="GP58">
            <v>371</v>
          </cell>
          <cell r="GQ58" t="str">
            <v>025001</v>
          </cell>
          <cell r="GR58">
            <v>304</v>
          </cell>
          <cell r="GS58" t="str">
            <v>025001</v>
          </cell>
          <cell r="GT58">
            <v>369</v>
          </cell>
          <cell r="GU58" t="str">
            <v>025001</v>
          </cell>
          <cell r="GV58">
            <v>296</v>
          </cell>
          <cell r="GW58" t="str">
            <v>025001</v>
          </cell>
          <cell r="GX58">
            <v>356</v>
          </cell>
          <cell r="GY58" t="str">
            <v>025001</v>
          </cell>
          <cell r="GZ58">
            <v>292</v>
          </cell>
          <cell r="HA58" t="str">
            <v>025001</v>
          </cell>
          <cell r="HB58">
            <v>328</v>
          </cell>
          <cell r="HC58" t="str">
            <v>025001</v>
          </cell>
          <cell r="HD58">
            <v>336</v>
          </cell>
          <cell r="HE58" t="str">
            <v>024200</v>
          </cell>
          <cell r="HF58">
            <v>187</v>
          </cell>
          <cell r="HG58" t="str">
            <v>025001</v>
          </cell>
          <cell r="HH58">
            <v>318</v>
          </cell>
          <cell r="HI58" t="str">
            <v>025001</v>
          </cell>
          <cell r="HJ58">
            <v>371</v>
          </cell>
          <cell r="HK58" t="str">
            <v>025001</v>
          </cell>
          <cell r="HL58">
            <v>323</v>
          </cell>
          <cell r="HM58" t="str">
            <v>025001</v>
          </cell>
          <cell r="HN58">
            <v>379</v>
          </cell>
          <cell r="HO58" t="str">
            <v>025001</v>
          </cell>
          <cell r="HP58">
            <v>320</v>
          </cell>
          <cell r="HQ58" t="str">
            <v>025001</v>
          </cell>
          <cell r="HR58">
            <v>355</v>
          </cell>
          <cell r="HS58" t="str">
            <v>025001</v>
          </cell>
          <cell r="HT58">
            <v>352</v>
          </cell>
          <cell r="HU58" t="str">
            <v>025001</v>
          </cell>
          <cell r="HV58">
            <v>462</v>
          </cell>
          <cell r="HW58" t="str">
            <v>025001</v>
          </cell>
          <cell r="HX58">
            <v>377</v>
          </cell>
          <cell r="HY58" t="str">
            <v>025001</v>
          </cell>
          <cell r="HZ58">
            <v>437</v>
          </cell>
          <cell r="IA58" t="str">
            <v>025001</v>
          </cell>
          <cell r="IB58">
            <v>381</v>
          </cell>
          <cell r="IC58" t="str">
            <v>025001</v>
          </cell>
          <cell r="ID58">
            <v>428</v>
          </cell>
          <cell r="IE58" t="str">
            <v>025001</v>
          </cell>
          <cell r="IF58">
            <v>414</v>
          </cell>
          <cell r="IG58" t="str">
            <v>025001</v>
          </cell>
          <cell r="IH58">
            <v>472</v>
          </cell>
          <cell r="II58" t="str">
            <v>025001</v>
          </cell>
          <cell r="IJ58">
            <v>411</v>
          </cell>
          <cell r="IK58" t="str">
            <v>024200</v>
          </cell>
          <cell r="IL58">
            <v>294</v>
          </cell>
          <cell r="IM58" t="str">
            <v>025001</v>
          </cell>
          <cell r="IN58">
            <v>388</v>
          </cell>
          <cell r="IO58" t="str">
            <v>025001</v>
          </cell>
          <cell r="IP58">
            <v>482</v>
          </cell>
          <cell r="IQ58" t="str">
            <v>025001</v>
          </cell>
          <cell r="IR58">
            <v>400</v>
          </cell>
          <cell r="IS58" t="str">
            <v>025001</v>
          </cell>
          <cell r="IT58">
            <v>462</v>
          </cell>
          <cell r="IU58" t="str">
            <v>025001</v>
          </cell>
          <cell r="IV58">
            <v>340</v>
          </cell>
          <cell r="IW58" t="str">
            <v>025001</v>
          </cell>
          <cell r="IX58">
            <v>410</v>
          </cell>
          <cell r="IY58" t="str">
            <v>025001</v>
          </cell>
          <cell r="IZ58">
            <v>295</v>
          </cell>
          <cell r="JA58" t="str">
            <v>025001</v>
          </cell>
          <cell r="JB58">
            <v>436</v>
          </cell>
          <cell r="JC58" t="str">
            <v>025002</v>
          </cell>
          <cell r="JD58">
            <v>118</v>
          </cell>
          <cell r="JE58" t="str">
            <v>025001</v>
          </cell>
          <cell r="JF58">
            <v>418</v>
          </cell>
          <cell r="JG58" t="str">
            <v>025002</v>
          </cell>
          <cell r="JH58">
            <v>119</v>
          </cell>
          <cell r="JI58" t="str">
            <v>025001</v>
          </cell>
          <cell r="JJ58">
            <v>355</v>
          </cell>
          <cell r="JK58" t="str">
            <v>025001</v>
          </cell>
          <cell r="JL58">
            <v>229</v>
          </cell>
          <cell r="JM58" t="str">
            <v>025001</v>
          </cell>
          <cell r="JN58">
            <v>332</v>
          </cell>
          <cell r="JO58" t="str">
            <v>025001</v>
          </cell>
          <cell r="JP58">
            <v>231</v>
          </cell>
          <cell r="JQ58" t="str">
            <v>025001</v>
          </cell>
          <cell r="JR58">
            <v>358</v>
          </cell>
          <cell r="JS58" t="str">
            <v>025001</v>
          </cell>
          <cell r="JT58">
            <v>214</v>
          </cell>
          <cell r="JU58" t="str">
            <v>025002</v>
          </cell>
          <cell r="JV58">
            <v>98</v>
          </cell>
          <cell r="JW58" t="str">
            <v>025002</v>
          </cell>
          <cell r="JX58">
            <v>46</v>
          </cell>
          <cell r="JY58" t="str">
            <v>025002</v>
          </cell>
          <cell r="JZ58">
            <v>83</v>
          </cell>
          <cell r="KA58" t="str">
            <v>025002</v>
          </cell>
          <cell r="KB58">
            <v>67</v>
          </cell>
          <cell r="KC58" t="str">
            <v>025002</v>
          </cell>
          <cell r="KD58">
            <v>84</v>
          </cell>
          <cell r="KE58" t="str">
            <v>025002</v>
          </cell>
          <cell r="KF58">
            <v>41</v>
          </cell>
          <cell r="KG58" t="str">
            <v>025002</v>
          </cell>
          <cell r="KH58">
            <v>69</v>
          </cell>
          <cell r="KI58" t="str">
            <v>025002</v>
          </cell>
          <cell r="KJ58">
            <v>40</v>
          </cell>
          <cell r="KK58" t="str">
            <v>025002</v>
          </cell>
          <cell r="KL58">
            <v>64</v>
          </cell>
          <cell r="KM58" t="str">
            <v>025002</v>
          </cell>
          <cell r="KN58">
            <v>21</v>
          </cell>
          <cell r="KO58" t="str">
            <v>025002</v>
          </cell>
          <cell r="KP58">
            <v>56</v>
          </cell>
          <cell r="KQ58" t="str">
            <v>025002</v>
          </cell>
          <cell r="KR58">
            <v>14</v>
          </cell>
          <cell r="KS58" t="str">
            <v>025002</v>
          </cell>
          <cell r="KT58">
            <v>28</v>
          </cell>
          <cell r="KU58" t="str">
            <v>025002</v>
          </cell>
          <cell r="KV58">
            <v>5</v>
          </cell>
          <cell r="KW58" t="str">
            <v>025002</v>
          </cell>
          <cell r="KX58">
            <v>17</v>
          </cell>
          <cell r="KY58" t="str">
            <v>025002</v>
          </cell>
          <cell r="KZ58">
            <v>14</v>
          </cell>
          <cell r="LA58" t="str">
            <v>025002</v>
          </cell>
          <cell r="LB58">
            <v>24</v>
          </cell>
          <cell r="LC58" t="str">
            <v>025002</v>
          </cell>
          <cell r="LD58">
            <v>23</v>
          </cell>
          <cell r="LE58" t="str">
            <v>025002</v>
          </cell>
          <cell r="LF58">
            <v>34</v>
          </cell>
          <cell r="LG58" t="str">
            <v>025002</v>
          </cell>
          <cell r="LH58">
            <v>26</v>
          </cell>
          <cell r="LI58" t="str">
            <v>025002</v>
          </cell>
          <cell r="LJ58">
            <v>58</v>
          </cell>
          <cell r="LK58" t="str">
            <v>025002</v>
          </cell>
          <cell r="LL58">
            <v>25</v>
          </cell>
          <cell r="LM58" t="str">
            <v>025002</v>
          </cell>
          <cell r="LN58">
            <v>70</v>
          </cell>
          <cell r="LO58" t="str">
            <v>025002</v>
          </cell>
          <cell r="LP58">
            <v>19</v>
          </cell>
          <cell r="LQ58" t="str">
            <v>025002</v>
          </cell>
          <cell r="LR58">
            <v>83</v>
          </cell>
          <cell r="LS58" t="str">
            <v>025002</v>
          </cell>
          <cell r="LT58">
            <v>15</v>
          </cell>
          <cell r="LU58" t="str">
            <v>025002</v>
          </cell>
          <cell r="LV58">
            <v>63</v>
          </cell>
          <cell r="LW58" t="str">
            <v>025002</v>
          </cell>
          <cell r="LX58">
            <v>11</v>
          </cell>
          <cell r="LY58" t="str">
            <v>025002</v>
          </cell>
          <cell r="LZ58">
            <v>42</v>
          </cell>
          <cell r="MA58" t="str">
            <v>025002</v>
          </cell>
          <cell r="MB58">
            <v>17</v>
          </cell>
          <cell r="MC58" t="str">
            <v>025002</v>
          </cell>
          <cell r="MD58">
            <v>47</v>
          </cell>
          <cell r="ME58" t="str">
            <v>025002</v>
          </cell>
          <cell r="MF58">
            <v>8</v>
          </cell>
          <cell r="MG58" t="str">
            <v>025002</v>
          </cell>
          <cell r="MH58">
            <v>33</v>
          </cell>
          <cell r="MI58" t="str">
            <v>025002</v>
          </cell>
          <cell r="MJ58">
            <v>8</v>
          </cell>
          <cell r="MK58" t="str">
            <v>025002</v>
          </cell>
          <cell r="ML58">
            <v>31</v>
          </cell>
          <cell r="MM58" t="str">
            <v>025002</v>
          </cell>
          <cell r="MN58">
            <v>10</v>
          </cell>
          <cell r="MO58" t="str">
            <v>025002</v>
          </cell>
          <cell r="MP58">
            <v>24</v>
          </cell>
          <cell r="MQ58" t="str">
            <v>025002</v>
          </cell>
          <cell r="MR58">
            <v>2</v>
          </cell>
          <cell r="MS58" t="str">
            <v>025002</v>
          </cell>
          <cell r="MT58">
            <v>15</v>
          </cell>
          <cell r="MU58" t="str">
            <v>025002</v>
          </cell>
          <cell r="MV58">
            <v>3</v>
          </cell>
          <cell r="MW58" t="str">
            <v>025002</v>
          </cell>
          <cell r="MX58">
            <v>13</v>
          </cell>
          <cell r="MY58" t="str">
            <v>025002</v>
          </cell>
          <cell r="MZ58">
            <v>4</v>
          </cell>
          <cell r="NA58" t="str">
            <v>025002</v>
          </cell>
          <cell r="NB58">
            <v>16</v>
          </cell>
          <cell r="NC58" t="str">
            <v>025002</v>
          </cell>
          <cell r="ND58">
            <v>2</v>
          </cell>
          <cell r="NE58" t="str">
            <v>025002</v>
          </cell>
          <cell r="NF58">
            <v>9</v>
          </cell>
          <cell r="NI58" t="str">
            <v>025003</v>
          </cell>
          <cell r="NJ58">
            <v>6</v>
          </cell>
          <cell r="NK58" t="str">
            <v>025002</v>
          </cell>
          <cell r="NL58">
            <v>1</v>
          </cell>
          <cell r="NM58" t="str">
            <v>025003</v>
          </cell>
          <cell r="NN58">
            <v>7</v>
          </cell>
          <cell r="NO58" t="str">
            <v>025002</v>
          </cell>
          <cell r="NP58">
            <v>1</v>
          </cell>
          <cell r="NQ58" t="str">
            <v>025003</v>
          </cell>
          <cell r="NR58">
            <v>3</v>
          </cell>
          <cell r="NS58" t="str">
            <v>025002</v>
          </cell>
          <cell r="NT58">
            <v>1</v>
          </cell>
          <cell r="NU58" t="str">
            <v>026002</v>
          </cell>
          <cell r="NV58">
            <v>1</v>
          </cell>
          <cell r="NY58" t="str">
            <v>028002</v>
          </cell>
          <cell r="NZ58">
            <v>1</v>
          </cell>
        </row>
        <row r="59">
          <cell r="C59" t="str">
            <v>026002</v>
          </cell>
          <cell r="D59">
            <v>92</v>
          </cell>
          <cell r="E59" t="str">
            <v>026002</v>
          </cell>
          <cell r="F59">
            <v>91</v>
          </cell>
          <cell r="G59" t="str">
            <v>026002</v>
          </cell>
          <cell r="H59">
            <v>96</v>
          </cell>
          <cell r="I59" t="str">
            <v>026002</v>
          </cell>
          <cell r="J59">
            <v>104</v>
          </cell>
          <cell r="K59" t="str">
            <v>026002</v>
          </cell>
          <cell r="L59">
            <v>101</v>
          </cell>
          <cell r="M59" t="str">
            <v>026002</v>
          </cell>
          <cell r="N59">
            <v>90</v>
          </cell>
          <cell r="O59" t="str">
            <v>026002</v>
          </cell>
          <cell r="P59">
            <v>112</v>
          </cell>
          <cell r="Q59" t="str">
            <v>026002</v>
          </cell>
          <cell r="R59">
            <v>98</v>
          </cell>
          <cell r="S59" t="str">
            <v>026002</v>
          </cell>
          <cell r="T59">
            <v>124</v>
          </cell>
          <cell r="U59" t="str">
            <v>026002</v>
          </cell>
          <cell r="V59">
            <v>106</v>
          </cell>
          <cell r="W59" t="str">
            <v>026002</v>
          </cell>
          <cell r="X59">
            <v>150</v>
          </cell>
          <cell r="Y59" t="str">
            <v>026002</v>
          </cell>
          <cell r="Z59">
            <v>124</v>
          </cell>
          <cell r="AA59" t="str">
            <v>026002</v>
          </cell>
          <cell r="AB59">
            <v>141</v>
          </cell>
          <cell r="AC59" t="str">
            <v>026001</v>
          </cell>
          <cell r="AD59">
            <v>213</v>
          </cell>
          <cell r="AE59" t="str">
            <v>026002</v>
          </cell>
          <cell r="AF59">
            <v>139</v>
          </cell>
          <cell r="AG59" t="str">
            <v>026002</v>
          </cell>
          <cell r="AH59">
            <v>132</v>
          </cell>
          <cell r="AI59" t="str">
            <v>026002</v>
          </cell>
          <cell r="AJ59">
            <v>141</v>
          </cell>
          <cell r="AK59" t="str">
            <v>026002</v>
          </cell>
          <cell r="AL59">
            <v>141</v>
          </cell>
          <cell r="AM59" t="str">
            <v>026002</v>
          </cell>
          <cell r="AN59">
            <v>131</v>
          </cell>
          <cell r="AO59" t="str">
            <v>026002</v>
          </cell>
          <cell r="AP59">
            <v>130</v>
          </cell>
          <cell r="AQ59" t="str">
            <v>026002</v>
          </cell>
          <cell r="AR59">
            <v>152</v>
          </cell>
          <cell r="AS59" t="str">
            <v>026002</v>
          </cell>
          <cell r="AT59">
            <v>129</v>
          </cell>
          <cell r="AU59" t="str">
            <v>026002</v>
          </cell>
          <cell r="AV59">
            <v>142</v>
          </cell>
          <cell r="AW59" t="str">
            <v>026002</v>
          </cell>
          <cell r="AX59">
            <v>131</v>
          </cell>
          <cell r="AY59" t="str">
            <v>026002</v>
          </cell>
          <cell r="AZ59">
            <v>142</v>
          </cell>
          <cell r="BA59" t="str">
            <v>026002</v>
          </cell>
          <cell r="BB59">
            <v>157</v>
          </cell>
          <cell r="BC59" t="str">
            <v>026001</v>
          </cell>
          <cell r="BD59">
            <v>198</v>
          </cell>
          <cell r="BE59" t="str">
            <v>026001</v>
          </cell>
          <cell r="BF59">
            <v>190</v>
          </cell>
          <cell r="BG59" t="str">
            <v>026001</v>
          </cell>
          <cell r="BH59">
            <v>211</v>
          </cell>
          <cell r="BI59" t="str">
            <v>026001</v>
          </cell>
          <cell r="BJ59">
            <v>182</v>
          </cell>
          <cell r="BK59" t="str">
            <v>026001</v>
          </cell>
          <cell r="BL59">
            <v>163</v>
          </cell>
          <cell r="BM59" t="str">
            <v>026001</v>
          </cell>
          <cell r="BN59">
            <v>166</v>
          </cell>
          <cell r="BO59" t="str">
            <v>024002</v>
          </cell>
          <cell r="BP59">
            <v>86</v>
          </cell>
          <cell r="BQ59" t="str">
            <v>024002</v>
          </cell>
          <cell r="BR59">
            <v>79</v>
          </cell>
          <cell r="BS59" t="str">
            <v>024005</v>
          </cell>
          <cell r="BT59">
            <v>396</v>
          </cell>
          <cell r="BU59" t="str">
            <v>024200</v>
          </cell>
          <cell r="BV59">
            <v>109</v>
          </cell>
          <cell r="BW59" t="str">
            <v>024005</v>
          </cell>
          <cell r="BX59">
            <v>374</v>
          </cell>
          <cell r="BY59" t="str">
            <v>024200</v>
          </cell>
          <cell r="BZ59">
            <v>102</v>
          </cell>
          <cell r="CA59" t="str">
            <v>025002</v>
          </cell>
          <cell r="CB59">
            <v>96</v>
          </cell>
          <cell r="CC59" t="str">
            <v>025001</v>
          </cell>
          <cell r="CD59">
            <v>258</v>
          </cell>
          <cell r="CE59" t="str">
            <v>024200</v>
          </cell>
          <cell r="CF59">
            <v>128</v>
          </cell>
          <cell r="CG59" t="str">
            <v>024200</v>
          </cell>
          <cell r="CH59">
            <v>140</v>
          </cell>
          <cell r="CI59" t="str">
            <v>024006</v>
          </cell>
          <cell r="CJ59">
            <v>55</v>
          </cell>
          <cell r="CK59" t="str">
            <v>025002</v>
          </cell>
          <cell r="CL59">
            <v>65</v>
          </cell>
          <cell r="CM59" t="str">
            <v>025002</v>
          </cell>
          <cell r="CN59">
            <v>117</v>
          </cell>
          <cell r="CO59" t="str">
            <v>024200</v>
          </cell>
          <cell r="CP59">
            <v>189</v>
          </cell>
          <cell r="CQ59" t="str">
            <v>025002</v>
          </cell>
          <cell r="CR59">
            <v>117</v>
          </cell>
          <cell r="CS59" t="str">
            <v>025001</v>
          </cell>
          <cell r="CT59">
            <v>264</v>
          </cell>
          <cell r="CU59" t="str">
            <v>025002</v>
          </cell>
          <cell r="CV59">
            <v>117</v>
          </cell>
          <cell r="CW59" t="str">
            <v>025002</v>
          </cell>
          <cell r="CX59">
            <v>58</v>
          </cell>
          <cell r="CY59" t="str">
            <v>025002</v>
          </cell>
          <cell r="CZ59">
            <v>122</v>
          </cell>
          <cell r="DA59" t="str">
            <v>024200</v>
          </cell>
          <cell r="DB59">
            <v>207</v>
          </cell>
          <cell r="DC59" t="str">
            <v>025002</v>
          </cell>
          <cell r="DD59">
            <v>110</v>
          </cell>
          <cell r="DE59" t="str">
            <v>025001</v>
          </cell>
          <cell r="DF59">
            <v>245</v>
          </cell>
          <cell r="DG59" t="str">
            <v>025002</v>
          </cell>
          <cell r="DH59">
            <v>103</v>
          </cell>
          <cell r="DI59" t="str">
            <v>025001</v>
          </cell>
          <cell r="DJ59">
            <v>269</v>
          </cell>
          <cell r="DK59" t="str">
            <v>025002</v>
          </cell>
          <cell r="DL59">
            <v>125</v>
          </cell>
          <cell r="DM59" t="str">
            <v>025002</v>
          </cell>
          <cell r="DN59">
            <v>85</v>
          </cell>
          <cell r="DO59" t="str">
            <v>025002</v>
          </cell>
          <cell r="DP59">
            <v>124</v>
          </cell>
          <cell r="DQ59" t="str">
            <v>025002</v>
          </cell>
          <cell r="DR59">
            <v>76</v>
          </cell>
          <cell r="DS59" t="str">
            <v>025001</v>
          </cell>
          <cell r="DT59">
            <v>364</v>
          </cell>
          <cell r="DU59" t="str">
            <v>025001</v>
          </cell>
          <cell r="DV59">
            <v>381</v>
          </cell>
          <cell r="DW59" t="str">
            <v>025002</v>
          </cell>
          <cell r="DX59">
            <v>164</v>
          </cell>
          <cell r="DY59" t="str">
            <v>025002</v>
          </cell>
          <cell r="DZ59">
            <v>105</v>
          </cell>
          <cell r="EA59" t="str">
            <v>025002</v>
          </cell>
          <cell r="EB59">
            <v>177</v>
          </cell>
          <cell r="EC59" t="str">
            <v>025002</v>
          </cell>
          <cell r="ED59">
            <v>114</v>
          </cell>
          <cell r="EE59" t="str">
            <v>025002</v>
          </cell>
          <cell r="EF59">
            <v>169</v>
          </cell>
          <cell r="EG59" t="str">
            <v>024200</v>
          </cell>
          <cell r="EH59">
            <v>408</v>
          </cell>
          <cell r="EI59" t="str">
            <v>025002</v>
          </cell>
          <cell r="EJ59">
            <v>166</v>
          </cell>
          <cell r="EK59" t="str">
            <v>025002</v>
          </cell>
          <cell r="EL59">
            <v>128</v>
          </cell>
          <cell r="EM59" t="str">
            <v>025002</v>
          </cell>
          <cell r="EN59">
            <v>155</v>
          </cell>
          <cell r="EO59" t="str">
            <v>025002</v>
          </cell>
          <cell r="EP59">
            <v>126</v>
          </cell>
          <cell r="EQ59" t="str">
            <v>025002</v>
          </cell>
          <cell r="ER59">
            <v>163</v>
          </cell>
          <cell r="ES59" t="str">
            <v>025001</v>
          </cell>
          <cell r="ET59">
            <v>414</v>
          </cell>
          <cell r="EU59" t="str">
            <v>025002</v>
          </cell>
          <cell r="EV59">
            <v>136</v>
          </cell>
          <cell r="EW59" t="str">
            <v>025001</v>
          </cell>
          <cell r="EX59">
            <v>491</v>
          </cell>
          <cell r="EY59" t="str">
            <v>025003</v>
          </cell>
          <cell r="EZ59">
            <v>127</v>
          </cell>
          <cell r="FA59" t="str">
            <v>025002</v>
          </cell>
          <cell r="FB59">
            <v>128</v>
          </cell>
          <cell r="FC59" t="str">
            <v>025002</v>
          </cell>
          <cell r="FD59">
            <v>139</v>
          </cell>
          <cell r="FE59" t="str">
            <v>025002</v>
          </cell>
          <cell r="FF59">
            <v>114</v>
          </cell>
          <cell r="FG59" t="str">
            <v>025002</v>
          </cell>
          <cell r="FH59">
            <v>125</v>
          </cell>
          <cell r="FI59" t="str">
            <v>025002</v>
          </cell>
          <cell r="FJ59">
            <v>128</v>
          </cell>
          <cell r="FK59" t="str">
            <v>025002</v>
          </cell>
          <cell r="FL59">
            <v>115</v>
          </cell>
          <cell r="FM59" t="str">
            <v>025002</v>
          </cell>
          <cell r="FN59">
            <v>119</v>
          </cell>
          <cell r="FO59" t="str">
            <v>025002</v>
          </cell>
          <cell r="FP59">
            <v>125</v>
          </cell>
          <cell r="FQ59" t="str">
            <v>025002</v>
          </cell>
          <cell r="FR59">
            <v>115</v>
          </cell>
          <cell r="FS59" t="str">
            <v>025002</v>
          </cell>
          <cell r="FT59">
            <v>103</v>
          </cell>
          <cell r="FU59" t="str">
            <v>025002</v>
          </cell>
          <cell r="FV59">
            <v>121</v>
          </cell>
          <cell r="FW59" t="str">
            <v>025002</v>
          </cell>
          <cell r="FX59">
            <v>134</v>
          </cell>
          <cell r="FY59" t="str">
            <v>025002</v>
          </cell>
          <cell r="FZ59">
            <v>111</v>
          </cell>
          <cell r="GA59" t="str">
            <v>025001</v>
          </cell>
          <cell r="GB59">
            <v>293</v>
          </cell>
          <cell r="GC59" t="str">
            <v>025002</v>
          </cell>
          <cell r="GD59">
            <v>121</v>
          </cell>
          <cell r="GE59" t="str">
            <v>025002</v>
          </cell>
          <cell r="GF59">
            <v>147</v>
          </cell>
          <cell r="GG59" t="str">
            <v>025002</v>
          </cell>
          <cell r="GH59">
            <v>109</v>
          </cell>
          <cell r="GI59" t="str">
            <v>025002</v>
          </cell>
          <cell r="GJ59">
            <v>118</v>
          </cell>
          <cell r="GK59" t="str">
            <v>025002</v>
          </cell>
          <cell r="GL59">
            <v>122</v>
          </cell>
          <cell r="GM59" t="str">
            <v>025002</v>
          </cell>
          <cell r="GN59">
            <v>149</v>
          </cell>
          <cell r="GO59" t="str">
            <v>025002</v>
          </cell>
          <cell r="GP59">
            <v>122</v>
          </cell>
          <cell r="GQ59" t="str">
            <v>025002</v>
          </cell>
          <cell r="GR59">
            <v>125</v>
          </cell>
          <cell r="GS59" t="str">
            <v>025002</v>
          </cell>
          <cell r="GT59">
            <v>142</v>
          </cell>
          <cell r="GU59" t="str">
            <v>025002</v>
          </cell>
          <cell r="GV59">
            <v>140</v>
          </cell>
          <cell r="GW59" t="str">
            <v>025002</v>
          </cell>
          <cell r="GX59">
            <v>128</v>
          </cell>
          <cell r="GY59" t="str">
            <v>025002</v>
          </cell>
          <cell r="GZ59">
            <v>158</v>
          </cell>
          <cell r="HA59" t="str">
            <v>025002</v>
          </cell>
          <cell r="HB59">
            <v>148</v>
          </cell>
          <cell r="HC59" t="str">
            <v>025002</v>
          </cell>
          <cell r="HD59">
            <v>177</v>
          </cell>
          <cell r="HE59" t="str">
            <v>025001</v>
          </cell>
          <cell r="HF59">
            <v>357</v>
          </cell>
          <cell r="HG59" t="str">
            <v>025002</v>
          </cell>
          <cell r="HH59">
            <v>180</v>
          </cell>
          <cell r="HI59" t="str">
            <v>025002</v>
          </cell>
          <cell r="HJ59">
            <v>164</v>
          </cell>
          <cell r="HK59" t="str">
            <v>025002</v>
          </cell>
          <cell r="HL59">
            <v>157</v>
          </cell>
          <cell r="HM59" t="str">
            <v>025002</v>
          </cell>
          <cell r="HN59">
            <v>151</v>
          </cell>
          <cell r="HO59" t="str">
            <v>025002</v>
          </cell>
          <cell r="HP59">
            <v>162</v>
          </cell>
          <cell r="HQ59" t="str">
            <v>025002</v>
          </cell>
          <cell r="HR59">
            <v>163</v>
          </cell>
          <cell r="HS59" t="str">
            <v>025002</v>
          </cell>
          <cell r="HT59">
            <v>173</v>
          </cell>
          <cell r="HU59" t="str">
            <v>025002</v>
          </cell>
          <cell r="HV59">
            <v>167</v>
          </cell>
          <cell r="HW59" t="str">
            <v>025002</v>
          </cell>
          <cell r="HX59">
            <v>161</v>
          </cell>
          <cell r="HY59" t="str">
            <v>025002</v>
          </cell>
          <cell r="HZ59">
            <v>175</v>
          </cell>
          <cell r="IA59" t="str">
            <v>025002</v>
          </cell>
          <cell r="IB59">
            <v>191</v>
          </cell>
          <cell r="IC59" t="str">
            <v>025002</v>
          </cell>
          <cell r="ID59">
            <v>175</v>
          </cell>
          <cell r="IE59" t="str">
            <v>025002</v>
          </cell>
          <cell r="IF59">
            <v>196</v>
          </cell>
          <cell r="IG59" t="str">
            <v>025002</v>
          </cell>
          <cell r="IH59">
            <v>200</v>
          </cell>
          <cell r="II59" t="str">
            <v>025002</v>
          </cell>
          <cell r="IJ59">
            <v>172</v>
          </cell>
          <cell r="IK59" t="str">
            <v>025001</v>
          </cell>
          <cell r="IL59">
            <v>488</v>
          </cell>
          <cell r="IM59" t="str">
            <v>025002</v>
          </cell>
          <cell r="IN59">
            <v>184</v>
          </cell>
          <cell r="IO59" t="str">
            <v>025002</v>
          </cell>
          <cell r="IP59">
            <v>185</v>
          </cell>
          <cell r="IQ59" t="str">
            <v>025002</v>
          </cell>
          <cell r="IR59">
            <v>155</v>
          </cell>
          <cell r="IS59" t="str">
            <v>025002</v>
          </cell>
          <cell r="IT59">
            <v>179</v>
          </cell>
          <cell r="IU59" t="str">
            <v>025002</v>
          </cell>
          <cell r="IV59">
            <v>124</v>
          </cell>
          <cell r="IW59" t="str">
            <v>025002</v>
          </cell>
          <cell r="IX59">
            <v>179</v>
          </cell>
          <cell r="IY59" t="str">
            <v>025002</v>
          </cell>
          <cell r="IZ59">
            <v>152</v>
          </cell>
          <cell r="JA59" t="str">
            <v>025002</v>
          </cell>
          <cell r="JB59">
            <v>163</v>
          </cell>
          <cell r="JC59" t="str">
            <v>025003</v>
          </cell>
          <cell r="JD59">
            <v>127</v>
          </cell>
          <cell r="JE59" t="str">
            <v>025002</v>
          </cell>
          <cell r="JF59">
            <v>134</v>
          </cell>
          <cell r="JG59" t="str">
            <v>025003</v>
          </cell>
          <cell r="JH59">
            <v>109</v>
          </cell>
          <cell r="JI59" t="str">
            <v>025002</v>
          </cell>
          <cell r="JJ59">
            <v>138</v>
          </cell>
          <cell r="JK59" t="str">
            <v>025002</v>
          </cell>
          <cell r="JL59">
            <v>103</v>
          </cell>
          <cell r="JM59" t="str">
            <v>025002</v>
          </cell>
          <cell r="JN59">
            <v>130</v>
          </cell>
          <cell r="JO59" t="str">
            <v>025002</v>
          </cell>
          <cell r="JP59">
            <v>97</v>
          </cell>
          <cell r="JQ59" t="str">
            <v>025002</v>
          </cell>
          <cell r="JR59">
            <v>112</v>
          </cell>
          <cell r="JS59" t="str">
            <v>025002</v>
          </cell>
          <cell r="JT59">
            <v>72</v>
          </cell>
          <cell r="JU59" t="str">
            <v>025003</v>
          </cell>
          <cell r="JV59">
            <v>89</v>
          </cell>
          <cell r="JW59" t="str">
            <v>025003</v>
          </cell>
          <cell r="JX59">
            <v>60</v>
          </cell>
          <cell r="JY59" t="str">
            <v>025003</v>
          </cell>
          <cell r="JZ59">
            <v>98</v>
          </cell>
          <cell r="KA59" t="str">
            <v>025003</v>
          </cell>
          <cell r="KB59">
            <v>64</v>
          </cell>
          <cell r="KC59" t="str">
            <v>025003</v>
          </cell>
          <cell r="KD59">
            <v>100</v>
          </cell>
          <cell r="KE59" t="str">
            <v>025003</v>
          </cell>
          <cell r="KF59">
            <v>44</v>
          </cell>
          <cell r="KG59" t="str">
            <v>025003</v>
          </cell>
          <cell r="KH59">
            <v>86</v>
          </cell>
          <cell r="KI59" t="str">
            <v>025003</v>
          </cell>
          <cell r="KJ59">
            <v>35</v>
          </cell>
          <cell r="KK59" t="str">
            <v>025003</v>
          </cell>
          <cell r="KL59">
            <v>84</v>
          </cell>
          <cell r="KM59" t="str">
            <v>025003</v>
          </cell>
          <cell r="KN59">
            <v>37</v>
          </cell>
          <cell r="KO59" t="str">
            <v>025003</v>
          </cell>
          <cell r="KP59">
            <v>59</v>
          </cell>
          <cell r="KQ59" t="str">
            <v>025003</v>
          </cell>
          <cell r="KR59">
            <v>18</v>
          </cell>
          <cell r="KS59" t="str">
            <v>025003</v>
          </cell>
          <cell r="KT59">
            <v>43</v>
          </cell>
          <cell r="KU59" t="str">
            <v>025003</v>
          </cell>
          <cell r="KV59">
            <v>16</v>
          </cell>
          <cell r="KW59" t="str">
            <v>025003</v>
          </cell>
          <cell r="KX59">
            <v>13</v>
          </cell>
          <cell r="KY59" t="str">
            <v>025003</v>
          </cell>
          <cell r="KZ59">
            <v>14</v>
          </cell>
          <cell r="LA59" t="str">
            <v>025003</v>
          </cell>
          <cell r="LB59">
            <v>26</v>
          </cell>
          <cell r="LC59" t="str">
            <v>025003</v>
          </cell>
          <cell r="LD59">
            <v>18</v>
          </cell>
          <cell r="LE59" t="str">
            <v>025003</v>
          </cell>
          <cell r="LF59">
            <v>56</v>
          </cell>
          <cell r="LG59" t="str">
            <v>025003</v>
          </cell>
          <cell r="LH59">
            <v>19</v>
          </cell>
          <cell r="LI59" t="str">
            <v>025003</v>
          </cell>
          <cell r="LJ59">
            <v>58</v>
          </cell>
          <cell r="LK59" t="str">
            <v>025003</v>
          </cell>
          <cell r="LL59">
            <v>22</v>
          </cell>
          <cell r="LM59" t="str">
            <v>025003</v>
          </cell>
          <cell r="LN59">
            <v>69</v>
          </cell>
          <cell r="LO59" t="str">
            <v>025003</v>
          </cell>
          <cell r="LP59">
            <v>27</v>
          </cell>
          <cell r="LQ59" t="str">
            <v>025003</v>
          </cell>
          <cell r="LR59">
            <v>55</v>
          </cell>
          <cell r="LS59" t="str">
            <v>025003</v>
          </cell>
          <cell r="LT59">
            <v>26</v>
          </cell>
          <cell r="LU59" t="str">
            <v>025003</v>
          </cell>
          <cell r="LV59">
            <v>71</v>
          </cell>
          <cell r="LW59" t="str">
            <v>025003</v>
          </cell>
          <cell r="LX59">
            <v>12</v>
          </cell>
          <cell r="LY59" t="str">
            <v>025003</v>
          </cell>
          <cell r="LZ59">
            <v>44</v>
          </cell>
          <cell r="MA59" t="str">
            <v>025003</v>
          </cell>
          <cell r="MB59">
            <v>15</v>
          </cell>
          <cell r="MC59" t="str">
            <v>025003</v>
          </cell>
          <cell r="MD59">
            <v>40</v>
          </cell>
          <cell r="ME59" t="str">
            <v>025003</v>
          </cell>
          <cell r="MF59">
            <v>11</v>
          </cell>
          <cell r="MG59" t="str">
            <v>025003</v>
          </cell>
          <cell r="MH59">
            <v>51</v>
          </cell>
          <cell r="MI59" t="str">
            <v>025003</v>
          </cell>
          <cell r="MJ59">
            <v>13</v>
          </cell>
          <cell r="MK59" t="str">
            <v>025003</v>
          </cell>
          <cell r="ML59">
            <v>29</v>
          </cell>
          <cell r="MM59" t="str">
            <v>025003</v>
          </cell>
          <cell r="MN59">
            <v>9</v>
          </cell>
          <cell r="MO59" t="str">
            <v>025003</v>
          </cell>
          <cell r="MP59">
            <v>25</v>
          </cell>
          <cell r="MQ59" t="str">
            <v>025003</v>
          </cell>
          <cell r="MR59">
            <v>7</v>
          </cell>
          <cell r="MS59" t="str">
            <v>025003</v>
          </cell>
          <cell r="MT59">
            <v>24</v>
          </cell>
          <cell r="MU59" t="str">
            <v>025003</v>
          </cell>
          <cell r="MV59">
            <v>4</v>
          </cell>
          <cell r="MW59" t="str">
            <v>025003</v>
          </cell>
          <cell r="MX59">
            <v>23</v>
          </cell>
          <cell r="MY59" t="str">
            <v>025003</v>
          </cell>
          <cell r="MZ59">
            <v>3</v>
          </cell>
          <cell r="NA59" t="str">
            <v>025003</v>
          </cell>
          <cell r="NB59">
            <v>24</v>
          </cell>
          <cell r="NC59" t="str">
            <v>025003</v>
          </cell>
          <cell r="ND59">
            <v>3</v>
          </cell>
          <cell r="NE59" t="str">
            <v>025003</v>
          </cell>
          <cell r="NF59">
            <v>10</v>
          </cell>
          <cell r="NG59" t="str">
            <v>025003</v>
          </cell>
          <cell r="NH59">
            <v>5</v>
          </cell>
          <cell r="NI59" t="str">
            <v>025004</v>
          </cell>
          <cell r="NJ59">
            <v>7</v>
          </cell>
          <cell r="NM59" t="str">
            <v>025005</v>
          </cell>
          <cell r="NN59">
            <v>14</v>
          </cell>
          <cell r="NO59" t="str">
            <v>025003</v>
          </cell>
          <cell r="NP59">
            <v>1</v>
          </cell>
          <cell r="NQ59" t="str">
            <v>025004</v>
          </cell>
          <cell r="NR59">
            <v>2</v>
          </cell>
          <cell r="NS59" t="str">
            <v>027001</v>
          </cell>
          <cell r="NT59">
            <v>1</v>
          </cell>
          <cell r="NU59" t="str">
            <v>026003</v>
          </cell>
          <cell r="NV59">
            <v>3</v>
          </cell>
          <cell r="NY59" t="str">
            <v>028004</v>
          </cell>
          <cell r="NZ59">
            <v>2</v>
          </cell>
        </row>
        <row r="60">
          <cell r="C60" t="str">
            <v>026003</v>
          </cell>
          <cell r="D60">
            <v>123</v>
          </cell>
          <cell r="E60" t="str">
            <v>026003</v>
          </cell>
          <cell r="F60">
            <v>137</v>
          </cell>
          <cell r="G60" t="str">
            <v>026003</v>
          </cell>
          <cell r="H60">
            <v>123</v>
          </cell>
          <cell r="I60" t="str">
            <v>026003</v>
          </cell>
          <cell r="J60">
            <v>111</v>
          </cell>
          <cell r="K60" t="str">
            <v>026003</v>
          </cell>
          <cell r="L60">
            <v>136</v>
          </cell>
          <cell r="M60" t="str">
            <v>026003</v>
          </cell>
          <cell r="N60">
            <v>138</v>
          </cell>
          <cell r="O60" t="str">
            <v>026003</v>
          </cell>
          <cell r="P60">
            <v>133</v>
          </cell>
          <cell r="Q60" t="str">
            <v>026003</v>
          </cell>
          <cell r="R60">
            <v>138</v>
          </cell>
          <cell r="S60" t="str">
            <v>026003</v>
          </cell>
          <cell r="T60">
            <v>166</v>
          </cell>
          <cell r="U60" t="str">
            <v>026003</v>
          </cell>
          <cell r="V60">
            <v>127</v>
          </cell>
          <cell r="W60" t="str">
            <v>026003</v>
          </cell>
          <cell r="X60">
            <v>188</v>
          </cell>
          <cell r="Y60" t="str">
            <v>026003</v>
          </cell>
          <cell r="Z60">
            <v>129</v>
          </cell>
          <cell r="AA60" t="str">
            <v>026003</v>
          </cell>
          <cell r="AB60">
            <v>175</v>
          </cell>
          <cell r="AC60" t="str">
            <v>026002</v>
          </cell>
          <cell r="AD60">
            <v>141</v>
          </cell>
          <cell r="AE60" t="str">
            <v>026003</v>
          </cell>
          <cell r="AF60">
            <v>182</v>
          </cell>
          <cell r="AG60" t="str">
            <v>026003</v>
          </cell>
          <cell r="AH60">
            <v>168</v>
          </cell>
          <cell r="AI60" t="str">
            <v>026003</v>
          </cell>
          <cell r="AJ60">
            <v>178</v>
          </cell>
          <cell r="AK60" t="str">
            <v>026003</v>
          </cell>
          <cell r="AL60">
            <v>188</v>
          </cell>
          <cell r="AM60" t="str">
            <v>026003</v>
          </cell>
          <cell r="AN60">
            <v>182</v>
          </cell>
          <cell r="AO60" t="str">
            <v>026003</v>
          </cell>
          <cell r="AP60">
            <v>190</v>
          </cell>
          <cell r="AQ60" t="str">
            <v>026003</v>
          </cell>
          <cell r="AR60">
            <v>176</v>
          </cell>
          <cell r="AS60" t="str">
            <v>026003</v>
          </cell>
          <cell r="AT60">
            <v>180</v>
          </cell>
          <cell r="AU60" t="str">
            <v>026003</v>
          </cell>
          <cell r="AV60">
            <v>188</v>
          </cell>
          <cell r="AW60" t="str">
            <v>026003</v>
          </cell>
          <cell r="AX60">
            <v>199</v>
          </cell>
          <cell r="AY60" t="str">
            <v>026003</v>
          </cell>
          <cell r="AZ60">
            <v>185</v>
          </cell>
          <cell r="BA60" t="str">
            <v>026003</v>
          </cell>
          <cell r="BB60">
            <v>163</v>
          </cell>
          <cell r="BC60" t="str">
            <v>026002</v>
          </cell>
          <cell r="BD60">
            <v>164</v>
          </cell>
          <cell r="BE60" t="str">
            <v>026002</v>
          </cell>
          <cell r="BF60">
            <v>148</v>
          </cell>
          <cell r="BG60" t="str">
            <v>026002</v>
          </cell>
          <cell r="BH60">
            <v>126</v>
          </cell>
          <cell r="BI60" t="str">
            <v>026002</v>
          </cell>
          <cell r="BJ60">
            <v>130</v>
          </cell>
          <cell r="BK60" t="str">
            <v>026002</v>
          </cell>
          <cell r="BL60">
            <v>130</v>
          </cell>
          <cell r="BM60" t="str">
            <v>026002</v>
          </cell>
          <cell r="BN60">
            <v>113</v>
          </cell>
          <cell r="BO60" t="str">
            <v>024005</v>
          </cell>
          <cell r="BP60">
            <v>370</v>
          </cell>
          <cell r="BQ60" t="str">
            <v>024005</v>
          </cell>
          <cell r="BR60">
            <v>356</v>
          </cell>
          <cell r="BS60" t="str">
            <v>024006</v>
          </cell>
          <cell r="BT60">
            <v>37</v>
          </cell>
          <cell r="BU60" t="str">
            <v>025001</v>
          </cell>
          <cell r="BV60">
            <v>314</v>
          </cell>
          <cell r="BW60" t="str">
            <v>024006</v>
          </cell>
          <cell r="BX60">
            <v>51</v>
          </cell>
          <cell r="BY60" t="str">
            <v>025001</v>
          </cell>
          <cell r="BZ60">
            <v>376</v>
          </cell>
          <cell r="CA60" t="str">
            <v>025003</v>
          </cell>
          <cell r="CB60">
            <v>87</v>
          </cell>
          <cell r="CC60" t="str">
            <v>025002</v>
          </cell>
          <cell r="CD60">
            <v>83</v>
          </cell>
          <cell r="CE60" t="str">
            <v>025001</v>
          </cell>
          <cell r="CF60">
            <v>271</v>
          </cell>
          <cell r="CG60" t="str">
            <v>025001</v>
          </cell>
          <cell r="CH60">
            <v>303</v>
          </cell>
          <cell r="CI60" t="str">
            <v>024200</v>
          </cell>
          <cell r="CJ60">
            <v>149</v>
          </cell>
          <cell r="CK60" t="str">
            <v>025003</v>
          </cell>
          <cell r="CL60">
            <v>39</v>
          </cell>
          <cell r="CM60" t="str">
            <v>025003</v>
          </cell>
          <cell r="CN60">
            <v>104</v>
          </cell>
          <cell r="CO60" t="str">
            <v>025001</v>
          </cell>
          <cell r="CP60">
            <v>233</v>
          </cell>
          <cell r="CQ60" t="str">
            <v>025003</v>
          </cell>
          <cell r="CR60">
            <v>88</v>
          </cell>
          <cell r="CS60" t="str">
            <v>025002</v>
          </cell>
          <cell r="CT60">
            <v>56</v>
          </cell>
          <cell r="CU60" t="str">
            <v>025003</v>
          </cell>
          <cell r="CV60">
            <v>104</v>
          </cell>
          <cell r="CW60" t="str">
            <v>025003</v>
          </cell>
          <cell r="CX60">
            <v>43</v>
          </cell>
          <cell r="CY60" t="str">
            <v>025003</v>
          </cell>
          <cell r="CZ60">
            <v>89</v>
          </cell>
          <cell r="DA60" t="str">
            <v>025001</v>
          </cell>
          <cell r="DB60">
            <v>228</v>
          </cell>
          <cell r="DC60" t="str">
            <v>025003</v>
          </cell>
          <cell r="DD60">
            <v>128</v>
          </cell>
          <cell r="DE60" t="str">
            <v>025002</v>
          </cell>
          <cell r="DF60">
            <v>75</v>
          </cell>
          <cell r="DG60" t="str">
            <v>025003</v>
          </cell>
          <cell r="DH60">
            <v>103</v>
          </cell>
          <cell r="DI60" t="str">
            <v>025002</v>
          </cell>
          <cell r="DJ60">
            <v>59</v>
          </cell>
          <cell r="DK60" t="str">
            <v>025003</v>
          </cell>
          <cell r="DL60">
            <v>120</v>
          </cell>
          <cell r="DM60" t="str">
            <v>025003</v>
          </cell>
          <cell r="DN60">
            <v>89</v>
          </cell>
          <cell r="DO60" t="str">
            <v>025003</v>
          </cell>
          <cell r="DP60">
            <v>148</v>
          </cell>
          <cell r="DQ60" t="str">
            <v>025003</v>
          </cell>
          <cell r="DR60">
            <v>96</v>
          </cell>
          <cell r="DS60" t="str">
            <v>025002</v>
          </cell>
          <cell r="DT60">
            <v>125</v>
          </cell>
          <cell r="DU60" t="str">
            <v>025002</v>
          </cell>
          <cell r="DV60">
            <v>112</v>
          </cell>
          <cell r="DW60" t="str">
            <v>025003</v>
          </cell>
          <cell r="DX60">
            <v>150</v>
          </cell>
          <cell r="DY60" t="str">
            <v>025003</v>
          </cell>
          <cell r="DZ60">
            <v>108</v>
          </cell>
          <cell r="EA60" t="str">
            <v>025003</v>
          </cell>
          <cell r="EB60">
            <v>150</v>
          </cell>
          <cell r="EC60" t="str">
            <v>025003</v>
          </cell>
          <cell r="ED60">
            <v>104</v>
          </cell>
          <cell r="EE60" t="str">
            <v>025003</v>
          </cell>
          <cell r="EF60">
            <v>161</v>
          </cell>
          <cell r="EG60" t="str">
            <v>025001</v>
          </cell>
          <cell r="EH60">
            <v>414</v>
          </cell>
          <cell r="EI60" t="str">
            <v>025003</v>
          </cell>
          <cell r="EJ60">
            <v>135</v>
          </cell>
          <cell r="EK60" t="str">
            <v>025003</v>
          </cell>
          <cell r="EL60">
            <v>116</v>
          </cell>
          <cell r="EM60" t="str">
            <v>025003</v>
          </cell>
          <cell r="EN60">
            <v>149</v>
          </cell>
          <cell r="EO60" t="str">
            <v>025003</v>
          </cell>
          <cell r="EP60">
            <v>120</v>
          </cell>
          <cell r="EQ60" t="str">
            <v>025003</v>
          </cell>
          <cell r="ER60">
            <v>129</v>
          </cell>
          <cell r="ES60" t="str">
            <v>025002</v>
          </cell>
          <cell r="ET60">
            <v>109</v>
          </cell>
          <cell r="EU60" t="str">
            <v>025003</v>
          </cell>
          <cell r="EV60">
            <v>145</v>
          </cell>
          <cell r="EW60" t="str">
            <v>025002</v>
          </cell>
          <cell r="EX60">
            <v>128</v>
          </cell>
          <cell r="EY60" t="str">
            <v>025004</v>
          </cell>
          <cell r="EZ60">
            <v>121</v>
          </cell>
          <cell r="FA60" t="str">
            <v>025003</v>
          </cell>
          <cell r="FB60">
            <v>116</v>
          </cell>
          <cell r="FC60" t="str">
            <v>025003</v>
          </cell>
          <cell r="FD60">
            <v>119</v>
          </cell>
          <cell r="FE60" t="str">
            <v>025003</v>
          </cell>
          <cell r="FF60">
            <v>115</v>
          </cell>
          <cell r="FG60" t="str">
            <v>025003</v>
          </cell>
          <cell r="FH60">
            <v>109</v>
          </cell>
          <cell r="FI60" t="str">
            <v>025003</v>
          </cell>
          <cell r="FJ60">
            <v>126</v>
          </cell>
          <cell r="FK60" t="str">
            <v>025003</v>
          </cell>
          <cell r="FL60">
            <v>109</v>
          </cell>
          <cell r="FM60" t="str">
            <v>025003</v>
          </cell>
          <cell r="FN60">
            <v>132</v>
          </cell>
          <cell r="FO60" t="str">
            <v>025003</v>
          </cell>
          <cell r="FP60">
            <v>125</v>
          </cell>
          <cell r="FQ60" t="str">
            <v>025003</v>
          </cell>
          <cell r="FR60">
            <v>122</v>
          </cell>
          <cell r="FS60" t="str">
            <v>025003</v>
          </cell>
          <cell r="FT60">
            <v>127</v>
          </cell>
          <cell r="FU60" t="str">
            <v>025003</v>
          </cell>
          <cell r="FV60">
            <v>122</v>
          </cell>
          <cell r="FW60" t="str">
            <v>025003</v>
          </cell>
          <cell r="FX60">
            <v>128</v>
          </cell>
          <cell r="FY60" t="str">
            <v>025003</v>
          </cell>
          <cell r="FZ60">
            <v>143</v>
          </cell>
          <cell r="GA60" t="str">
            <v>025002</v>
          </cell>
          <cell r="GB60">
            <v>138</v>
          </cell>
          <cell r="GC60" t="str">
            <v>025003</v>
          </cell>
          <cell r="GD60">
            <v>127</v>
          </cell>
          <cell r="GE60" t="str">
            <v>025003</v>
          </cell>
          <cell r="GF60">
            <v>125</v>
          </cell>
          <cell r="GG60" t="str">
            <v>025003</v>
          </cell>
          <cell r="GH60">
            <v>133</v>
          </cell>
          <cell r="GI60" t="str">
            <v>025003</v>
          </cell>
          <cell r="GJ60">
            <v>131</v>
          </cell>
          <cell r="GK60" t="str">
            <v>025003</v>
          </cell>
          <cell r="GL60">
            <v>118</v>
          </cell>
          <cell r="GM60" t="str">
            <v>025003</v>
          </cell>
          <cell r="GN60">
            <v>130</v>
          </cell>
          <cell r="GO60" t="str">
            <v>025003</v>
          </cell>
          <cell r="GP60">
            <v>132</v>
          </cell>
          <cell r="GQ60" t="str">
            <v>025003</v>
          </cell>
          <cell r="GR60">
            <v>126</v>
          </cell>
          <cell r="GS60" t="str">
            <v>025003</v>
          </cell>
          <cell r="GT60">
            <v>140</v>
          </cell>
          <cell r="GU60" t="str">
            <v>025003</v>
          </cell>
          <cell r="GV60">
            <v>154</v>
          </cell>
          <cell r="GW60" t="str">
            <v>025003</v>
          </cell>
          <cell r="GX60">
            <v>146</v>
          </cell>
          <cell r="GY60" t="str">
            <v>025003</v>
          </cell>
          <cell r="GZ60">
            <v>129</v>
          </cell>
          <cell r="HA60" t="str">
            <v>025003</v>
          </cell>
          <cell r="HB60">
            <v>147</v>
          </cell>
          <cell r="HC60" t="str">
            <v>025003</v>
          </cell>
          <cell r="HD60">
            <v>175</v>
          </cell>
          <cell r="HE60" t="str">
            <v>025002</v>
          </cell>
          <cell r="HF60">
            <v>167</v>
          </cell>
          <cell r="HG60" t="str">
            <v>025003</v>
          </cell>
          <cell r="HH60">
            <v>160</v>
          </cell>
          <cell r="HI60" t="str">
            <v>025003</v>
          </cell>
          <cell r="HJ60">
            <v>159</v>
          </cell>
          <cell r="HK60" t="str">
            <v>025003</v>
          </cell>
          <cell r="HL60">
            <v>169</v>
          </cell>
          <cell r="HM60" t="str">
            <v>025003</v>
          </cell>
          <cell r="HN60">
            <v>146</v>
          </cell>
          <cell r="HO60" t="str">
            <v>025003</v>
          </cell>
          <cell r="HP60">
            <v>189</v>
          </cell>
          <cell r="HQ60" t="str">
            <v>025003</v>
          </cell>
          <cell r="HR60">
            <v>176</v>
          </cell>
          <cell r="HS60" t="str">
            <v>025003</v>
          </cell>
          <cell r="HT60">
            <v>198</v>
          </cell>
          <cell r="HU60" t="str">
            <v>025003</v>
          </cell>
          <cell r="HV60">
            <v>183</v>
          </cell>
          <cell r="HW60" t="str">
            <v>025003</v>
          </cell>
          <cell r="HX60">
            <v>197</v>
          </cell>
          <cell r="HY60" t="str">
            <v>025003</v>
          </cell>
          <cell r="HZ60">
            <v>198</v>
          </cell>
          <cell r="IA60" t="str">
            <v>025003</v>
          </cell>
          <cell r="IB60">
            <v>194</v>
          </cell>
          <cell r="IC60" t="str">
            <v>025003</v>
          </cell>
          <cell r="ID60">
            <v>207</v>
          </cell>
          <cell r="IE60" t="str">
            <v>025003</v>
          </cell>
          <cell r="IF60">
            <v>187</v>
          </cell>
          <cell r="IG60" t="str">
            <v>025003</v>
          </cell>
          <cell r="IH60">
            <v>220</v>
          </cell>
          <cell r="II60" t="str">
            <v>025003</v>
          </cell>
          <cell r="IJ60">
            <v>213</v>
          </cell>
          <cell r="IK60" t="str">
            <v>025002</v>
          </cell>
          <cell r="IL60">
            <v>200</v>
          </cell>
          <cell r="IM60" t="str">
            <v>025003</v>
          </cell>
          <cell r="IN60">
            <v>209</v>
          </cell>
          <cell r="IO60" t="str">
            <v>025003</v>
          </cell>
          <cell r="IP60">
            <v>193</v>
          </cell>
          <cell r="IQ60" t="str">
            <v>025003</v>
          </cell>
          <cell r="IR60">
            <v>171</v>
          </cell>
          <cell r="IS60" t="str">
            <v>025003</v>
          </cell>
          <cell r="IT60">
            <v>189</v>
          </cell>
          <cell r="IU60" t="str">
            <v>025003</v>
          </cell>
          <cell r="IV60">
            <v>142</v>
          </cell>
          <cell r="IW60" t="str">
            <v>025003</v>
          </cell>
          <cell r="IX60">
            <v>181</v>
          </cell>
          <cell r="IY60" t="str">
            <v>025003</v>
          </cell>
          <cell r="IZ60">
            <v>132</v>
          </cell>
          <cell r="JA60" t="str">
            <v>025003</v>
          </cell>
          <cell r="JB60">
            <v>148</v>
          </cell>
          <cell r="JC60" t="str">
            <v>025004</v>
          </cell>
          <cell r="JD60">
            <v>93</v>
          </cell>
          <cell r="JE60" t="str">
            <v>025003</v>
          </cell>
          <cell r="JF60">
            <v>139</v>
          </cell>
          <cell r="JG60" t="str">
            <v>025004</v>
          </cell>
          <cell r="JH60">
            <v>98</v>
          </cell>
          <cell r="JI60" t="str">
            <v>025003</v>
          </cell>
          <cell r="JJ60">
            <v>133</v>
          </cell>
          <cell r="JK60" t="str">
            <v>025003</v>
          </cell>
          <cell r="JL60">
            <v>86</v>
          </cell>
          <cell r="JM60" t="str">
            <v>025003</v>
          </cell>
          <cell r="JN60">
            <v>117</v>
          </cell>
          <cell r="JO60" t="str">
            <v>025003</v>
          </cell>
          <cell r="JP60">
            <v>87</v>
          </cell>
          <cell r="JQ60" t="str">
            <v>025003</v>
          </cell>
          <cell r="JR60">
            <v>122</v>
          </cell>
          <cell r="JS60" t="str">
            <v>025003</v>
          </cell>
          <cell r="JT60">
            <v>94</v>
          </cell>
          <cell r="JU60" t="str">
            <v>025004</v>
          </cell>
          <cell r="JV60">
            <v>74</v>
          </cell>
          <cell r="JW60" t="str">
            <v>025004</v>
          </cell>
          <cell r="JX60">
            <v>56</v>
          </cell>
          <cell r="JY60" t="str">
            <v>025004</v>
          </cell>
          <cell r="JZ60">
            <v>73</v>
          </cell>
          <cell r="KA60" t="str">
            <v>025004</v>
          </cell>
          <cell r="KB60">
            <v>53</v>
          </cell>
          <cell r="KC60" t="str">
            <v>025004</v>
          </cell>
          <cell r="KD60">
            <v>80</v>
          </cell>
          <cell r="KE60" t="str">
            <v>025004</v>
          </cell>
          <cell r="KF60">
            <v>33</v>
          </cell>
          <cell r="KG60" t="str">
            <v>025004</v>
          </cell>
          <cell r="KH60">
            <v>58</v>
          </cell>
          <cell r="KI60" t="str">
            <v>025004</v>
          </cell>
          <cell r="KJ60">
            <v>36</v>
          </cell>
          <cell r="KK60" t="str">
            <v>025004</v>
          </cell>
          <cell r="KL60">
            <v>58</v>
          </cell>
          <cell r="KM60" t="str">
            <v>025004</v>
          </cell>
          <cell r="KN60">
            <v>38</v>
          </cell>
          <cell r="KO60" t="str">
            <v>025004</v>
          </cell>
          <cell r="KP60">
            <v>57</v>
          </cell>
          <cell r="KQ60" t="str">
            <v>025004</v>
          </cell>
          <cell r="KR60">
            <v>15</v>
          </cell>
          <cell r="KS60" t="str">
            <v>025004</v>
          </cell>
          <cell r="KT60">
            <v>21</v>
          </cell>
          <cell r="KU60" t="str">
            <v>025004</v>
          </cell>
          <cell r="KV60">
            <v>9</v>
          </cell>
          <cell r="KW60" t="str">
            <v>025004</v>
          </cell>
          <cell r="KX60">
            <v>15</v>
          </cell>
          <cell r="KY60" t="str">
            <v>025004</v>
          </cell>
          <cell r="KZ60">
            <v>6</v>
          </cell>
          <cell r="LA60" t="str">
            <v>025004</v>
          </cell>
          <cell r="LB60">
            <v>19</v>
          </cell>
          <cell r="LC60" t="str">
            <v>025004</v>
          </cell>
          <cell r="LD60">
            <v>13</v>
          </cell>
          <cell r="LE60" t="str">
            <v>025004</v>
          </cell>
          <cell r="LF60">
            <v>39</v>
          </cell>
          <cell r="LG60" t="str">
            <v>025004</v>
          </cell>
          <cell r="LH60">
            <v>22</v>
          </cell>
          <cell r="LI60" t="str">
            <v>025004</v>
          </cell>
          <cell r="LJ60">
            <v>40</v>
          </cell>
          <cell r="LK60" t="str">
            <v>025004</v>
          </cell>
          <cell r="LL60">
            <v>25</v>
          </cell>
          <cell r="LM60" t="str">
            <v>025004</v>
          </cell>
          <cell r="LN60">
            <v>61</v>
          </cell>
          <cell r="LO60" t="str">
            <v>025004</v>
          </cell>
          <cell r="LP60">
            <v>20</v>
          </cell>
          <cell r="LQ60" t="str">
            <v>025004</v>
          </cell>
          <cell r="LR60">
            <v>64</v>
          </cell>
          <cell r="LS60" t="str">
            <v>025004</v>
          </cell>
          <cell r="LT60">
            <v>16</v>
          </cell>
          <cell r="LU60" t="str">
            <v>025004</v>
          </cell>
          <cell r="LV60">
            <v>52</v>
          </cell>
          <cell r="LW60" t="str">
            <v>025004</v>
          </cell>
          <cell r="LX60">
            <v>11</v>
          </cell>
          <cell r="LY60" t="str">
            <v>025004</v>
          </cell>
          <cell r="LZ60">
            <v>38</v>
          </cell>
          <cell r="MA60" t="str">
            <v>025004</v>
          </cell>
          <cell r="MB60">
            <v>11</v>
          </cell>
          <cell r="MC60" t="str">
            <v>025004</v>
          </cell>
          <cell r="MD60">
            <v>34</v>
          </cell>
          <cell r="ME60" t="str">
            <v>025004</v>
          </cell>
          <cell r="MF60">
            <v>14</v>
          </cell>
          <cell r="MG60" t="str">
            <v>025004</v>
          </cell>
          <cell r="MH60">
            <v>37</v>
          </cell>
          <cell r="MI60" t="str">
            <v>025004</v>
          </cell>
          <cell r="MJ60">
            <v>4</v>
          </cell>
          <cell r="MK60" t="str">
            <v>025004</v>
          </cell>
          <cell r="ML60">
            <v>14</v>
          </cell>
          <cell r="MM60" t="str">
            <v>025004</v>
          </cell>
          <cell r="MN60">
            <v>3</v>
          </cell>
          <cell r="MO60" t="str">
            <v>025004</v>
          </cell>
          <cell r="MP60">
            <v>19</v>
          </cell>
          <cell r="MQ60" t="str">
            <v>025004</v>
          </cell>
          <cell r="MR60">
            <v>9</v>
          </cell>
          <cell r="MS60" t="str">
            <v>025004</v>
          </cell>
          <cell r="MT60">
            <v>17</v>
          </cell>
          <cell r="MU60" t="str">
            <v>025004</v>
          </cell>
          <cell r="MV60">
            <v>2</v>
          </cell>
          <cell r="MW60" t="str">
            <v>025004</v>
          </cell>
          <cell r="MX60">
            <v>9</v>
          </cell>
          <cell r="MY60" t="str">
            <v>025004</v>
          </cell>
          <cell r="MZ60">
            <v>1</v>
          </cell>
          <cell r="NA60" t="str">
            <v>025004</v>
          </cell>
          <cell r="NB60">
            <v>13</v>
          </cell>
          <cell r="NC60" t="str">
            <v>025004</v>
          </cell>
          <cell r="ND60">
            <v>3</v>
          </cell>
          <cell r="NE60" t="str">
            <v>025004</v>
          </cell>
          <cell r="NF60">
            <v>4</v>
          </cell>
          <cell r="NG60" t="str">
            <v>025004</v>
          </cell>
          <cell r="NH60">
            <v>2</v>
          </cell>
          <cell r="NI60" t="str">
            <v>025005</v>
          </cell>
          <cell r="NJ60">
            <v>18</v>
          </cell>
          <cell r="NM60" t="str">
            <v>026001</v>
          </cell>
          <cell r="NN60">
            <v>5</v>
          </cell>
          <cell r="NO60" t="str">
            <v>025004</v>
          </cell>
          <cell r="NP60">
            <v>2</v>
          </cell>
          <cell r="NQ60" t="str">
            <v>025005</v>
          </cell>
          <cell r="NR60">
            <v>7</v>
          </cell>
          <cell r="NS60" t="str">
            <v>027002</v>
          </cell>
          <cell r="NT60">
            <v>2</v>
          </cell>
          <cell r="NU60" t="str">
            <v>026004</v>
          </cell>
          <cell r="NV60">
            <v>3</v>
          </cell>
          <cell r="NY60" t="str">
            <v>029001</v>
          </cell>
          <cell r="NZ60">
            <v>6</v>
          </cell>
        </row>
        <row r="61">
          <cell r="C61" t="str">
            <v>026004</v>
          </cell>
          <cell r="D61">
            <v>66</v>
          </cell>
          <cell r="E61" t="str">
            <v>026004</v>
          </cell>
          <cell r="F61">
            <v>70</v>
          </cell>
          <cell r="G61" t="str">
            <v>026004</v>
          </cell>
          <cell r="H61">
            <v>83</v>
          </cell>
          <cell r="I61" t="str">
            <v>026004</v>
          </cell>
          <cell r="J61">
            <v>63</v>
          </cell>
          <cell r="K61" t="str">
            <v>026004</v>
          </cell>
          <cell r="L61">
            <v>82</v>
          </cell>
          <cell r="M61" t="str">
            <v>026004</v>
          </cell>
          <cell r="N61">
            <v>86</v>
          </cell>
          <cell r="O61" t="str">
            <v>026004</v>
          </cell>
          <cell r="P61">
            <v>84</v>
          </cell>
          <cell r="Q61" t="str">
            <v>026004</v>
          </cell>
          <cell r="R61">
            <v>75</v>
          </cell>
          <cell r="S61" t="str">
            <v>026004</v>
          </cell>
          <cell r="T61">
            <v>106</v>
          </cell>
          <cell r="U61" t="str">
            <v>026004</v>
          </cell>
          <cell r="V61">
            <v>87</v>
          </cell>
          <cell r="W61" t="str">
            <v>026004</v>
          </cell>
          <cell r="X61">
            <v>117</v>
          </cell>
          <cell r="Y61" t="str">
            <v>026004</v>
          </cell>
          <cell r="Z61">
            <v>90</v>
          </cell>
          <cell r="AA61" t="str">
            <v>026004</v>
          </cell>
          <cell r="AB61">
            <v>111</v>
          </cell>
          <cell r="AC61" t="str">
            <v>026003</v>
          </cell>
          <cell r="AD61">
            <v>162</v>
          </cell>
          <cell r="AE61" t="str">
            <v>026004</v>
          </cell>
          <cell r="AF61">
            <v>99</v>
          </cell>
          <cell r="AG61" t="str">
            <v>026004</v>
          </cell>
          <cell r="AH61">
            <v>117</v>
          </cell>
          <cell r="AI61" t="str">
            <v>026004</v>
          </cell>
          <cell r="AJ61">
            <v>114</v>
          </cell>
          <cell r="AK61" t="str">
            <v>026004</v>
          </cell>
          <cell r="AL61">
            <v>95</v>
          </cell>
          <cell r="AM61" t="str">
            <v>026004</v>
          </cell>
          <cell r="AN61">
            <v>109</v>
          </cell>
          <cell r="AO61" t="str">
            <v>026004</v>
          </cell>
          <cell r="AP61">
            <v>118</v>
          </cell>
          <cell r="AQ61" t="str">
            <v>026004</v>
          </cell>
          <cell r="AR61">
            <v>109</v>
          </cell>
          <cell r="AS61" t="str">
            <v>026004</v>
          </cell>
          <cell r="AT61">
            <v>113</v>
          </cell>
          <cell r="AU61" t="str">
            <v>026004</v>
          </cell>
          <cell r="AV61">
            <v>149</v>
          </cell>
          <cell r="AW61" t="str">
            <v>026004</v>
          </cell>
          <cell r="AX61">
            <v>125</v>
          </cell>
          <cell r="AY61" t="str">
            <v>026004</v>
          </cell>
          <cell r="AZ61">
            <v>147</v>
          </cell>
          <cell r="BA61" t="str">
            <v>026004</v>
          </cell>
          <cell r="BB61">
            <v>123</v>
          </cell>
          <cell r="BC61" t="str">
            <v>026003</v>
          </cell>
          <cell r="BD61">
            <v>199</v>
          </cell>
          <cell r="BE61" t="str">
            <v>026003</v>
          </cell>
          <cell r="BF61">
            <v>177</v>
          </cell>
          <cell r="BG61" t="str">
            <v>026003</v>
          </cell>
          <cell r="BH61">
            <v>128</v>
          </cell>
          <cell r="BI61" t="str">
            <v>026003</v>
          </cell>
          <cell r="BJ61">
            <v>109</v>
          </cell>
          <cell r="BK61" t="str">
            <v>026003</v>
          </cell>
          <cell r="BL61">
            <v>133</v>
          </cell>
          <cell r="BM61" t="str">
            <v>026003</v>
          </cell>
          <cell r="BN61">
            <v>107</v>
          </cell>
          <cell r="BO61" t="str">
            <v>024006</v>
          </cell>
          <cell r="BP61">
            <v>69</v>
          </cell>
          <cell r="BQ61" t="str">
            <v>024006</v>
          </cell>
          <cell r="BR61">
            <v>38</v>
          </cell>
          <cell r="BS61" t="str">
            <v>024200</v>
          </cell>
          <cell r="BT61">
            <v>125</v>
          </cell>
          <cell r="BU61" t="str">
            <v>025002</v>
          </cell>
          <cell r="BV61">
            <v>104</v>
          </cell>
          <cell r="BW61" t="str">
            <v>024200</v>
          </cell>
          <cell r="BX61">
            <v>123</v>
          </cell>
          <cell r="BY61" t="str">
            <v>025002</v>
          </cell>
          <cell r="BZ61">
            <v>76</v>
          </cell>
          <cell r="CA61" t="str">
            <v>025004</v>
          </cell>
          <cell r="CB61">
            <v>68</v>
          </cell>
          <cell r="CC61" t="str">
            <v>025003</v>
          </cell>
          <cell r="CD61">
            <v>53</v>
          </cell>
          <cell r="CE61" t="str">
            <v>025002</v>
          </cell>
          <cell r="CF61">
            <v>123</v>
          </cell>
          <cell r="CG61" t="str">
            <v>025002</v>
          </cell>
          <cell r="CH61">
            <v>59</v>
          </cell>
          <cell r="CI61" t="str">
            <v>025001</v>
          </cell>
          <cell r="CJ61">
            <v>268</v>
          </cell>
          <cell r="CK61" t="str">
            <v>025004</v>
          </cell>
          <cell r="CL61">
            <v>49</v>
          </cell>
          <cell r="CM61" t="str">
            <v>025004</v>
          </cell>
          <cell r="CN61">
            <v>97</v>
          </cell>
          <cell r="CO61" t="str">
            <v>025002</v>
          </cell>
          <cell r="CP61">
            <v>74</v>
          </cell>
          <cell r="CQ61" t="str">
            <v>025004</v>
          </cell>
          <cell r="CR61">
            <v>92</v>
          </cell>
          <cell r="CS61" t="str">
            <v>025003</v>
          </cell>
          <cell r="CT61">
            <v>53</v>
          </cell>
          <cell r="CU61" t="str">
            <v>025004</v>
          </cell>
          <cell r="CV61">
            <v>105</v>
          </cell>
          <cell r="CW61" t="str">
            <v>025004</v>
          </cell>
          <cell r="CX61">
            <v>53</v>
          </cell>
          <cell r="CY61" t="str">
            <v>025004</v>
          </cell>
          <cell r="CZ61">
            <v>89</v>
          </cell>
          <cell r="DA61" t="str">
            <v>025002</v>
          </cell>
          <cell r="DB61">
            <v>67</v>
          </cell>
          <cell r="DC61" t="str">
            <v>025004</v>
          </cell>
          <cell r="DD61">
            <v>105</v>
          </cell>
          <cell r="DE61" t="str">
            <v>025003</v>
          </cell>
          <cell r="DF61">
            <v>61</v>
          </cell>
          <cell r="DG61" t="str">
            <v>025004</v>
          </cell>
          <cell r="DH61">
            <v>88</v>
          </cell>
          <cell r="DI61" t="str">
            <v>025003</v>
          </cell>
          <cell r="DJ61">
            <v>57</v>
          </cell>
          <cell r="DK61" t="str">
            <v>025004</v>
          </cell>
          <cell r="DL61">
            <v>104</v>
          </cell>
          <cell r="DM61" t="str">
            <v>025004</v>
          </cell>
          <cell r="DN61">
            <v>86</v>
          </cell>
          <cell r="DO61" t="str">
            <v>025004</v>
          </cell>
          <cell r="DP61">
            <v>114</v>
          </cell>
          <cell r="DQ61" t="str">
            <v>025004</v>
          </cell>
          <cell r="DR61">
            <v>89</v>
          </cell>
          <cell r="DS61" t="str">
            <v>025003</v>
          </cell>
          <cell r="DT61">
            <v>157</v>
          </cell>
          <cell r="DU61" t="str">
            <v>025003</v>
          </cell>
          <cell r="DV61">
            <v>115</v>
          </cell>
          <cell r="DW61" t="str">
            <v>025004</v>
          </cell>
          <cell r="DX61">
            <v>139</v>
          </cell>
          <cell r="DY61" t="str">
            <v>025004</v>
          </cell>
          <cell r="DZ61">
            <v>123</v>
          </cell>
          <cell r="EA61" t="str">
            <v>025004</v>
          </cell>
          <cell r="EB61">
            <v>148</v>
          </cell>
          <cell r="EC61" t="str">
            <v>025004</v>
          </cell>
          <cell r="ED61">
            <v>102</v>
          </cell>
          <cell r="EE61" t="str">
            <v>025004</v>
          </cell>
          <cell r="EF61">
            <v>142</v>
          </cell>
          <cell r="EG61" t="str">
            <v>025002</v>
          </cell>
          <cell r="EH61">
            <v>130</v>
          </cell>
          <cell r="EI61" t="str">
            <v>025004</v>
          </cell>
          <cell r="EJ61">
            <v>118</v>
          </cell>
          <cell r="EK61" t="str">
            <v>025004</v>
          </cell>
          <cell r="EL61">
            <v>104</v>
          </cell>
          <cell r="EM61" t="str">
            <v>025004</v>
          </cell>
          <cell r="EN61">
            <v>132</v>
          </cell>
          <cell r="EO61" t="str">
            <v>025004</v>
          </cell>
          <cell r="EP61">
            <v>94</v>
          </cell>
          <cell r="EQ61" t="str">
            <v>025004</v>
          </cell>
          <cell r="ER61">
            <v>105</v>
          </cell>
          <cell r="ES61" t="str">
            <v>025003</v>
          </cell>
          <cell r="ET61">
            <v>122</v>
          </cell>
          <cell r="EU61" t="str">
            <v>025004</v>
          </cell>
          <cell r="EV61">
            <v>121</v>
          </cell>
          <cell r="EW61" t="str">
            <v>025003</v>
          </cell>
          <cell r="EX61">
            <v>106</v>
          </cell>
          <cell r="EY61" t="str">
            <v>025005</v>
          </cell>
          <cell r="EZ61">
            <v>107</v>
          </cell>
          <cell r="FA61" t="str">
            <v>025004</v>
          </cell>
          <cell r="FB61">
            <v>99</v>
          </cell>
          <cell r="FC61" t="str">
            <v>025004</v>
          </cell>
          <cell r="FD61">
            <v>115</v>
          </cell>
          <cell r="FE61" t="str">
            <v>025004</v>
          </cell>
          <cell r="FF61">
            <v>104</v>
          </cell>
          <cell r="FG61" t="str">
            <v>025004</v>
          </cell>
          <cell r="FH61">
            <v>97</v>
          </cell>
          <cell r="FI61" t="str">
            <v>025004</v>
          </cell>
          <cell r="FJ61">
            <v>102</v>
          </cell>
          <cell r="FK61" t="str">
            <v>025004</v>
          </cell>
          <cell r="FL61">
            <v>92</v>
          </cell>
          <cell r="FM61" t="str">
            <v>025004</v>
          </cell>
          <cell r="FN61">
            <v>107</v>
          </cell>
          <cell r="FO61" t="str">
            <v>025004</v>
          </cell>
          <cell r="FP61">
            <v>117</v>
          </cell>
          <cell r="FQ61" t="str">
            <v>025004</v>
          </cell>
          <cell r="FR61">
            <v>134</v>
          </cell>
          <cell r="FS61" t="str">
            <v>025004</v>
          </cell>
          <cell r="FT61">
            <v>110</v>
          </cell>
          <cell r="FU61" t="str">
            <v>025004</v>
          </cell>
          <cell r="FV61">
            <v>138</v>
          </cell>
          <cell r="FW61" t="str">
            <v>025004</v>
          </cell>
          <cell r="FX61">
            <v>139</v>
          </cell>
          <cell r="FY61" t="str">
            <v>025004</v>
          </cell>
          <cell r="FZ61">
            <v>128</v>
          </cell>
          <cell r="GA61" t="str">
            <v>025003</v>
          </cell>
          <cell r="GB61">
            <v>142</v>
          </cell>
          <cell r="GC61" t="str">
            <v>025004</v>
          </cell>
          <cell r="GD61">
            <v>141</v>
          </cell>
          <cell r="GE61" t="str">
            <v>025004</v>
          </cell>
          <cell r="GF61">
            <v>119</v>
          </cell>
          <cell r="GG61" t="str">
            <v>025004</v>
          </cell>
          <cell r="GH61">
            <v>123</v>
          </cell>
          <cell r="GI61" t="str">
            <v>025004</v>
          </cell>
          <cell r="GJ61">
            <v>112</v>
          </cell>
          <cell r="GK61" t="str">
            <v>025004</v>
          </cell>
          <cell r="GL61">
            <v>95</v>
          </cell>
          <cell r="GM61" t="str">
            <v>025004</v>
          </cell>
          <cell r="GN61">
            <v>123</v>
          </cell>
          <cell r="GO61" t="str">
            <v>025004</v>
          </cell>
          <cell r="GP61">
            <v>132</v>
          </cell>
          <cell r="GQ61" t="str">
            <v>025004</v>
          </cell>
          <cell r="GR61">
            <v>124</v>
          </cell>
          <cell r="GS61" t="str">
            <v>025004</v>
          </cell>
          <cell r="GT61">
            <v>131</v>
          </cell>
          <cell r="GU61" t="str">
            <v>025004</v>
          </cell>
          <cell r="GV61">
            <v>124</v>
          </cell>
          <cell r="GW61" t="str">
            <v>025004</v>
          </cell>
          <cell r="GX61">
            <v>121</v>
          </cell>
          <cell r="GY61" t="str">
            <v>025004</v>
          </cell>
          <cell r="GZ61">
            <v>160</v>
          </cell>
          <cell r="HA61" t="str">
            <v>025004</v>
          </cell>
          <cell r="HB61">
            <v>124</v>
          </cell>
          <cell r="HC61" t="str">
            <v>025004</v>
          </cell>
          <cell r="HD61">
            <v>146</v>
          </cell>
          <cell r="HE61" t="str">
            <v>025003</v>
          </cell>
          <cell r="HF61">
            <v>222</v>
          </cell>
          <cell r="HG61" t="str">
            <v>025004</v>
          </cell>
          <cell r="HH61">
            <v>152</v>
          </cell>
          <cell r="HI61" t="str">
            <v>025004</v>
          </cell>
          <cell r="HJ61">
            <v>149</v>
          </cell>
          <cell r="HK61" t="str">
            <v>025004</v>
          </cell>
          <cell r="HL61">
            <v>157</v>
          </cell>
          <cell r="HM61" t="str">
            <v>025004</v>
          </cell>
          <cell r="HN61">
            <v>153</v>
          </cell>
          <cell r="HO61" t="str">
            <v>025004</v>
          </cell>
          <cell r="HP61">
            <v>166</v>
          </cell>
          <cell r="HQ61" t="str">
            <v>025004</v>
          </cell>
          <cell r="HR61">
            <v>142</v>
          </cell>
          <cell r="HS61" t="str">
            <v>025004</v>
          </cell>
          <cell r="HT61">
            <v>180</v>
          </cell>
          <cell r="HU61" t="str">
            <v>025004</v>
          </cell>
          <cell r="HV61">
            <v>141</v>
          </cell>
          <cell r="HW61" t="str">
            <v>025004</v>
          </cell>
          <cell r="HX61">
            <v>156</v>
          </cell>
          <cell r="HY61" t="str">
            <v>025004</v>
          </cell>
          <cell r="HZ61">
            <v>163</v>
          </cell>
          <cell r="IA61" t="str">
            <v>025004</v>
          </cell>
          <cell r="IB61">
            <v>155</v>
          </cell>
          <cell r="IC61" t="str">
            <v>025004</v>
          </cell>
          <cell r="ID61">
            <v>152</v>
          </cell>
          <cell r="IE61" t="str">
            <v>025004</v>
          </cell>
          <cell r="IF61">
            <v>137</v>
          </cell>
          <cell r="IG61" t="str">
            <v>025004</v>
          </cell>
          <cell r="IH61">
            <v>169</v>
          </cell>
          <cell r="II61" t="str">
            <v>025004</v>
          </cell>
          <cell r="IJ61">
            <v>169</v>
          </cell>
          <cell r="IK61" t="str">
            <v>025003</v>
          </cell>
          <cell r="IL61">
            <v>202</v>
          </cell>
          <cell r="IM61" t="str">
            <v>025004</v>
          </cell>
          <cell r="IN61">
            <v>124</v>
          </cell>
          <cell r="IO61" t="str">
            <v>025004</v>
          </cell>
          <cell r="IP61">
            <v>168</v>
          </cell>
          <cell r="IQ61" t="str">
            <v>025004</v>
          </cell>
          <cell r="IR61">
            <v>142</v>
          </cell>
          <cell r="IS61" t="str">
            <v>025004</v>
          </cell>
          <cell r="IT61">
            <v>145</v>
          </cell>
          <cell r="IU61" t="str">
            <v>025004</v>
          </cell>
          <cell r="IV61">
            <v>108</v>
          </cell>
          <cell r="IW61" t="str">
            <v>025004</v>
          </cell>
          <cell r="IX61">
            <v>145</v>
          </cell>
          <cell r="IY61" t="str">
            <v>025004</v>
          </cell>
          <cell r="IZ61">
            <v>117</v>
          </cell>
          <cell r="JA61" t="str">
            <v>025004</v>
          </cell>
          <cell r="JB61">
            <v>126</v>
          </cell>
          <cell r="JC61" t="str">
            <v>025005</v>
          </cell>
          <cell r="JD61">
            <v>130</v>
          </cell>
          <cell r="JE61" t="str">
            <v>025004</v>
          </cell>
          <cell r="JF61">
            <v>127</v>
          </cell>
          <cell r="JG61" t="str">
            <v>025005</v>
          </cell>
          <cell r="JH61">
            <v>133</v>
          </cell>
          <cell r="JI61" t="str">
            <v>025004</v>
          </cell>
          <cell r="JJ61">
            <v>114</v>
          </cell>
          <cell r="JK61" t="str">
            <v>025004</v>
          </cell>
          <cell r="JL61">
            <v>71</v>
          </cell>
          <cell r="JM61" t="str">
            <v>025004</v>
          </cell>
          <cell r="JN61">
            <v>87</v>
          </cell>
          <cell r="JO61" t="str">
            <v>025004</v>
          </cell>
          <cell r="JP61">
            <v>85</v>
          </cell>
          <cell r="JQ61" t="str">
            <v>025004</v>
          </cell>
          <cell r="JR61">
            <v>103</v>
          </cell>
          <cell r="JS61" t="str">
            <v>025004</v>
          </cell>
          <cell r="JT61">
            <v>65</v>
          </cell>
          <cell r="JU61" t="str">
            <v>025005</v>
          </cell>
          <cell r="JV61">
            <v>149</v>
          </cell>
          <cell r="JW61" t="str">
            <v>025005</v>
          </cell>
          <cell r="JX61">
            <v>71</v>
          </cell>
          <cell r="JY61" t="str">
            <v>025005</v>
          </cell>
          <cell r="JZ61">
            <v>107</v>
          </cell>
          <cell r="KA61" t="str">
            <v>025005</v>
          </cell>
          <cell r="KB61">
            <v>74</v>
          </cell>
          <cell r="KC61" t="str">
            <v>025005</v>
          </cell>
          <cell r="KD61">
            <v>132</v>
          </cell>
          <cell r="KE61" t="str">
            <v>025005</v>
          </cell>
          <cell r="KF61">
            <v>64</v>
          </cell>
          <cell r="KG61" t="str">
            <v>025005</v>
          </cell>
          <cell r="KH61">
            <v>88</v>
          </cell>
          <cell r="KI61" t="str">
            <v>025005</v>
          </cell>
          <cell r="KJ61">
            <v>66</v>
          </cell>
          <cell r="KK61" t="str">
            <v>025005</v>
          </cell>
          <cell r="KL61">
            <v>110</v>
          </cell>
          <cell r="KM61" t="str">
            <v>025005</v>
          </cell>
          <cell r="KN61">
            <v>59</v>
          </cell>
          <cell r="KO61" t="str">
            <v>025005</v>
          </cell>
          <cell r="KP61">
            <v>98</v>
          </cell>
          <cell r="KQ61" t="str">
            <v>025005</v>
          </cell>
          <cell r="KR61">
            <v>26</v>
          </cell>
          <cell r="KS61" t="str">
            <v>025005</v>
          </cell>
          <cell r="KT61">
            <v>40</v>
          </cell>
          <cell r="KU61" t="str">
            <v>025005</v>
          </cell>
          <cell r="KV61">
            <v>14</v>
          </cell>
          <cell r="KW61" t="str">
            <v>025005</v>
          </cell>
          <cell r="KX61">
            <v>35</v>
          </cell>
          <cell r="KY61" t="str">
            <v>025005</v>
          </cell>
          <cell r="KZ61">
            <v>20</v>
          </cell>
          <cell r="LA61" t="str">
            <v>025005</v>
          </cell>
          <cell r="LB61">
            <v>45</v>
          </cell>
          <cell r="LC61" t="str">
            <v>025005</v>
          </cell>
          <cell r="LD61">
            <v>31</v>
          </cell>
          <cell r="LE61" t="str">
            <v>025005</v>
          </cell>
          <cell r="LF61">
            <v>67</v>
          </cell>
          <cell r="LG61" t="str">
            <v>025005</v>
          </cell>
          <cell r="LH61">
            <v>49</v>
          </cell>
          <cell r="LI61" t="str">
            <v>025005</v>
          </cell>
          <cell r="LJ61">
            <v>103</v>
          </cell>
          <cell r="LK61" t="str">
            <v>025005</v>
          </cell>
          <cell r="LL61">
            <v>58</v>
          </cell>
          <cell r="LM61" t="str">
            <v>025005</v>
          </cell>
          <cell r="LN61">
            <v>102</v>
          </cell>
          <cell r="LO61" t="str">
            <v>025005</v>
          </cell>
          <cell r="LP61">
            <v>46</v>
          </cell>
          <cell r="LQ61" t="str">
            <v>025005</v>
          </cell>
          <cell r="LR61">
            <v>112</v>
          </cell>
          <cell r="LS61" t="str">
            <v>025005</v>
          </cell>
          <cell r="LT61">
            <v>37</v>
          </cell>
          <cell r="LU61" t="str">
            <v>025005</v>
          </cell>
          <cell r="LV61">
            <v>97</v>
          </cell>
          <cell r="LW61" t="str">
            <v>025005</v>
          </cell>
          <cell r="LX61">
            <v>31</v>
          </cell>
          <cell r="LY61" t="str">
            <v>025005</v>
          </cell>
          <cell r="LZ61">
            <v>81</v>
          </cell>
          <cell r="MA61" t="str">
            <v>025005</v>
          </cell>
          <cell r="MB61">
            <v>22</v>
          </cell>
          <cell r="MC61" t="str">
            <v>025005</v>
          </cell>
          <cell r="MD61">
            <v>72</v>
          </cell>
          <cell r="ME61" t="str">
            <v>025005</v>
          </cell>
          <cell r="MF61">
            <v>25</v>
          </cell>
          <cell r="MG61" t="str">
            <v>025005</v>
          </cell>
          <cell r="MH61">
            <v>64</v>
          </cell>
          <cell r="MI61" t="str">
            <v>025005</v>
          </cell>
          <cell r="MJ61">
            <v>12</v>
          </cell>
          <cell r="MK61" t="str">
            <v>025005</v>
          </cell>
          <cell r="ML61">
            <v>49</v>
          </cell>
          <cell r="MM61" t="str">
            <v>025005</v>
          </cell>
          <cell r="MN61">
            <v>8</v>
          </cell>
          <cell r="MO61" t="str">
            <v>025005</v>
          </cell>
          <cell r="MP61">
            <v>38</v>
          </cell>
          <cell r="MQ61" t="str">
            <v>025005</v>
          </cell>
          <cell r="MR61">
            <v>8</v>
          </cell>
          <cell r="MS61" t="str">
            <v>025005</v>
          </cell>
          <cell r="MT61">
            <v>42</v>
          </cell>
          <cell r="MU61" t="str">
            <v>025005</v>
          </cell>
          <cell r="MV61">
            <v>6</v>
          </cell>
          <cell r="MW61" t="str">
            <v>025005</v>
          </cell>
          <cell r="MX61">
            <v>42</v>
          </cell>
          <cell r="MY61" t="str">
            <v>025005</v>
          </cell>
          <cell r="MZ61">
            <v>10</v>
          </cell>
          <cell r="NA61" t="str">
            <v>025005</v>
          </cell>
          <cell r="NB61">
            <v>22</v>
          </cell>
          <cell r="NC61" t="str">
            <v>025005</v>
          </cell>
          <cell r="ND61">
            <v>10</v>
          </cell>
          <cell r="NE61" t="str">
            <v>025005</v>
          </cell>
          <cell r="NF61">
            <v>25</v>
          </cell>
          <cell r="NG61" t="str">
            <v>025005</v>
          </cell>
          <cell r="NH61">
            <v>3</v>
          </cell>
          <cell r="NI61" t="str">
            <v>026001</v>
          </cell>
          <cell r="NJ61">
            <v>9</v>
          </cell>
          <cell r="NK61" t="str">
            <v>025005</v>
          </cell>
          <cell r="NL61">
            <v>4</v>
          </cell>
          <cell r="NM61" t="str">
            <v>026002</v>
          </cell>
          <cell r="NN61">
            <v>5</v>
          </cell>
          <cell r="NO61" t="str">
            <v>025005</v>
          </cell>
          <cell r="NP61">
            <v>2</v>
          </cell>
          <cell r="NQ61" t="str">
            <v>026001</v>
          </cell>
          <cell r="NR61">
            <v>4</v>
          </cell>
          <cell r="NU61" t="str">
            <v>026005</v>
          </cell>
          <cell r="NV61">
            <v>1</v>
          </cell>
          <cell r="NW61" t="str">
            <v>025005</v>
          </cell>
          <cell r="NX61">
            <v>2</v>
          </cell>
          <cell r="NY61" t="str">
            <v>029100</v>
          </cell>
          <cell r="NZ61">
            <v>1</v>
          </cell>
        </row>
        <row r="62">
          <cell r="C62" t="str">
            <v>026005</v>
          </cell>
          <cell r="D62">
            <v>74</v>
          </cell>
          <cell r="E62" t="str">
            <v>026005</v>
          </cell>
          <cell r="F62">
            <v>65</v>
          </cell>
          <cell r="G62" t="str">
            <v>026005</v>
          </cell>
          <cell r="H62">
            <v>85</v>
          </cell>
          <cell r="I62" t="str">
            <v>026005</v>
          </cell>
          <cell r="J62">
            <v>70</v>
          </cell>
          <cell r="K62" t="str">
            <v>026005</v>
          </cell>
          <cell r="L62">
            <v>89</v>
          </cell>
          <cell r="M62" t="str">
            <v>026005</v>
          </cell>
          <cell r="N62">
            <v>73</v>
          </cell>
          <cell r="O62" t="str">
            <v>026005</v>
          </cell>
          <cell r="P62">
            <v>102</v>
          </cell>
          <cell r="Q62" t="str">
            <v>026005</v>
          </cell>
          <cell r="R62">
            <v>85</v>
          </cell>
          <cell r="S62" t="str">
            <v>026005</v>
          </cell>
          <cell r="T62">
            <v>107</v>
          </cell>
          <cell r="U62" t="str">
            <v>026005</v>
          </cell>
          <cell r="V62">
            <v>92</v>
          </cell>
          <cell r="W62" t="str">
            <v>026005</v>
          </cell>
          <cell r="X62">
            <v>119</v>
          </cell>
          <cell r="Y62" t="str">
            <v>026005</v>
          </cell>
          <cell r="Z62">
            <v>106</v>
          </cell>
          <cell r="AA62" t="str">
            <v>026005</v>
          </cell>
          <cell r="AB62">
            <v>121</v>
          </cell>
          <cell r="AC62" t="str">
            <v>026004</v>
          </cell>
          <cell r="AD62">
            <v>118</v>
          </cell>
          <cell r="AE62" t="str">
            <v>026005</v>
          </cell>
          <cell r="AF62">
            <v>128</v>
          </cell>
          <cell r="AG62" t="str">
            <v>026005</v>
          </cell>
          <cell r="AH62">
            <v>103</v>
          </cell>
          <cell r="AI62" t="str">
            <v>026005</v>
          </cell>
          <cell r="AJ62">
            <v>129</v>
          </cell>
          <cell r="AK62" t="str">
            <v>026005</v>
          </cell>
          <cell r="AL62">
            <v>125</v>
          </cell>
          <cell r="AM62" t="str">
            <v>026005</v>
          </cell>
          <cell r="AN62">
            <v>147</v>
          </cell>
          <cell r="AO62" t="str">
            <v>026005</v>
          </cell>
          <cell r="AP62">
            <v>111</v>
          </cell>
          <cell r="AQ62" t="str">
            <v>026005</v>
          </cell>
          <cell r="AR62">
            <v>144</v>
          </cell>
          <cell r="AS62" t="str">
            <v>026005</v>
          </cell>
          <cell r="AT62">
            <v>130</v>
          </cell>
          <cell r="AU62" t="str">
            <v>026005</v>
          </cell>
          <cell r="AV62">
            <v>157</v>
          </cell>
          <cell r="AW62" t="str">
            <v>026005</v>
          </cell>
          <cell r="AX62">
            <v>136</v>
          </cell>
          <cell r="AY62" t="str">
            <v>026005</v>
          </cell>
          <cell r="AZ62">
            <v>142</v>
          </cell>
          <cell r="BA62" t="str">
            <v>026005</v>
          </cell>
          <cell r="BB62">
            <v>132</v>
          </cell>
          <cell r="BC62" t="str">
            <v>026004</v>
          </cell>
          <cell r="BD62">
            <v>127</v>
          </cell>
          <cell r="BE62" t="str">
            <v>026004</v>
          </cell>
          <cell r="BF62">
            <v>118</v>
          </cell>
          <cell r="BG62" t="str">
            <v>026004</v>
          </cell>
          <cell r="BH62">
            <v>77</v>
          </cell>
          <cell r="BI62" t="str">
            <v>026004</v>
          </cell>
          <cell r="BJ62">
            <v>64</v>
          </cell>
          <cell r="BK62" t="str">
            <v>026004</v>
          </cell>
          <cell r="BL62">
            <v>82</v>
          </cell>
          <cell r="BM62" t="str">
            <v>026004</v>
          </cell>
          <cell r="BN62">
            <v>70</v>
          </cell>
          <cell r="BO62" t="str">
            <v>024200</v>
          </cell>
          <cell r="BP62">
            <v>92</v>
          </cell>
          <cell r="BQ62" t="str">
            <v>024200</v>
          </cell>
          <cell r="BR62">
            <v>70</v>
          </cell>
          <cell r="BS62" t="str">
            <v>025001</v>
          </cell>
          <cell r="BT62">
            <v>270</v>
          </cell>
          <cell r="BU62" t="str">
            <v>025003</v>
          </cell>
          <cell r="BV62">
            <v>77</v>
          </cell>
          <cell r="BW62" t="str">
            <v>025001</v>
          </cell>
          <cell r="BX62">
            <v>233</v>
          </cell>
          <cell r="BY62" t="str">
            <v>025003</v>
          </cell>
          <cell r="BZ62">
            <v>58</v>
          </cell>
          <cell r="CA62" t="str">
            <v>025005</v>
          </cell>
          <cell r="CB62">
            <v>101</v>
          </cell>
          <cell r="CC62" t="str">
            <v>025004</v>
          </cell>
          <cell r="CD62">
            <v>40</v>
          </cell>
          <cell r="CE62" t="str">
            <v>025003</v>
          </cell>
          <cell r="CF62">
            <v>86</v>
          </cell>
          <cell r="CG62" t="str">
            <v>025003</v>
          </cell>
          <cell r="CH62">
            <v>54</v>
          </cell>
          <cell r="CI62" t="str">
            <v>025002</v>
          </cell>
          <cell r="CJ62">
            <v>114</v>
          </cell>
          <cell r="CK62" t="str">
            <v>025005</v>
          </cell>
          <cell r="CL62">
            <v>52</v>
          </cell>
          <cell r="CM62" t="str">
            <v>025005</v>
          </cell>
          <cell r="CN62">
            <v>107</v>
          </cell>
          <cell r="CO62" t="str">
            <v>025003</v>
          </cell>
          <cell r="CP62">
            <v>76</v>
          </cell>
          <cell r="CQ62" t="str">
            <v>025005</v>
          </cell>
          <cell r="CR62">
            <v>87</v>
          </cell>
          <cell r="CS62" t="str">
            <v>025004</v>
          </cell>
          <cell r="CT62">
            <v>66</v>
          </cell>
          <cell r="CU62" t="str">
            <v>025005</v>
          </cell>
          <cell r="CV62">
            <v>80</v>
          </cell>
          <cell r="CW62" t="str">
            <v>025005</v>
          </cell>
          <cell r="CX62">
            <v>67</v>
          </cell>
          <cell r="CY62" t="str">
            <v>025005</v>
          </cell>
          <cell r="CZ62">
            <v>99</v>
          </cell>
          <cell r="DA62" t="str">
            <v>025003</v>
          </cell>
          <cell r="DB62">
            <v>62</v>
          </cell>
          <cell r="DC62" t="str">
            <v>025005</v>
          </cell>
          <cell r="DD62">
            <v>104</v>
          </cell>
          <cell r="DE62" t="str">
            <v>025004</v>
          </cell>
          <cell r="DF62">
            <v>67</v>
          </cell>
          <cell r="DG62" t="str">
            <v>025005</v>
          </cell>
          <cell r="DH62">
            <v>99</v>
          </cell>
          <cell r="DI62" t="str">
            <v>025004</v>
          </cell>
          <cell r="DJ62">
            <v>50</v>
          </cell>
          <cell r="DK62" t="str">
            <v>025005</v>
          </cell>
          <cell r="DL62">
            <v>106</v>
          </cell>
          <cell r="DM62" t="str">
            <v>025005</v>
          </cell>
          <cell r="DN62">
            <v>80</v>
          </cell>
          <cell r="DO62" t="str">
            <v>025005</v>
          </cell>
          <cell r="DP62">
            <v>108</v>
          </cell>
          <cell r="DQ62" t="str">
            <v>025005</v>
          </cell>
          <cell r="DR62">
            <v>75</v>
          </cell>
          <cell r="DS62" t="str">
            <v>025004</v>
          </cell>
          <cell r="DT62">
            <v>143</v>
          </cell>
          <cell r="DU62" t="str">
            <v>025004</v>
          </cell>
          <cell r="DV62">
            <v>87</v>
          </cell>
          <cell r="DW62" t="str">
            <v>025005</v>
          </cell>
          <cell r="DX62">
            <v>113</v>
          </cell>
          <cell r="DY62" t="str">
            <v>025005</v>
          </cell>
          <cell r="DZ62">
            <v>90</v>
          </cell>
          <cell r="EA62" t="str">
            <v>025005</v>
          </cell>
          <cell r="EB62">
            <v>132</v>
          </cell>
          <cell r="EC62" t="str">
            <v>025005</v>
          </cell>
          <cell r="ED62">
            <v>94</v>
          </cell>
          <cell r="EE62" t="str">
            <v>025005</v>
          </cell>
          <cell r="EF62">
            <v>145</v>
          </cell>
          <cell r="EG62" t="str">
            <v>025003</v>
          </cell>
          <cell r="EH62">
            <v>123</v>
          </cell>
          <cell r="EI62" t="str">
            <v>025005</v>
          </cell>
          <cell r="EJ62">
            <v>122</v>
          </cell>
          <cell r="EK62" t="str">
            <v>025005</v>
          </cell>
          <cell r="EL62">
            <v>101</v>
          </cell>
          <cell r="EM62" t="str">
            <v>025005</v>
          </cell>
          <cell r="EN62">
            <v>119</v>
          </cell>
          <cell r="EO62" t="str">
            <v>025005</v>
          </cell>
          <cell r="EP62">
            <v>108</v>
          </cell>
          <cell r="EQ62" t="str">
            <v>025005</v>
          </cell>
          <cell r="ER62">
            <v>103</v>
          </cell>
          <cell r="ES62" t="str">
            <v>025004</v>
          </cell>
          <cell r="ET62">
            <v>112</v>
          </cell>
          <cell r="EU62" t="str">
            <v>025005</v>
          </cell>
          <cell r="EV62">
            <v>123</v>
          </cell>
          <cell r="EW62" t="str">
            <v>025004</v>
          </cell>
          <cell r="EX62">
            <v>85</v>
          </cell>
          <cell r="EY62" t="str">
            <v>026001</v>
          </cell>
          <cell r="EZ62">
            <v>188</v>
          </cell>
          <cell r="FA62" t="str">
            <v>025005</v>
          </cell>
          <cell r="FB62">
            <v>85</v>
          </cell>
          <cell r="FC62" t="str">
            <v>025005</v>
          </cell>
          <cell r="FD62">
            <v>110</v>
          </cell>
          <cell r="FE62" t="str">
            <v>025005</v>
          </cell>
          <cell r="FF62">
            <v>92</v>
          </cell>
          <cell r="FG62" t="str">
            <v>025005</v>
          </cell>
          <cell r="FH62">
            <v>107</v>
          </cell>
          <cell r="FI62" t="str">
            <v>025005</v>
          </cell>
          <cell r="FJ62">
            <v>89</v>
          </cell>
          <cell r="FK62" t="str">
            <v>025005</v>
          </cell>
          <cell r="FL62">
            <v>106</v>
          </cell>
          <cell r="FM62" t="str">
            <v>025005</v>
          </cell>
          <cell r="FN62">
            <v>103</v>
          </cell>
          <cell r="FO62" t="str">
            <v>025005</v>
          </cell>
          <cell r="FP62">
            <v>101</v>
          </cell>
          <cell r="FQ62" t="str">
            <v>025005</v>
          </cell>
          <cell r="FR62">
            <v>115</v>
          </cell>
          <cell r="FS62" t="str">
            <v>025005</v>
          </cell>
          <cell r="FT62">
            <v>106</v>
          </cell>
          <cell r="FU62" t="str">
            <v>025005</v>
          </cell>
          <cell r="FV62">
            <v>116</v>
          </cell>
          <cell r="FW62" t="str">
            <v>025005</v>
          </cell>
          <cell r="FX62">
            <v>120</v>
          </cell>
          <cell r="FY62" t="str">
            <v>025005</v>
          </cell>
          <cell r="FZ62">
            <v>118</v>
          </cell>
          <cell r="GA62" t="str">
            <v>025004</v>
          </cell>
          <cell r="GB62">
            <v>124</v>
          </cell>
          <cell r="GC62" t="str">
            <v>025005</v>
          </cell>
          <cell r="GD62">
            <v>106</v>
          </cell>
          <cell r="GE62" t="str">
            <v>025005</v>
          </cell>
          <cell r="GF62">
            <v>104</v>
          </cell>
          <cell r="GG62" t="str">
            <v>025005</v>
          </cell>
          <cell r="GH62">
            <v>138</v>
          </cell>
          <cell r="GI62" t="str">
            <v>025005</v>
          </cell>
          <cell r="GJ62">
            <v>118</v>
          </cell>
          <cell r="GK62" t="str">
            <v>025005</v>
          </cell>
          <cell r="GL62">
            <v>141</v>
          </cell>
          <cell r="GM62" t="str">
            <v>025005</v>
          </cell>
          <cell r="GN62">
            <v>101</v>
          </cell>
          <cell r="GO62" t="str">
            <v>025005</v>
          </cell>
          <cell r="GP62">
            <v>112</v>
          </cell>
          <cell r="GQ62" t="str">
            <v>025005</v>
          </cell>
          <cell r="GR62">
            <v>147</v>
          </cell>
          <cell r="GS62" t="str">
            <v>025005</v>
          </cell>
          <cell r="GT62">
            <v>131</v>
          </cell>
          <cell r="GU62" t="str">
            <v>025005</v>
          </cell>
          <cell r="GV62">
            <v>158</v>
          </cell>
          <cell r="GW62" t="str">
            <v>025005</v>
          </cell>
          <cell r="GX62">
            <v>115</v>
          </cell>
          <cell r="GY62" t="str">
            <v>025005</v>
          </cell>
          <cell r="GZ62">
            <v>152</v>
          </cell>
          <cell r="HA62" t="str">
            <v>025005</v>
          </cell>
          <cell r="HB62">
            <v>133</v>
          </cell>
          <cell r="HC62" t="str">
            <v>025005</v>
          </cell>
          <cell r="HD62">
            <v>153</v>
          </cell>
          <cell r="HE62" t="str">
            <v>025004</v>
          </cell>
          <cell r="HF62">
            <v>133</v>
          </cell>
          <cell r="HG62" t="str">
            <v>025005</v>
          </cell>
          <cell r="HH62">
            <v>152</v>
          </cell>
          <cell r="HI62" t="str">
            <v>025005</v>
          </cell>
          <cell r="HJ62">
            <v>155</v>
          </cell>
          <cell r="HK62" t="str">
            <v>025005</v>
          </cell>
          <cell r="HL62">
            <v>191</v>
          </cell>
          <cell r="HM62" t="str">
            <v>025005</v>
          </cell>
          <cell r="HN62">
            <v>152</v>
          </cell>
          <cell r="HO62" t="str">
            <v>025005</v>
          </cell>
          <cell r="HP62">
            <v>181</v>
          </cell>
          <cell r="HQ62" t="str">
            <v>025005</v>
          </cell>
          <cell r="HR62">
            <v>181</v>
          </cell>
          <cell r="HS62" t="str">
            <v>025005</v>
          </cell>
          <cell r="HT62">
            <v>174</v>
          </cell>
          <cell r="HU62" t="str">
            <v>025005</v>
          </cell>
          <cell r="HV62">
            <v>176</v>
          </cell>
          <cell r="HW62" t="str">
            <v>025005</v>
          </cell>
          <cell r="HX62">
            <v>184</v>
          </cell>
          <cell r="HY62" t="str">
            <v>025005</v>
          </cell>
          <cell r="HZ62">
            <v>188</v>
          </cell>
          <cell r="IA62" t="str">
            <v>025005</v>
          </cell>
          <cell r="IB62">
            <v>211</v>
          </cell>
          <cell r="IC62" t="str">
            <v>025005</v>
          </cell>
          <cell r="ID62">
            <v>210</v>
          </cell>
          <cell r="IE62" t="str">
            <v>025005</v>
          </cell>
          <cell r="IF62">
            <v>224</v>
          </cell>
          <cell r="IG62" t="str">
            <v>025005</v>
          </cell>
          <cell r="IH62">
            <v>212</v>
          </cell>
          <cell r="II62" t="str">
            <v>025005</v>
          </cell>
          <cell r="IJ62">
            <v>226</v>
          </cell>
          <cell r="IK62" t="str">
            <v>025004</v>
          </cell>
          <cell r="IL62">
            <v>170</v>
          </cell>
          <cell r="IM62" t="str">
            <v>025005</v>
          </cell>
          <cell r="IN62">
            <v>180</v>
          </cell>
          <cell r="IO62" t="str">
            <v>025005</v>
          </cell>
          <cell r="IP62">
            <v>195</v>
          </cell>
          <cell r="IQ62" t="str">
            <v>025005</v>
          </cell>
          <cell r="IR62">
            <v>190</v>
          </cell>
          <cell r="IS62" t="str">
            <v>025005</v>
          </cell>
          <cell r="IT62">
            <v>206</v>
          </cell>
          <cell r="IU62" t="str">
            <v>025005</v>
          </cell>
          <cell r="IV62">
            <v>172</v>
          </cell>
          <cell r="IW62" t="str">
            <v>025005</v>
          </cell>
          <cell r="IX62">
            <v>175</v>
          </cell>
          <cell r="IY62" t="str">
            <v>025005</v>
          </cell>
          <cell r="IZ62">
            <v>135</v>
          </cell>
          <cell r="JA62" t="str">
            <v>025005</v>
          </cell>
          <cell r="JB62">
            <v>201</v>
          </cell>
          <cell r="JC62" t="str">
            <v>026001</v>
          </cell>
          <cell r="JD62">
            <v>142</v>
          </cell>
          <cell r="JE62" t="str">
            <v>025005</v>
          </cell>
          <cell r="JF62">
            <v>153</v>
          </cell>
          <cell r="JG62" t="str">
            <v>026001</v>
          </cell>
          <cell r="JH62">
            <v>148</v>
          </cell>
          <cell r="JI62" t="str">
            <v>025005</v>
          </cell>
          <cell r="JJ62">
            <v>147</v>
          </cell>
          <cell r="JK62" t="str">
            <v>025005</v>
          </cell>
          <cell r="JL62">
            <v>109</v>
          </cell>
          <cell r="JM62" t="str">
            <v>025005</v>
          </cell>
          <cell r="JN62">
            <v>141</v>
          </cell>
          <cell r="JO62" t="str">
            <v>025005</v>
          </cell>
          <cell r="JP62">
            <v>105</v>
          </cell>
          <cell r="JQ62" t="str">
            <v>025005</v>
          </cell>
          <cell r="JR62">
            <v>141</v>
          </cell>
          <cell r="JS62" t="str">
            <v>025005</v>
          </cell>
          <cell r="JT62">
            <v>84</v>
          </cell>
          <cell r="JU62" t="str">
            <v>026001</v>
          </cell>
          <cell r="JV62">
            <v>145</v>
          </cell>
          <cell r="JW62" t="str">
            <v>026001</v>
          </cell>
          <cell r="JX62">
            <v>85</v>
          </cell>
          <cell r="JY62" t="str">
            <v>026001</v>
          </cell>
          <cell r="JZ62">
            <v>141</v>
          </cell>
          <cell r="KA62" t="str">
            <v>026001</v>
          </cell>
          <cell r="KB62">
            <v>67</v>
          </cell>
          <cell r="KC62" t="str">
            <v>026001</v>
          </cell>
          <cell r="KD62">
            <v>139</v>
          </cell>
          <cell r="KE62" t="str">
            <v>026001</v>
          </cell>
          <cell r="KF62">
            <v>66</v>
          </cell>
          <cell r="KG62" t="str">
            <v>026001</v>
          </cell>
          <cell r="KH62">
            <v>87</v>
          </cell>
          <cell r="KI62" t="str">
            <v>026001</v>
          </cell>
          <cell r="KJ62">
            <v>61</v>
          </cell>
          <cell r="KK62" t="str">
            <v>026001</v>
          </cell>
          <cell r="KL62">
            <v>104</v>
          </cell>
          <cell r="KM62" t="str">
            <v>026001</v>
          </cell>
          <cell r="KN62">
            <v>41</v>
          </cell>
          <cell r="KO62" t="str">
            <v>026001</v>
          </cell>
          <cell r="KP62">
            <v>70</v>
          </cell>
          <cell r="KQ62" t="str">
            <v>026001</v>
          </cell>
          <cell r="KR62">
            <v>15</v>
          </cell>
          <cell r="KS62" t="str">
            <v>026001</v>
          </cell>
          <cell r="KT62">
            <v>30</v>
          </cell>
          <cell r="KU62" t="str">
            <v>026001</v>
          </cell>
          <cell r="KV62">
            <v>8</v>
          </cell>
          <cell r="KW62" t="str">
            <v>026001</v>
          </cell>
          <cell r="KX62">
            <v>12</v>
          </cell>
          <cell r="KY62" t="str">
            <v>026001</v>
          </cell>
          <cell r="KZ62">
            <v>8</v>
          </cell>
          <cell r="LA62" t="str">
            <v>026001</v>
          </cell>
          <cell r="LB62">
            <v>20</v>
          </cell>
          <cell r="LC62" t="str">
            <v>026001</v>
          </cell>
          <cell r="LD62">
            <v>13</v>
          </cell>
          <cell r="LE62" t="str">
            <v>026001</v>
          </cell>
          <cell r="LF62">
            <v>35</v>
          </cell>
          <cell r="LG62" t="str">
            <v>026001</v>
          </cell>
          <cell r="LH62">
            <v>22</v>
          </cell>
          <cell r="LI62" t="str">
            <v>026001</v>
          </cell>
          <cell r="LJ62">
            <v>72</v>
          </cell>
          <cell r="LK62" t="str">
            <v>026001</v>
          </cell>
          <cell r="LL62">
            <v>28</v>
          </cell>
          <cell r="LM62" t="str">
            <v>026001</v>
          </cell>
          <cell r="LN62">
            <v>74</v>
          </cell>
          <cell r="LO62" t="str">
            <v>026001</v>
          </cell>
          <cell r="LP62">
            <v>30</v>
          </cell>
          <cell r="LQ62" t="str">
            <v>026001</v>
          </cell>
          <cell r="LR62">
            <v>76</v>
          </cell>
          <cell r="LS62" t="str">
            <v>026001</v>
          </cell>
          <cell r="LT62">
            <v>12</v>
          </cell>
          <cell r="LU62" t="str">
            <v>026001</v>
          </cell>
          <cell r="LV62">
            <v>48</v>
          </cell>
          <cell r="LW62" t="str">
            <v>026001</v>
          </cell>
          <cell r="LX62">
            <v>19</v>
          </cell>
          <cell r="LY62" t="str">
            <v>026001</v>
          </cell>
          <cell r="LZ62">
            <v>64</v>
          </cell>
          <cell r="MA62" t="str">
            <v>026001</v>
          </cell>
          <cell r="MB62">
            <v>15</v>
          </cell>
          <cell r="MC62" t="str">
            <v>026001</v>
          </cell>
          <cell r="MD62">
            <v>52</v>
          </cell>
          <cell r="ME62" t="str">
            <v>026001</v>
          </cell>
          <cell r="MF62">
            <v>10</v>
          </cell>
          <cell r="MG62" t="str">
            <v>026001</v>
          </cell>
          <cell r="MH62">
            <v>37</v>
          </cell>
          <cell r="MI62" t="str">
            <v>026001</v>
          </cell>
          <cell r="MJ62">
            <v>7</v>
          </cell>
          <cell r="MK62" t="str">
            <v>026001</v>
          </cell>
          <cell r="ML62">
            <v>31</v>
          </cell>
          <cell r="MM62" t="str">
            <v>026001</v>
          </cell>
          <cell r="MN62">
            <v>2</v>
          </cell>
          <cell r="MO62" t="str">
            <v>026001</v>
          </cell>
          <cell r="MP62">
            <v>24</v>
          </cell>
          <cell r="MQ62" t="str">
            <v>026001</v>
          </cell>
          <cell r="MR62">
            <v>6</v>
          </cell>
          <cell r="MS62" t="str">
            <v>026001</v>
          </cell>
          <cell r="MT62">
            <v>27</v>
          </cell>
          <cell r="MU62" t="str">
            <v>026001</v>
          </cell>
          <cell r="MV62">
            <v>1</v>
          </cell>
          <cell r="MW62" t="str">
            <v>026001</v>
          </cell>
          <cell r="MX62">
            <v>26</v>
          </cell>
          <cell r="MY62" t="str">
            <v>026001</v>
          </cell>
          <cell r="MZ62">
            <v>4</v>
          </cell>
          <cell r="NA62" t="str">
            <v>026001</v>
          </cell>
          <cell r="NB62">
            <v>18</v>
          </cell>
          <cell r="NC62" t="str">
            <v>026001</v>
          </cell>
          <cell r="ND62">
            <v>4</v>
          </cell>
          <cell r="NE62" t="str">
            <v>026001</v>
          </cell>
          <cell r="NF62">
            <v>18</v>
          </cell>
          <cell r="NG62" t="str">
            <v>026001</v>
          </cell>
          <cell r="NH62">
            <v>3</v>
          </cell>
          <cell r="NI62" t="str">
            <v>026002</v>
          </cell>
          <cell r="NJ62">
            <v>10</v>
          </cell>
          <cell r="NK62" t="str">
            <v>026001</v>
          </cell>
          <cell r="NL62">
            <v>2</v>
          </cell>
          <cell r="NM62" t="str">
            <v>026003</v>
          </cell>
          <cell r="NN62">
            <v>10</v>
          </cell>
          <cell r="NO62" t="str">
            <v>026001</v>
          </cell>
          <cell r="NP62">
            <v>1</v>
          </cell>
          <cell r="NQ62" t="str">
            <v>026002</v>
          </cell>
          <cell r="NR62">
            <v>2</v>
          </cell>
          <cell r="NU62" t="str">
            <v>027001</v>
          </cell>
          <cell r="NV62">
            <v>8</v>
          </cell>
          <cell r="NY62" t="str">
            <v>029300</v>
          </cell>
          <cell r="NZ62">
            <v>5</v>
          </cell>
        </row>
        <row r="63">
          <cell r="C63" t="str">
            <v>027000</v>
          </cell>
          <cell r="D63">
            <v>1146</v>
          </cell>
          <cell r="E63" t="str">
            <v>027000</v>
          </cell>
          <cell r="F63">
            <v>1085</v>
          </cell>
          <cell r="G63" t="str">
            <v>027000</v>
          </cell>
          <cell r="H63">
            <v>1170</v>
          </cell>
          <cell r="I63" t="str">
            <v>027000</v>
          </cell>
          <cell r="J63">
            <v>1114</v>
          </cell>
          <cell r="K63" t="str">
            <v>027000</v>
          </cell>
          <cell r="L63">
            <v>1289</v>
          </cell>
          <cell r="M63" t="str">
            <v>027000</v>
          </cell>
          <cell r="N63">
            <v>1222</v>
          </cell>
          <cell r="O63" t="str">
            <v>027000</v>
          </cell>
          <cell r="P63">
            <v>1363</v>
          </cell>
          <cell r="Q63" t="str">
            <v>027000</v>
          </cell>
          <cell r="R63">
            <v>1282</v>
          </cell>
          <cell r="S63" t="str">
            <v>027000</v>
          </cell>
          <cell r="T63">
            <v>1515</v>
          </cell>
          <cell r="U63" t="str">
            <v>027000</v>
          </cell>
          <cell r="V63">
            <v>1516</v>
          </cell>
          <cell r="W63" t="str">
            <v>027000</v>
          </cell>
          <cell r="X63">
            <v>1573</v>
          </cell>
          <cell r="Y63" t="str">
            <v>027000</v>
          </cell>
          <cell r="Z63">
            <v>1465</v>
          </cell>
          <cell r="AA63" t="str">
            <v>027000</v>
          </cell>
          <cell r="AB63">
            <v>1513</v>
          </cell>
          <cell r="AC63" t="str">
            <v>026005</v>
          </cell>
          <cell r="AD63">
            <v>113</v>
          </cell>
          <cell r="AE63" t="str">
            <v>027000</v>
          </cell>
          <cell r="AF63">
            <v>1474</v>
          </cell>
          <cell r="AG63" t="str">
            <v>027000</v>
          </cell>
          <cell r="AH63">
            <v>1380</v>
          </cell>
          <cell r="AI63" t="str">
            <v>027000</v>
          </cell>
          <cell r="AJ63">
            <v>1466</v>
          </cell>
          <cell r="AK63" t="str">
            <v>027000</v>
          </cell>
          <cell r="AL63">
            <v>1352</v>
          </cell>
          <cell r="AM63" t="str">
            <v>027000</v>
          </cell>
          <cell r="AN63">
            <v>1291</v>
          </cell>
          <cell r="AO63" t="str">
            <v>027000</v>
          </cell>
          <cell r="AP63">
            <v>1243</v>
          </cell>
          <cell r="AQ63" t="str">
            <v>027000</v>
          </cell>
          <cell r="AR63">
            <v>1356</v>
          </cell>
          <cell r="AS63" t="str">
            <v>027000</v>
          </cell>
          <cell r="AT63">
            <v>1291</v>
          </cell>
          <cell r="AU63" t="str">
            <v>027000</v>
          </cell>
          <cell r="AV63">
            <v>1277</v>
          </cell>
          <cell r="AW63" t="str">
            <v>027000</v>
          </cell>
          <cell r="AX63">
            <v>1221</v>
          </cell>
          <cell r="AY63" t="str">
            <v>027000</v>
          </cell>
          <cell r="AZ63">
            <v>1222</v>
          </cell>
          <cell r="BA63" t="str">
            <v>027000</v>
          </cell>
          <cell r="BB63">
            <v>1148</v>
          </cell>
          <cell r="BC63" t="str">
            <v>026005</v>
          </cell>
          <cell r="BD63">
            <v>151</v>
          </cell>
          <cell r="BE63" t="str">
            <v>026005</v>
          </cell>
          <cell r="BF63">
            <v>117</v>
          </cell>
          <cell r="BG63" t="str">
            <v>026005</v>
          </cell>
          <cell r="BH63">
            <v>112</v>
          </cell>
          <cell r="BI63" t="str">
            <v>026005</v>
          </cell>
          <cell r="BJ63">
            <v>87</v>
          </cell>
          <cell r="BK63" t="str">
            <v>026005</v>
          </cell>
          <cell r="BL63">
            <v>101</v>
          </cell>
          <cell r="BM63" t="str">
            <v>026005</v>
          </cell>
          <cell r="BN63">
            <v>108</v>
          </cell>
          <cell r="BO63" t="str">
            <v>025001</v>
          </cell>
          <cell r="BP63">
            <v>298</v>
          </cell>
          <cell r="BQ63" t="str">
            <v>025001</v>
          </cell>
          <cell r="BR63">
            <v>342</v>
          </cell>
          <cell r="BS63" t="str">
            <v>025002</v>
          </cell>
          <cell r="BT63">
            <v>116</v>
          </cell>
          <cell r="BU63" t="str">
            <v>025004</v>
          </cell>
          <cell r="BV63">
            <v>68</v>
          </cell>
          <cell r="BW63" t="str">
            <v>025002</v>
          </cell>
          <cell r="BX63">
            <v>112</v>
          </cell>
          <cell r="BY63" t="str">
            <v>025004</v>
          </cell>
          <cell r="BZ63">
            <v>54</v>
          </cell>
          <cell r="CA63" t="str">
            <v>026001</v>
          </cell>
          <cell r="CB63">
            <v>130</v>
          </cell>
          <cell r="CC63" t="str">
            <v>025005</v>
          </cell>
          <cell r="CD63">
            <v>50</v>
          </cell>
          <cell r="CE63" t="str">
            <v>025004</v>
          </cell>
          <cell r="CF63">
            <v>88</v>
          </cell>
          <cell r="CG63" t="str">
            <v>025004</v>
          </cell>
          <cell r="CH63">
            <v>45</v>
          </cell>
          <cell r="CI63" t="str">
            <v>025003</v>
          </cell>
          <cell r="CJ63">
            <v>78</v>
          </cell>
          <cell r="CK63" t="str">
            <v>026001</v>
          </cell>
          <cell r="CL63">
            <v>87</v>
          </cell>
          <cell r="CM63" t="str">
            <v>026001</v>
          </cell>
          <cell r="CN63">
            <v>130</v>
          </cell>
          <cell r="CO63" t="str">
            <v>025004</v>
          </cell>
          <cell r="CP63">
            <v>50</v>
          </cell>
          <cell r="CQ63" t="str">
            <v>026001</v>
          </cell>
          <cell r="CR63">
            <v>120</v>
          </cell>
          <cell r="CS63" t="str">
            <v>025005</v>
          </cell>
          <cell r="CT63">
            <v>43</v>
          </cell>
          <cell r="CU63" t="str">
            <v>026001</v>
          </cell>
          <cell r="CV63">
            <v>133</v>
          </cell>
          <cell r="CW63" t="str">
            <v>026001</v>
          </cell>
          <cell r="CX63">
            <v>100</v>
          </cell>
          <cell r="CY63" t="str">
            <v>026001</v>
          </cell>
          <cell r="CZ63">
            <v>123</v>
          </cell>
          <cell r="DA63" t="str">
            <v>025004</v>
          </cell>
          <cell r="DB63">
            <v>55</v>
          </cell>
          <cell r="DC63" t="str">
            <v>026001</v>
          </cell>
          <cell r="DD63">
            <v>115</v>
          </cell>
          <cell r="DE63" t="str">
            <v>025005</v>
          </cell>
          <cell r="DF63">
            <v>46</v>
          </cell>
          <cell r="DG63" t="str">
            <v>026001</v>
          </cell>
          <cell r="DH63">
            <v>127</v>
          </cell>
          <cell r="DI63" t="str">
            <v>025005</v>
          </cell>
          <cell r="DJ63">
            <v>56</v>
          </cell>
          <cell r="DK63" t="str">
            <v>026001</v>
          </cell>
          <cell r="DL63">
            <v>135</v>
          </cell>
          <cell r="DM63" t="str">
            <v>026001</v>
          </cell>
          <cell r="DN63">
            <v>124</v>
          </cell>
          <cell r="DO63" t="str">
            <v>026001</v>
          </cell>
          <cell r="DP63">
            <v>151</v>
          </cell>
          <cell r="DQ63" t="str">
            <v>026001</v>
          </cell>
          <cell r="DR63">
            <v>147</v>
          </cell>
          <cell r="DS63" t="str">
            <v>025005</v>
          </cell>
          <cell r="DT63">
            <v>109</v>
          </cell>
          <cell r="DU63" t="str">
            <v>025005</v>
          </cell>
          <cell r="DV63">
            <v>101</v>
          </cell>
          <cell r="DW63" t="str">
            <v>026001</v>
          </cell>
          <cell r="DX63">
            <v>195</v>
          </cell>
          <cell r="DY63" t="str">
            <v>026001</v>
          </cell>
          <cell r="DZ63">
            <v>173</v>
          </cell>
          <cell r="EA63" t="str">
            <v>026001</v>
          </cell>
          <cell r="EB63">
            <v>185</v>
          </cell>
          <cell r="EC63" t="str">
            <v>026001</v>
          </cell>
          <cell r="ED63">
            <v>225</v>
          </cell>
          <cell r="EE63" t="str">
            <v>026001</v>
          </cell>
          <cell r="EF63">
            <v>228</v>
          </cell>
          <cell r="EG63" t="str">
            <v>025004</v>
          </cell>
          <cell r="EH63">
            <v>118</v>
          </cell>
          <cell r="EI63" t="str">
            <v>026001</v>
          </cell>
          <cell r="EJ63">
            <v>227</v>
          </cell>
          <cell r="EK63" t="str">
            <v>026001</v>
          </cell>
          <cell r="EL63">
            <v>194</v>
          </cell>
          <cell r="EM63" t="str">
            <v>026001</v>
          </cell>
          <cell r="EN63">
            <v>191</v>
          </cell>
          <cell r="EO63" t="str">
            <v>026001</v>
          </cell>
          <cell r="EP63">
            <v>204</v>
          </cell>
          <cell r="EQ63" t="str">
            <v>026001</v>
          </cell>
          <cell r="ER63">
            <v>198</v>
          </cell>
          <cell r="ES63" t="str">
            <v>025005</v>
          </cell>
          <cell r="ET63">
            <v>95</v>
          </cell>
          <cell r="EU63" t="str">
            <v>026001</v>
          </cell>
          <cell r="EV63">
            <v>211</v>
          </cell>
          <cell r="EW63" t="str">
            <v>025005</v>
          </cell>
          <cell r="EX63">
            <v>101</v>
          </cell>
          <cell r="EY63" t="str">
            <v>026002</v>
          </cell>
          <cell r="EZ63">
            <v>127</v>
          </cell>
          <cell r="FA63" t="str">
            <v>026001</v>
          </cell>
          <cell r="FB63">
            <v>183</v>
          </cell>
          <cell r="FC63" t="str">
            <v>026001</v>
          </cell>
          <cell r="FD63">
            <v>166</v>
          </cell>
          <cell r="FE63" t="str">
            <v>026001</v>
          </cell>
          <cell r="FF63">
            <v>202</v>
          </cell>
          <cell r="FG63" t="str">
            <v>026001</v>
          </cell>
          <cell r="FH63">
            <v>181</v>
          </cell>
          <cell r="FI63" t="str">
            <v>026001</v>
          </cell>
          <cell r="FJ63">
            <v>195</v>
          </cell>
          <cell r="FK63" t="str">
            <v>026001</v>
          </cell>
          <cell r="FL63">
            <v>203</v>
          </cell>
          <cell r="FM63" t="str">
            <v>026001</v>
          </cell>
          <cell r="FN63">
            <v>202</v>
          </cell>
          <cell r="FO63" t="str">
            <v>026001</v>
          </cell>
          <cell r="FP63">
            <v>192</v>
          </cell>
          <cell r="FQ63" t="str">
            <v>026001</v>
          </cell>
          <cell r="FR63">
            <v>206</v>
          </cell>
          <cell r="FS63" t="str">
            <v>026001</v>
          </cell>
          <cell r="FT63">
            <v>167</v>
          </cell>
          <cell r="FU63" t="str">
            <v>026001</v>
          </cell>
          <cell r="FV63">
            <v>172</v>
          </cell>
          <cell r="FW63" t="str">
            <v>026001</v>
          </cell>
          <cell r="FX63">
            <v>160</v>
          </cell>
          <cell r="FY63" t="str">
            <v>026001</v>
          </cell>
          <cell r="FZ63">
            <v>178</v>
          </cell>
          <cell r="GA63" t="str">
            <v>025005</v>
          </cell>
          <cell r="GB63">
            <v>101</v>
          </cell>
          <cell r="GC63" t="str">
            <v>026001</v>
          </cell>
          <cell r="GD63">
            <v>189</v>
          </cell>
          <cell r="GE63" t="str">
            <v>026001</v>
          </cell>
          <cell r="GF63">
            <v>196</v>
          </cell>
          <cell r="GG63" t="str">
            <v>026001</v>
          </cell>
          <cell r="GH63">
            <v>195</v>
          </cell>
          <cell r="GI63" t="str">
            <v>026001</v>
          </cell>
          <cell r="GJ63">
            <v>171</v>
          </cell>
          <cell r="GK63" t="str">
            <v>026001</v>
          </cell>
          <cell r="GL63">
            <v>167</v>
          </cell>
          <cell r="GM63" t="str">
            <v>026001</v>
          </cell>
          <cell r="GN63">
            <v>161</v>
          </cell>
          <cell r="GO63" t="str">
            <v>026001</v>
          </cell>
          <cell r="GP63">
            <v>186</v>
          </cell>
          <cell r="GQ63" t="str">
            <v>026001</v>
          </cell>
          <cell r="GR63">
            <v>164</v>
          </cell>
          <cell r="GS63" t="str">
            <v>026001</v>
          </cell>
          <cell r="GT63">
            <v>165</v>
          </cell>
          <cell r="GU63" t="str">
            <v>026001</v>
          </cell>
          <cell r="GV63">
            <v>151</v>
          </cell>
          <cell r="GW63" t="str">
            <v>026001</v>
          </cell>
          <cell r="GX63">
            <v>166</v>
          </cell>
          <cell r="GY63" t="str">
            <v>026001</v>
          </cell>
          <cell r="GZ63">
            <v>152</v>
          </cell>
          <cell r="HA63" t="str">
            <v>026001</v>
          </cell>
          <cell r="HB63">
            <v>163</v>
          </cell>
          <cell r="HC63" t="str">
            <v>026001</v>
          </cell>
          <cell r="HD63">
            <v>153</v>
          </cell>
          <cell r="HE63" t="str">
            <v>025005</v>
          </cell>
          <cell r="HF63">
            <v>152</v>
          </cell>
          <cell r="HG63" t="str">
            <v>026001</v>
          </cell>
          <cell r="HH63">
            <v>162</v>
          </cell>
          <cell r="HI63" t="str">
            <v>026001</v>
          </cell>
          <cell r="HJ63">
            <v>189</v>
          </cell>
          <cell r="HK63" t="str">
            <v>026001</v>
          </cell>
          <cell r="HL63">
            <v>150</v>
          </cell>
          <cell r="HM63" t="str">
            <v>026001</v>
          </cell>
          <cell r="HN63">
            <v>185</v>
          </cell>
          <cell r="HO63" t="str">
            <v>026001</v>
          </cell>
          <cell r="HP63">
            <v>187</v>
          </cell>
          <cell r="HQ63" t="str">
            <v>026001</v>
          </cell>
          <cell r="HR63">
            <v>177</v>
          </cell>
          <cell r="HS63" t="str">
            <v>026001</v>
          </cell>
          <cell r="HT63">
            <v>187</v>
          </cell>
          <cell r="HU63" t="str">
            <v>026001</v>
          </cell>
          <cell r="HV63">
            <v>210</v>
          </cell>
          <cell r="HW63" t="str">
            <v>026001</v>
          </cell>
          <cell r="HX63">
            <v>173</v>
          </cell>
          <cell r="HY63" t="str">
            <v>026001</v>
          </cell>
          <cell r="HZ63">
            <v>234</v>
          </cell>
          <cell r="IA63" t="str">
            <v>026001</v>
          </cell>
          <cell r="IB63">
            <v>175</v>
          </cell>
          <cell r="IC63" t="str">
            <v>026001</v>
          </cell>
          <cell r="ID63">
            <v>237</v>
          </cell>
          <cell r="IE63" t="str">
            <v>026001</v>
          </cell>
          <cell r="IF63">
            <v>194</v>
          </cell>
          <cell r="IG63" t="str">
            <v>026001</v>
          </cell>
          <cell r="IH63">
            <v>252</v>
          </cell>
          <cell r="II63" t="str">
            <v>026001</v>
          </cell>
          <cell r="IJ63">
            <v>204</v>
          </cell>
          <cell r="IK63" t="str">
            <v>025005</v>
          </cell>
          <cell r="IL63">
            <v>213</v>
          </cell>
          <cell r="IM63" t="str">
            <v>026001</v>
          </cell>
          <cell r="IN63">
            <v>187</v>
          </cell>
          <cell r="IO63" t="str">
            <v>026001</v>
          </cell>
          <cell r="IP63">
            <v>205</v>
          </cell>
          <cell r="IQ63" t="str">
            <v>026001</v>
          </cell>
          <cell r="IR63">
            <v>182</v>
          </cell>
          <cell r="IS63" t="str">
            <v>026001</v>
          </cell>
          <cell r="IT63">
            <v>235</v>
          </cell>
          <cell r="IU63" t="str">
            <v>026001</v>
          </cell>
          <cell r="IV63">
            <v>157</v>
          </cell>
          <cell r="IW63" t="str">
            <v>026001</v>
          </cell>
          <cell r="IX63">
            <v>196</v>
          </cell>
          <cell r="IY63" t="str">
            <v>026001</v>
          </cell>
          <cell r="IZ63">
            <v>163</v>
          </cell>
          <cell r="JA63" t="str">
            <v>026001</v>
          </cell>
          <cell r="JB63">
            <v>202</v>
          </cell>
          <cell r="JC63" t="str">
            <v>026002</v>
          </cell>
          <cell r="JD63">
            <v>119</v>
          </cell>
          <cell r="JE63" t="str">
            <v>026001</v>
          </cell>
          <cell r="JF63">
            <v>223</v>
          </cell>
          <cell r="JG63" t="str">
            <v>026002</v>
          </cell>
          <cell r="JH63">
            <v>113</v>
          </cell>
          <cell r="JI63" t="str">
            <v>026001</v>
          </cell>
          <cell r="JJ63">
            <v>182</v>
          </cell>
          <cell r="JK63" t="str">
            <v>026001</v>
          </cell>
          <cell r="JL63">
            <v>145</v>
          </cell>
          <cell r="JM63" t="str">
            <v>026001</v>
          </cell>
          <cell r="JN63">
            <v>167</v>
          </cell>
          <cell r="JO63" t="str">
            <v>026001</v>
          </cell>
          <cell r="JP63">
            <v>120</v>
          </cell>
          <cell r="JQ63" t="str">
            <v>026001</v>
          </cell>
          <cell r="JR63">
            <v>176</v>
          </cell>
          <cell r="JS63" t="str">
            <v>026001</v>
          </cell>
          <cell r="JT63">
            <v>95</v>
          </cell>
          <cell r="JU63" t="str">
            <v>026002</v>
          </cell>
          <cell r="JV63">
            <v>107</v>
          </cell>
          <cell r="JW63" t="str">
            <v>026002</v>
          </cell>
          <cell r="JX63">
            <v>62</v>
          </cell>
          <cell r="JY63" t="str">
            <v>026002</v>
          </cell>
          <cell r="JZ63">
            <v>102</v>
          </cell>
          <cell r="KA63" t="str">
            <v>026002</v>
          </cell>
          <cell r="KB63">
            <v>78</v>
          </cell>
          <cell r="KC63" t="str">
            <v>026002</v>
          </cell>
          <cell r="KD63">
            <v>95</v>
          </cell>
          <cell r="KE63" t="str">
            <v>026002</v>
          </cell>
          <cell r="KF63">
            <v>44</v>
          </cell>
          <cell r="KG63" t="str">
            <v>026002</v>
          </cell>
          <cell r="KH63">
            <v>79</v>
          </cell>
          <cell r="KI63" t="str">
            <v>026002</v>
          </cell>
          <cell r="KJ63">
            <v>44</v>
          </cell>
          <cell r="KK63" t="str">
            <v>026002</v>
          </cell>
          <cell r="KL63">
            <v>78</v>
          </cell>
          <cell r="KM63" t="str">
            <v>026002</v>
          </cell>
          <cell r="KN63">
            <v>38</v>
          </cell>
          <cell r="KO63" t="str">
            <v>026002</v>
          </cell>
          <cell r="KP63">
            <v>67</v>
          </cell>
          <cell r="KQ63" t="str">
            <v>026002</v>
          </cell>
          <cell r="KR63">
            <v>14</v>
          </cell>
          <cell r="KS63" t="str">
            <v>026002</v>
          </cell>
          <cell r="KT63">
            <v>24</v>
          </cell>
          <cell r="KU63" t="str">
            <v>026002</v>
          </cell>
          <cell r="KV63">
            <v>6</v>
          </cell>
          <cell r="KW63" t="str">
            <v>026002</v>
          </cell>
          <cell r="KX63">
            <v>19</v>
          </cell>
          <cell r="KY63" t="str">
            <v>026002</v>
          </cell>
          <cell r="KZ63">
            <v>11</v>
          </cell>
          <cell r="LA63" t="str">
            <v>026002</v>
          </cell>
          <cell r="LB63">
            <v>29</v>
          </cell>
          <cell r="LC63" t="str">
            <v>026002</v>
          </cell>
          <cell r="LD63">
            <v>25</v>
          </cell>
          <cell r="LE63" t="str">
            <v>026002</v>
          </cell>
          <cell r="LF63">
            <v>39</v>
          </cell>
          <cell r="LG63" t="str">
            <v>026002</v>
          </cell>
          <cell r="LH63">
            <v>26</v>
          </cell>
          <cell r="LI63" t="str">
            <v>026002</v>
          </cell>
          <cell r="LJ63">
            <v>66</v>
          </cell>
          <cell r="LK63" t="str">
            <v>026002</v>
          </cell>
          <cell r="LL63">
            <v>25</v>
          </cell>
          <cell r="LM63" t="str">
            <v>026002</v>
          </cell>
          <cell r="LN63">
            <v>85</v>
          </cell>
          <cell r="LO63" t="str">
            <v>026002</v>
          </cell>
          <cell r="LP63">
            <v>32</v>
          </cell>
          <cell r="LQ63" t="str">
            <v>026002</v>
          </cell>
          <cell r="LR63">
            <v>87</v>
          </cell>
          <cell r="LS63" t="str">
            <v>026002</v>
          </cell>
          <cell r="LT63">
            <v>20</v>
          </cell>
          <cell r="LU63" t="str">
            <v>026002</v>
          </cell>
          <cell r="LV63">
            <v>62</v>
          </cell>
          <cell r="LW63" t="str">
            <v>026002</v>
          </cell>
          <cell r="LX63">
            <v>19</v>
          </cell>
          <cell r="LY63" t="str">
            <v>026002</v>
          </cell>
          <cell r="LZ63">
            <v>63</v>
          </cell>
          <cell r="MA63" t="str">
            <v>026002</v>
          </cell>
          <cell r="MB63">
            <v>11</v>
          </cell>
          <cell r="MC63" t="str">
            <v>026002</v>
          </cell>
          <cell r="MD63">
            <v>69</v>
          </cell>
          <cell r="ME63" t="str">
            <v>026002</v>
          </cell>
          <cell r="MF63">
            <v>17</v>
          </cell>
          <cell r="MG63" t="str">
            <v>026002</v>
          </cell>
          <cell r="MH63">
            <v>54</v>
          </cell>
          <cell r="MI63" t="str">
            <v>026002</v>
          </cell>
          <cell r="MJ63">
            <v>7</v>
          </cell>
          <cell r="MK63" t="str">
            <v>026002</v>
          </cell>
          <cell r="ML63">
            <v>31</v>
          </cell>
          <cell r="MM63" t="str">
            <v>026002</v>
          </cell>
          <cell r="MN63">
            <v>3</v>
          </cell>
          <cell r="MO63" t="str">
            <v>026002</v>
          </cell>
          <cell r="MP63">
            <v>22</v>
          </cell>
          <cell r="MQ63" t="str">
            <v>026002</v>
          </cell>
          <cell r="MR63">
            <v>6</v>
          </cell>
          <cell r="MS63" t="str">
            <v>026002</v>
          </cell>
          <cell r="MT63">
            <v>18</v>
          </cell>
          <cell r="MU63" t="str">
            <v>026002</v>
          </cell>
          <cell r="MV63">
            <v>6</v>
          </cell>
          <cell r="MW63" t="str">
            <v>026002</v>
          </cell>
          <cell r="MX63">
            <v>22</v>
          </cell>
          <cell r="MY63" t="str">
            <v>026002</v>
          </cell>
          <cell r="MZ63">
            <v>7</v>
          </cell>
          <cell r="NA63" t="str">
            <v>026002</v>
          </cell>
          <cell r="NB63">
            <v>19</v>
          </cell>
          <cell r="NC63" t="str">
            <v>026002</v>
          </cell>
          <cell r="ND63">
            <v>4</v>
          </cell>
          <cell r="NE63" t="str">
            <v>026002</v>
          </cell>
          <cell r="NF63">
            <v>18</v>
          </cell>
          <cell r="NG63" t="str">
            <v>026002</v>
          </cell>
          <cell r="NH63">
            <v>2</v>
          </cell>
          <cell r="NI63" t="str">
            <v>026003</v>
          </cell>
          <cell r="NJ63">
            <v>7</v>
          </cell>
          <cell r="NM63" t="str">
            <v>026004</v>
          </cell>
          <cell r="NN63">
            <v>2</v>
          </cell>
          <cell r="NQ63" t="str">
            <v>026003</v>
          </cell>
          <cell r="NR63">
            <v>1</v>
          </cell>
          <cell r="NU63" t="str">
            <v>027002</v>
          </cell>
          <cell r="NV63">
            <v>9</v>
          </cell>
          <cell r="NW63" t="str">
            <v>026002</v>
          </cell>
          <cell r="NX63">
            <v>1</v>
          </cell>
          <cell r="NY63" t="str">
            <v>029400</v>
          </cell>
          <cell r="NZ63">
            <v>5</v>
          </cell>
        </row>
        <row r="64">
          <cell r="C64" t="str">
            <v>027001</v>
          </cell>
          <cell r="D64">
            <v>265</v>
          </cell>
          <cell r="E64" t="str">
            <v>027001</v>
          </cell>
          <cell r="F64">
            <v>272</v>
          </cell>
          <cell r="G64" t="str">
            <v>027001</v>
          </cell>
          <cell r="H64">
            <v>232</v>
          </cell>
          <cell r="I64" t="str">
            <v>027001</v>
          </cell>
          <cell r="J64">
            <v>232</v>
          </cell>
          <cell r="K64" t="str">
            <v>027001</v>
          </cell>
          <cell r="L64">
            <v>298</v>
          </cell>
          <cell r="M64" t="str">
            <v>027001</v>
          </cell>
          <cell r="N64">
            <v>292</v>
          </cell>
          <cell r="O64" t="str">
            <v>027001</v>
          </cell>
          <cell r="P64">
            <v>322</v>
          </cell>
          <cell r="Q64" t="str">
            <v>027001</v>
          </cell>
          <cell r="R64">
            <v>297</v>
          </cell>
          <cell r="S64" t="str">
            <v>027001</v>
          </cell>
          <cell r="T64">
            <v>340</v>
          </cell>
          <cell r="U64" t="str">
            <v>027001</v>
          </cell>
          <cell r="V64">
            <v>295</v>
          </cell>
          <cell r="W64" t="str">
            <v>027001</v>
          </cell>
          <cell r="X64">
            <v>436</v>
          </cell>
          <cell r="Y64" t="str">
            <v>027001</v>
          </cell>
          <cell r="Z64">
            <v>373</v>
          </cell>
          <cell r="AA64" t="str">
            <v>027001</v>
          </cell>
          <cell r="AB64">
            <v>443</v>
          </cell>
          <cell r="AC64" t="str">
            <v>027000</v>
          </cell>
          <cell r="AD64">
            <v>1515</v>
          </cell>
          <cell r="AE64" t="str">
            <v>027001</v>
          </cell>
          <cell r="AF64">
            <v>393</v>
          </cell>
          <cell r="AG64" t="str">
            <v>027001</v>
          </cell>
          <cell r="AH64">
            <v>365</v>
          </cell>
          <cell r="AI64" t="str">
            <v>027001</v>
          </cell>
          <cell r="AJ64">
            <v>396</v>
          </cell>
          <cell r="AK64" t="str">
            <v>027001</v>
          </cell>
          <cell r="AL64">
            <v>404</v>
          </cell>
          <cell r="AM64" t="str">
            <v>027001</v>
          </cell>
          <cell r="AN64">
            <v>398</v>
          </cell>
          <cell r="AO64" t="str">
            <v>027001</v>
          </cell>
          <cell r="AP64">
            <v>352</v>
          </cell>
          <cell r="AQ64" t="str">
            <v>027001</v>
          </cell>
          <cell r="AR64">
            <v>413</v>
          </cell>
          <cell r="AS64" t="str">
            <v>027001</v>
          </cell>
          <cell r="AT64">
            <v>398</v>
          </cell>
          <cell r="AU64" t="str">
            <v>027001</v>
          </cell>
          <cell r="AV64">
            <v>363</v>
          </cell>
          <cell r="AW64" t="str">
            <v>027001</v>
          </cell>
          <cell r="AX64">
            <v>349</v>
          </cell>
          <cell r="AY64" t="str">
            <v>027001</v>
          </cell>
          <cell r="AZ64">
            <v>384</v>
          </cell>
          <cell r="BA64" t="str">
            <v>027001</v>
          </cell>
          <cell r="BB64">
            <v>369</v>
          </cell>
          <cell r="BC64" t="str">
            <v>027000</v>
          </cell>
          <cell r="BD64">
            <v>1085</v>
          </cell>
          <cell r="BE64" t="str">
            <v>027000</v>
          </cell>
          <cell r="BF64">
            <v>1075</v>
          </cell>
          <cell r="BG64" t="str">
            <v>027000</v>
          </cell>
          <cell r="BH64">
            <v>953</v>
          </cell>
          <cell r="BI64" t="str">
            <v>027000</v>
          </cell>
          <cell r="BJ64">
            <v>898</v>
          </cell>
          <cell r="BK64" t="str">
            <v>027000</v>
          </cell>
          <cell r="BL64">
            <v>957</v>
          </cell>
          <cell r="BM64" t="str">
            <v>027000</v>
          </cell>
          <cell r="BN64">
            <v>904</v>
          </cell>
          <cell r="BO64" t="str">
            <v>025002</v>
          </cell>
          <cell r="BP64">
            <v>114</v>
          </cell>
          <cell r="BQ64" t="str">
            <v>025002</v>
          </cell>
          <cell r="BR64">
            <v>106</v>
          </cell>
          <cell r="BS64" t="str">
            <v>025003</v>
          </cell>
          <cell r="BT64">
            <v>106</v>
          </cell>
          <cell r="BU64" t="str">
            <v>025005</v>
          </cell>
          <cell r="BV64">
            <v>55</v>
          </cell>
          <cell r="BW64" t="str">
            <v>025003</v>
          </cell>
          <cell r="BX64">
            <v>88</v>
          </cell>
          <cell r="BY64" t="str">
            <v>025005</v>
          </cell>
          <cell r="BZ64">
            <v>57</v>
          </cell>
          <cell r="CA64" t="str">
            <v>026002</v>
          </cell>
          <cell r="CB64">
            <v>125</v>
          </cell>
          <cell r="CC64" t="str">
            <v>026001</v>
          </cell>
          <cell r="CD64">
            <v>108</v>
          </cell>
          <cell r="CE64" t="str">
            <v>025005</v>
          </cell>
          <cell r="CF64">
            <v>77</v>
          </cell>
          <cell r="CG64" t="str">
            <v>025005</v>
          </cell>
          <cell r="CH64">
            <v>40</v>
          </cell>
          <cell r="CI64" t="str">
            <v>025004</v>
          </cell>
          <cell r="CJ64">
            <v>89</v>
          </cell>
          <cell r="CK64" t="str">
            <v>026002</v>
          </cell>
          <cell r="CL64">
            <v>56</v>
          </cell>
          <cell r="CM64" t="str">
            <v>026002</v>
          </cell>
          <cell r="CN64">
            <v>93</v>
          </cell>
          <cell r="CO64" t="str">
            <v>025005</v>
          </cell>
          <cell r="CP64">
            <v>67</v>
          </cell>
          <cell r="CQ64" t="str">
            <v>026002</v>
          </cell>
          <cell r="CR64">
            <v>89</v>
          </cell>
          <cell r="CS64" t="str">
            <v>026001</v>
          </cell>
          <cell r="CT64">
            <v>90</v>
          </cell>
          <cell r="CU64" t="str">
            <v>026002</v>
          </cell>
          <cell r="CV64">
            <v>92</v>
          </cell>
          <cell r="CW64" t="str">
            <v>026002</v>
          </cell>
          <cell r="CX64">
            <v>58</v>
          </cell>
          <cell r="CY64" t="str">
            <v>026002</v>
          </cell>
          <cell r="CZ64">
            <v>94</v>
          </cell>
          <cell r="DA64" t="str">
            <v>025005</v>
          </cell>
          <cell r="DB64">
            <v>52</v>
          </cell>
          <cell r="DC64" t="str">
            <v>026002</v>
          </cell>
          <cell r="DD64">
            <v>95</v>
          </cell>
          <cell r="DE64" t="str">
            <v>026001</v>
          </cell>
          <cell r="DF64">
            <v>108</v>
          </cell>
          <cell r="DG64" t="str">
            <v>026002</v>
          </cell>
          <cell r="DH64">
            <v>115</v>
          </cell>
          <cell r="DI64" t="str">
            <v>026001</v>
          </cell>
          <cell r="DJ64">
            <v>120</v>
          </cell>
          <cell r="DK64" t="str">
            <v>026002</v>
          </cell>
          <cell r="DL64">
            <v>102</v>
          </cell>
          <cell r="DM64" t="str">
            <v>026002</v>
          </cell>
          <cell r="DN64">
            <v>86</v>
          </cell>
          <cell r="DO64" t="str">
            <v>026002</v>
          </cell>
          <cell r="DP64">
            <v>132</v>
          </cell>
          <cell r="DQ64" t="str">
            <v>026002</v>
          </cell>
          <cell r="DR64">
            <v>84</v>
          </cell>
          <cell r="DS64" t="str">
            <v>026001</v>
          </cell>
          <cell r="DT64">
            <v>186</v>
          </cell>
          <cell r="DU64" t="str">
            <v>026001</v>
          </cell>
          <cell r="DV64">
            <v>146</v>
          </cell>
          <cell r="DW64" t="str">
            <v>026002</v>
          </cell>
          <cell r="DX64">
            <v>142</v>
          </cell>
          <cell r="DY64" t="str">
            <v>026002</v>
          </cell>
          <cell r="DZ64">
            <v>112</v>
          </cell>
          <cell r="EA64" t="str">
            <v>026002</v>
          </cell>
          <cell r="EB64">
            <v>130</v>
          </cell>
          <cell r="EC64" t="str">
            <v>026002</v>
          </cell>
          <cell r="ED64">
            <v>118</v>
          </cell>
          <cell r="EE64" t="str">
            <v>026002</v>
          </cell>
          <cell r="EF64">
            <v>163</v>
          </cell>
          <cell r="EG64" t="str">
            <v>025005</v>
          </cell>
          <cell r="EH64">
            <v>116</v>
          </cell>
          <cell r="EI64" t="str">
            <v>026002</v>
          </cell>
          <cell r="EJ64">
            <v>129</v>
          </cell>
          <cell r="EK64" t="str">
            <v>026002</v>
          </cell>
          <cell r="EL64">
            <v>115</v>
          </cell>
          <cell r="EM64" t="str">
            <v>026002</v>
          </cell>
          <cell r="EN64">
            <v>140</v>
          </cell>
          <cell r="EO64" t="str">
            <v>026002</v>
          </cell>
          <cell r="EP64">
            <v>116</v>
          </cell>
          <cell r="EQ64" t="str">
            <v>026002</v>
          </cell>
          <cell r="ER64">
            <v>147</v>
          </cell>
          <cell r="ES64" t="str">
            <v>026001</v>
          </cell>
          <cell r="ET64">
            <v>194</v>
          </cell>
          <cell r="EU64" t="str">
            <v>026002</v>
          </cell>
          <cell r="EV64">
            <v>117</v>
          </cell>
          <cell r="EW64" t="str">
            <v>026001</v>
          </cell>
          <cell r="EX64">
            <v>228</v>
          </cell>
          <cell r="EY64" t="str">
            <v>026003</v>
          </cell>
          <cell r="EZ64">
            <v>145</v>
          </cell>
          <cell r="FA64" t="str">
            <v>026002</v>
          </cell>
          <cell r="FB64">
            <v>103</v>
          </cell>
          <cell r="FC64" t="str">
            <v>026002</v>
          </cell>
          <cell r="FD64">
            <v>112</v>
          </cell>
          <cell r="FE64" t="str">
            <v>026002</v>
          </cell>
          <cell r="FF64">
            <v>121</v>
          </cell>
          <cell r="FG64" t="str">
            <v>026002</v>
          </cell>
          <cell r="FH64">
            <v>107</v>
          </cell>
          <cell r="FI64" t="str">
            <v>026002</v>
          </cell>
          <cell r="FJ64">
            <v>108</v>
          </cell>
          <cell r="FK64" t="str">
            <v>026002</v>
          </cell>
          <cell r="FL64">
            <v>101</v>
          </cell>
          <cell r="FM64" t="str">
            <v>026002</v>
          </cell>
          <cell r="FN64">
            <v>119</v>
          </cell>
          <cell r="FO64" t="str">
            <v>026002</v>
          </cell>
          <cell r="FP64">
            <v>133</v>
          </cell>
          <cell r="FQ64" t="str">
            <v>026002</v>
          </cell>
          <cell r="FR64">
            <v>121</v>
          </cell>
          <cell r="FS64" t="str">
            <v>026002</v>
          </cell>
          <cell r="FT64">
            <v>104</v>
          </cell>
          <cell r="FU64" t="str">
            <v>026002</v>
          </cell>
          <cell r="FV64">
            <v>133</v>
          </cell>
          <cell r="FW64" t="str">
            <v>026002</v>
          </cell>
          <cell r="FX64">
            <v>121</v>
          </cell>
          <cell r="FY64" t="str">
            <v>026002</v>
          </cell>
          <cell r="FZ64">
            <v>127</v>
          </cell>
          <cell r="GA64" t="str">
            <v>026001</v>
          </cell>
          <cell r="GB64">
            <v>190</v>
          </cell>
          <cell r="GC64" t="str">
            <v>026002</v>
          </cell>
          <cell r="GD64">
            <v>140</v>
          </cell>
          <cell r="GE64" t="str">
            <v>026002</v>
          </cell>
          <cell r="GF64">
            <v>110</v>
          </cell>
          <cell r="GG64" t="str">
            <v>026002</v>
          </cell>
          <cell r="GH64">
            <v>125</v>
          </cell>
          <cell r="GI64" t="str">
            <v>026002</v>
          </cell>
          <cell r="GJ64">
            <v>99</v>
          </cell>
          <cell r="GK64" t="str">
            <v>026002</v>
          </cell>
          <cell r="GL64">
            <v>144</v>
          </cell>
          <cell r="GM64" t="str">
            <v>026002</v>
          </cell>
          <cell r="GN64">
            <v>102</v>
          </cell>
          <cell r="GO64" t="str">
            <v>026002</v>
          </cell>
          <cell r="GP64">
            <v>140</v>
          </cell>
          <cell r="GQ64" t="str">
            <v>026002</v>
          </cell>
          <cell r="GR64">
            <v>133</v>
          </cell>
          <cell r="GS64" t="str">
            <v>026002</v>
          </cell>
          <cell r="GT64">
            <v>140</v>
          </cell>
          <cell r="GU64" t="str">
            <v>026002</v>
          </cell>
          <cell r="GV64">
            <v>101</v>
          </cell>
          <cell r="GW64" t="str">
            <v>026002</v>
          </cell>
          <cell r="GX64">
            <v>131</v>
          </cell>
          <cell r="GY64" t="str">
            <v>026002</v>
          </cell>
          <cell r="GZ64">
            <v>128</v>
          </cell>
          <cell r="HA64" t="str">
            <v>026002</v>
          </cell>
          <cell r="HB64">
            <v>130</v>
          </cell>
          <cell r="HC64" t="str">
            <v>026002</v>
          </cell>
          <cell r="HD64">
            <v>153</v>
          </cell>
          <cell r="HE64" t="str">
            <v>026001</v>
          </cell>
          <cell r="HF64">
            <v>188</v>
          </cell>
          <cell r="HG64" t="str">
            <v>026002</v>
          </cell>
          <cell r="HH64">
            <v>113</v>
          </cell>
          <cell r="HI64" t="str">
            <v>026002</v>
          </cell>
          <cell r="HJ64">
            <v>128</v>
          </cell>
          <cell r="HK64" t="str">
            <v>026002</v>
          </cell>
          <cell r="HL64">
            <v>168</v>
          </cell>
          <cell r="HM64" t="str">
            <v>026002</v>
          </cell>
          <cell r="HN64">
            <v>158</v>
          </cell>
          <cell r="HO64" t="str">
            <v>026002</v>
          </cell>
          <cell r="HP64">
            <v>158</v>
          </cell>
          <cell r="HQ64" t="str">
            <v>026002</v>
          </cell>
          <cell r="HR64">
            <v>148</v>
          </cell>
          <cell r="HS64" t="str">
            <v>026002</v>
          </cell>
          <cell r="HT64">
            <v>161</v>
          </cell>
          <cell r="HU64" t="str">
            <v>026002</v>
          </cell>
          <cell r="HV64">
            <v>178</v>
          </cell>
          <cell r="HW64" t="str">
            <v>026002</v>
          </cell>
          <cell r="HX64">
            <v>160</v>
          </cell>
          <cell r="HY64" t="str">
            <v>026002</v>
          </cell>
          <cell r="HZ64">
            <v>201</v>
          </cell>
          <cell r="IA64" t="str">
            <v>026002</v>
          </cell>
          <cell r="IB64">
            <v>179</v>
          </cell>
          <cell r="IC64" t="str">
            <v>026002</v>
          </cell>
          <cell r="ID64">
            <v>192</v>
          </cell>
          <cell r="IE64" t="str">
            <v>026002</v>
          </cell>
          <cell r="IF64">
            <v>167</v>
          </cell>
          <cell r="IG64" t="str">
            <v>026002</v>
          </cell>
          <cell r="IH64">
            <v>192</v>
          </cell>
          <cell r="II64" t="str">
            <v>026002</v>
          </cell>
          <cell r="IJ64">
            <v>188</v>
          </cell>
          <cell r="IK64" t="str">
            <v>026001</v>
          </cell>
          <cell r="IL64">
            <v>241</v>
          </cell>
          <cell r="IM64" t="str">
            <v>026002</v>
          </cell>
          <cell r="IN64">
            <v>173</v>
          </cell>
          <cell r="IO64" t="str">
            <v>026002</v>
          </cell>
          <cell r="IP64">
            <v>176</v>
          </cell>
          <cell r="IQ64" t="str">
            <v>026002</v>
          </cell>
          <cell r="IR64">
            <v>163</v>
          </cell>
          <cell r="IS64" t="str">
            <v>026002</v>
          </cell>
          <cell r="IT64">
            <v>129</v>
          </cell>
          <cell r="IU64" t="str">
            <v>026002</v>
          </cell>
          <cell r="IV64">
            <v>130</v>
          </cell>
          <cell r="IW64" t="str">
            <v>026002</v>
          </cell>
          <cell r="IX64">
            <v>170</v>
          </cell>
          <cell r="IY64" t="str">
            <v>026002</v>
          </cell>
          <cell r="IZ64">
            <v>135</v>
          </cell>
          <cell r="JA64" t="str">
            <v>026002</v>
          </cell>
          <cell r="JB64">
            <v>179</v>
          </cell>
          <cell r="JC64" t="str">
            <v>026003</v>
          </cell>
          <cell r="JD64">
            <v>121</v>
          </cell>
          <cell r="JE64" t="str">
            <v>026002</v>
          </cell>
          <cell r="JF64">
            <v>161</v>
          </cell>
          <cell r="JG64" t="str">
            <v>026003</v>
          </cell>
          <cell r="JH64">
            <v>92</v>
          </cell>
          <cell r="JI64" t="str">
            <v>026002</v>
          </cell>
          <cell r="JJ64">
            <v>154</v>
          </cell>
          <cell r="JK64" t="str">
            <v>026002</v>
          </cell>
          <cell r="JL64">
            <v>86</v>
          </cell>
          <cell r="JM64" t="str">
            <v>026002</v>
          </cell>
          <cell r="JN64">
            <v>138</v>
          </cell>
          <cell r="JO64" t="str">
            <v>026002</v>
          </cell>
          <cell r="JP64">
            <v>115</v>
          </cell>
          <cell r="JQ64" t="str">
            <v>026002</v>
          </cell>
          <cell r="JR64">
            <v>126</v>
          </cell>
          <cell r="JS64" t="str">
            <v>026002</v>
          </cell>
          <cell r="JT64">
            <v>73</v>
          </cell>
          <cell r="JU64" t="str">
            <v>026003</v>
          </cell>
          <cell r="JV64">
            <v>101</v>
          </cell>
          <cell r="JW64" t="str">
            <v>026003</v>
          </cell>
          <cell r="JX64">
            <v>75</v>
          </cell>
          <cell r="JY64" t="str">
            <v>026003</v>
          </cell>
          <cell r="JZ64">
            <v>83</v>
          </cell>
          <cell r="KA64" t="str">
            <v>026003</v>
          </cell>
          <cell r="KB64">
            <v>57</v>
          </cell>
          <cell r="KC64" t="str">
            <v>026003</v>
          </cell>
          <cell r="KD64">
            <v>94</v>
          </cell>
          <cell r="KE64" t="str">
            <v>026003</v>
          </cell>
          <cell r="KF64">
            <v>32</v>
          </cell>
          <cell r="KG64" t="str">
            <v>026003</v>
          </cell>
          <cell r="KH64">
            <v>63</v>
          </cell>
          <cell r="KI64" t="str">
            <v>026003</v>
          </cell>
          <cell r="KJ64">
            <v>34</v>
          </cell>
          <cell r="KK64" t="str">
            <v>026003</v>
          </cell>
          <cell r="KL64">
            <v>70</v>
          </cell>
          <cell r="KM64" t="str">
            <v>026003</v>
          </cell>
          <cell r="KN64">
            <v>21</v>
          </cell>
          <cell r="KO64" t="str">
            <v>026003</v>
          </cell>
          <cell r="KP64">
            <v>62</v>
          </cell>
          <cell r="KQ64" t="str">
            <v>026003</v>
          </cell>
          <cell r="KR64">
            <v>14</v>
          </cell>
          <cell r="KS64" t="str">
            <v>026003</v>
          </cell>
          <cell r="KT64">
            <v>26</v>
          </cell>
          <cell r="KU64" t="str">
            <v>026003</v>
          </cell>
          <cell r="KV64">
            <v>13</v>
          </cell>
          <cell r="KW64" t="str">
            <v>026003</v>
          </cell>
          <cell r="KX64">
            <v>16</v>
          </cell>
          <cell r="KY64" t="str">
            <v>026003</v>
          </cell>
          <cell r="KZ64">
            <v>18</v>
          </cell>
          <cell r="LA64" t="str">
            <v>026003</v>
          </cell>
          <cell r="LB64">
            <v>23</v>
          </cell>
          <cell r="LC64" t="str">
            <v>026003</v>
          </cell>
          <cell r="LD64">
            <v>10</v>
          </cell>
          <cell r="LE64" t="str">
            <v>026003</v>
          </cell>
          <cell r="LF64">
            <v>41</v>
          </cell>
          <cell r="LG64" t="str">
            <v>026003</v>
          </cell>
          <cell r="LH64">
            <v>32</v>
          </cell>
          <cell r="LI64" t="str">
            <v>026003</v>
          </cell>
          <cell r="LJ64">
            <v>72</v>
          </cell>
          <cell r="LK64" t="str">
            <v>026003</v>
          </cell>
          <cell r="LL64">
            <v>19</v>
          </cell>
          <cell r="LM64" t="str">
            <v>026003</v>
          </cell>
          <cell r="LN64">
            <v>63</v>
          </cell>
          <cell r="LO64" t="str">
            <v>026003</v>
          </cell>
          <cell r="LP64">
            <v>37</v>
          </cell>
          <cell r="LQ64" t="str">
            <v>026003</v>
          </cell>
          <cell r="LR64">
            <v>68</v>
          </cell>
          <cell r="LS64" t="str">
            <v>026003</v>
          </cell>
          <cell r="LT64">
            <v>25</v>
          </cell>
          <cell r="LU64" t="str">
            <v>026003</v>
          </cell>
          <cell r="LV64">
            <v>54</v>
          </cell>
          <cell r="LW64" t="str">
            <v>026003</v>
          </cell>
          <cell r="LX64">
            <v>16</v>
          </cell>
          <cell r="LY64" t="str">
            <v>026003</v>
          </cell>
          <cell r="LZ64">
            <v>62</v>
          </cell>
          <cell r="MA64" t="str">
            <v>026003</v>
          </cell>
          <cell r="MB64">
            <v>13</v>
          </cell>
          <cell r="MC64" t="str">
            <v>026003</v>
          </cell>
          <cell r="MD64">
            <v>65</v>
          </cell>
          <cell r="ME64" t="str">
            <v>026003</v>
          </cell>
          <cell r="MF64">
            <v>9</v>
          </cell>
          <cell r="MG64" t="str">
            <v>026003</v>
          </cell>
          <cell r="MH64">
            <v>58</v>
          </cell>
          <cell r="MI64" t="str">
            <v>026003</v>
          </cell>
          <cell r="MJ64">
            <v>11</v>
          </cell>
          <cell r="MK64" t="str">
            <v>026003</v>
          </cell>
          <cell r="ML64">
            <v>29</v>
          </cell>
          <cell r="MM64" t="str">
            <v>026003</v>
          </cell>
          <cell r="MN64">
            <v>6</v>
          </cell>
          <cell r="MO64" t="str">
            <v>026003</v>
          </cell>
          <cell r="MP64">
            <v>20</v>
          </cell>
          <cell r="MQ64" t="str">
            <v>026003</v>
          </cell>
          <cell r="MR64">
            <v>2</v>
          </cell>
          <cell r="MS64" t="str">
            <v>026003</v>
          </cell>
          <cell r="MT64">
            <v>22</v>
          </cell>
          <cell r="MU64" t="str">
            <v>026003</v>
          </cell>
          <cell r="MV64">
            <v>4</v>
          </cell>
          <cell r="MW64" t="str">
            <v>026003</v>
          </cell>
          <cell r="MX64">
            <v>13</v>
          </cell>
          <cell r="MY64" t="str">
            <v>026003</v>
          </cell>
          <cell r="MZ64">
            <v>5</v>
          </cell>
          <cell r="NA64" t="str">
            <v>026003</v>
          </cell>
          <cell r="NB64">
            <v>16</v>
          </cell>
          <cell r="NC64" t="str">
            <v>026003</v>
          </cell>
          <cell r="ND64">
            <v>4</v>
          </cell>
          <cell r="NE64" t="str">
            <v>026003</v>
          </cell>
          <cell r="NF64">
            <v>5</v>
          </cell>
          <cell r="NG64" t="str">
            <v>026003</v>
          </cell>
          <cell r="NH64">
            <v>3</v>
          </cell>
          <cell r="NI64" t="str">
            <v>026004</v>
          </cell>
          <cell r="NJ64">
            <v>9</v>
          </cell>
          <cell r="NM64" t="str">
            <v>026005</v>
          </cell>
          <cell r="NN64">
            <v>4</v>
          </cell>
          <cell r="NQ64" t="str">
            <v>026004</v>
          </cell>
          <cell r="NR64">
            <v>3</v>
          </cell>
          <cell r="NU64" t="str">
            <v>028000</v>
          </cell>
          <cell r="NV64">
            <v>10</v>
          </cell>
          <cell r="NY64" t="str">
            <v>029700</v>
          </cell>
          <cell r="NZ64">
            <v>9</v>
          </cell>
        </row>
        <row r="65">
          <cell r="C65" t="str">
            <v>027002</v>
          </cell>
          <cell r="D65">
            <v>111</v>
          </cell>
          <cell r="E65" t="str">
            <v>027002</v>
          </cell>
          <cell r="F65">
            <v>92</v>
          </cell>
          <cell r="G65" t="str">
            <v>027002</v>
          </cell>
          <cell r="H65">
            <v>111</v>
          </cell>
          <cell r="I65" t="str">
            <v>027002</v>
          </cell>
          <cell r="J65">
            <v>115</v>
          </cell>
          <cell r="K65" t="str">
            <v>027002</v>
          </cell>
          <cell r="L65">
            <v>116</v>
          </cell>
          <cell r="M65" t="str">
            <v>027002</v>
          </cell>
          <cell r="N65">
            <v>111</v>
          </cell>
          <cell r="O65" t="str">
            <v>027002</v>
          </cell>
          <cell r="P65">
            <v>148</v>
          </cell>
          <cell r="Q65" t="str">
            <v>027002</v>
          </cell>
          <cell r="R65">
            <v>121</v>
          </cell>
          <cell r="S65" t="str">
            <v>027002</v>
          </cell>
          <cell r="T65">
            <v>142</v>
          </cell>
          <cell r="U65" t="str">
            <v>027002</v>
          </cell>
          <cell r="V65">
            <v>146</v>
          </cell>
          <cell r="W65" t="str">
            <v>027002</v>
          </cell>
          <cell r="X65">
            <v>168</v>
          </cell>
          <cell r="Y65" t="str">
            <v>027002</v>
          </cell>
          <cell r="Z65">
            <v>170</v>
          </cell>
          <cell r="AA65" t="str">
            <v>027002</v>
          </cell>
          <cell r="AB65">
            <v>190</v>
          </cell>
          <cell r="AC65" t="str">
            <v>027001</v>
          </cell>
          <cell r="AD65">
            <v>388</v>
          </cell>
          <cell r="AE65" t="str">
            <v>027002</v>
          </cell>
          <cell r="AF65">
            <v>192</v>
          </cell>
          <cell r="AG65" t="str">
            <v>027002</v>
          </cell>
          <cell r="AH65">
            <v>166</v>
          </cell>
          <cell r="AI65" t="str">
            <v>027002</v>
          </cell>
          <cell r="AJ65">
            <v>179</v>
          </cell>
          <cell r="AK65" t="str">
            <v>027002</v>
          </cell>
          <cell r="AL65">
            <v>184</v>
          </cell>
          <cell r="AM65" t="str">
            <v>027002</v>
          </cell>
          <cell r="AN65">
            <v>192</v>
          </cell>
          <cell r="AO65" t="str">
            <v>027002</v>
          </cell>
          <cell r="AP65">
            <v>160</v>
          </cell>
          <cell r="AQ65" t="str">
            <v>027002</v>
          </cell>
          <cell r="AR65">
            <v>174</v>
          </cell>
          <cell r="AS65" t="str">
            <v>027002</v>
          </cell>
          <cell r="AT65">
            <v>201</v>
          </cell>
          <cell r="AU65" t="str">
            <v>027002</v>
          </cell>
          <cell r="AV65">
            <v>175</v>
          </cell>
          <cell r="AW65" t="str">
            <v>027002</v>
          </cell>
          <cell r="AX65">
            <v>183</v>
          </cell>
          <cell r="AY65" t="str">
            <v>027002</v>
          </cell>
          <cell r="AZ65">
            <v>190</v>
          </cell>
          <cell r="BA65" t="str">
            <v>027002</v>
          </cell>
          <cell r="BB65">
            <v>179</v>
          </cell>
          <cell r="BC65" t="str">
            <v>027001</v>
          </cell>
          <cell r="BD65">
            <v>360</v>
          </cell>
          <cell r="BE65" t="str">
            <v>027001</v>
          </cell>
          <cell r="BF65">
            <v>363</v>
          </cell>
          <cell r="BG65" t="str">
            <v>027001</v>
          </cell>
          <cell r="BH65">
            <v>298</v>
          </cell>
          <cell r="BI65" t="str">
            <v>027001</v>
          </cell>
          <cell r="BJ65">
            <v>282</v>
          </cell>
          <cell r="BK65" t="str">
            <v>027001</v>
          </cell>
          <cell r="BL65">
            <v>285</v>
          </cell>
          <cell r="BM65" t="str">
            <v>027001</v>
          </cell>
          <cell r="BN65">
            <v>248</v>
          </cell>
          <cell r="BO65" t="str">
            <v>025003</v>
          </cell>
          <cell r="BP65">
            <v>100</v>
          </cell>
          <cell r="BQ65" t="str">
            <v>025003</v>
          </cell>
          <cell r="BR65">
            <v>74</v>
          </cell>
          <cell r="BS65" t="str">
            <v>025004</v>
          </cell>
          <cell r="BT65">
            <v>80</v>
          </cell>
          <cell r="BU65" t="str">
            <v>026001</v>
          </cell>
          <cell r="BV65">
            <v>160</v>
          </cell>
          <cell r="BW65" t="str">
            <v>025004</v>
          </cell>
          <cell r="BX65">
            <v>95</v>
          </cell>
          <cell r="BY65" t="str">
            <v>026001</v>
          </cell>
          <cell r="BZ65">
            <v>130</v>
          </cell>
          <cell r="CA65" t="str">
            <v>026003</v>
          </cell>
          <cell r="CB65">
            <v>96</v>
          </cell>
          <cell r="CC65" t="str">
            <v>026002</v>
          </cell>
          <cell r="CD65">
            <v>81</v>
          </cell>
          <cell r="CE65" t="str">
            <v>026001</v>
          </cell>
          <cell r="CF65">
            <v>116</v>
          </cell>
          <cell r="CG65" t="str">
            <v>026001</v>
          </cell>
          <cell r="CH65">
            <v>95</v>
          </cell>
          <cell r="CI65" t="str">
            <v>025005</v>
          </cell>
          <cell r="CJ65">
            <v>80</v>
          </cell>
          <cell r="CK65" t="str">
            <v>026003</v>
          </cell>
          <cell r="CL65">
            <v>83</v>
          </cell>
          <cell r="CM65" t="str">
            <v>026003</v>
          </cell>
          <cell r="CN65">
            <v>138</v>
          </cell>
          <cell r="CO65" t="str">
            <v>026001</v>
          </cell>
          <cell r="CP65">
            <v>104</v>
          </cell>
          <cell r="CQ65" t="str">
            <v>026003</v>
          </cell>
          <cell r="CR65">
            <v>117</v>
          </cell>
          <cell r="CS65" t="str">
            <v>026002</v>
          </cell>
          <cell r="CT65">
            <v>69</v>
          </cell>
          <cell r="CU65" t="str">
            <v>026003</v>
          </cell>
          <cell r="CV65">
            <v>130</v>
          </cell>
          <cell r="CW65" t="str">
            <v>026003</v>
          </cell>
          <cell r="CX65">
            <v>82</v>
          </cell>
          <cell r="CY65" t="str">
            <v>026003</v>
          </cell>
          <cell r="CZ65">
            <v>124</v>
          </cell>
          <cell r="DA65" t="str">
            <v>026001</v>
          </cell>
          <cell r="DB65">
            <v>103</v>
          </cell>
          <cell r="DC65" t="str">
            <v>026003</v>
          </cell>
          <cell r="DD65">
            <v>123</v>
          </cell>
          <cell r="DE65" t="str">
            <v>026002</v>
          </cell>
          <cell r="DF65">
            <v>54</v>
          </cell>
          <cell r="DG65" t="str">
            <v>026003</v>
          </cell>
          <cell r="DH65">
            <v>114</v>
          </cell>
          <cell r="DI65" t="str">
            <v>026002</v>
          </cell>
          <cell r="DJ65">
            <v>69</v>
          </cell>
          <cell r="DK65" t="str">
            <v>026003</v>
          </cell>
          <cell r="DL65">
            <v>127</v>
          </cell>
          <cell r="DM65" t="str">
            <v>026003</v>
          </cell>
          <cell r="DN65">
            <v>104</v>
          </cell>
          <cell r="DO65" t="str">
            <v>026003</v>
          </cell>
          <cell r="DP65">
            <v>160</v>
          </cell>
          <cell r="DQ65" t="str">
            <v>026003</v>
          </cell>
          <cell r="DR65">
            <v>116</v>
          </cell>
          <cell r="DS65" t="str">
            <v>026002</v>
          </cell>
          <cell r="DT65">
            <v>125</v>
          </cell>
          <cell r="DU65" t="str">
            <v>026002</v>
          </cell>
          <cell r="DV65">
            <v>92</v>
          </cell>
          <cell r="DW65" t="str">
            <v>026003</v>
          </cell>
          <cell r="DX65">
            <v>179</v>
          </cell>
          <cell r="DY65" t="str">
            <v>026003</v>
          </cell>
          <cell r="DZ65">
            <v>125</v>
          </cell>
          <cell r="EA65" t="str">
            <v>026003</v>
          </cell>
          <cell r="EB65">
            <v>184</v>
          </cell>
          <cell r="EC65" t="str">
            <v>026003</v>
          </cell>
          <cell r="ED65">
            <v>152</v>
          </cell>
          <cell r="EE65" t="str">
            <v>026003</v>
          </cell>
          <cell r="EF65">
            <v>210</v>
          </cell>
          <cell r="EG65" t="str">
            <v>026001</v>
          </cell>
          <cell r="EH65">
            <v>223</v>
          </cell>
          <cell r="EI65" t="str">
            <v>026003</v>
          </cell>
          <cell r="EJ65">
            <v>203</v>
          </cell>
          <cell r="EK65" t="str">
            <v>026003</v>
          </cell>
          <cell r="EL65">
            <v>181</v>
          </cell>
          <cell r="EM65" t="str">
            <v>026003</v>
          </cell>
          <cell r="EN65">
            <v>190</v>
          </cell>
          <cell r="EO65" t="str">
            <v>026003</v>
          </cell>
          <cell r="EP65">
            <v>165</v>
          </cell>
          <cell r="EQ65" t="str">
            <v>026003</v>
          </cell>
          <cell r="ER65">
            <v>150</v>
          </cell>
          <cell r="ES65" t="str">
            <v>026002</v>
          </cell>
          <cell r="ET65">
            <v>121</v>
          </cell>
          <cell r="EU65" t="str">
            <v>026003</v>
          </cell>
          <cell r="EV65">
            <v>148</v>
          </cell>
          <cell r="EW65" t="str">
            <v>026002</v>
          </cell>
          <cell r="EX65">
            <v>127</v>
          </cell>
          <cell r="EY65" t="str">
            <v>026004</v>
          </cell>
          <cell r="EZ65">
            <v>91</v>
          </cell>
          <cell r="FA65" t="str">
            <v>026003</v>
          </cell>
          <cell r="FB65">
            <v>137</v>
          </cell>
          <cell r="FC65" t="str">
            <v>026003</v>
          </cell>
          <cell r="FD65">
            <v>123</v>
          </cell>
          <cell r="FE65" t="str">
            <v>026003</v>
          </cell>
          <cell r="FF65">
            <v>138</v>
          </cell>
          <cell r="FG65" t="str">
            <v>026003</v>
          </cell>
          <cell r="FH65">
            <v>118</v>
          </cell>
          <cell r="FI65" t="str">
            <v>026003</v>
          </cell>
          <cell r="FJ65">
            <v>130</v>
          </cell>
          <cell r="FK65" t="str">
            <v>026003</v>
          </cell>
          <cell r="FL65">
            <v>126</v>
          </cell>
          <cell r="FM65" t="str">
            <v>026003</v>
          </cell>
          <cell r="FN65">
            <v>147</v>
          </cell>
          <cell r="FO65" t="str">
            <v>026003</v>
          </cell>
          <cell r="FP65">
            <v>130</v>
          </cell>
          <cell r="FQ65" t="str">
            <v>026003</v>
          </cell>
          <cell r="FR65">
            <v>131</v>
          </cell>
          <cell r="FS65" t="str">
            <v>026003</v>
          </cell>
          <cell r="FT65">
            <v>135</v>
          </cell>
          <cell r="FU65" t="str">
            <v>026003</v>
          </cell>
          <cell r="FV65">
            <v>138</v>
          </cell>
          <cell r="FW65" t="str">
            <v>026003</v>
          </cell>
          <cell r="FX65">
            <v>184</v>
          </cell>
          <cell r="FY65" t="str">
            <v>026003</v>
          </cell>
          <cell r="FZ65">
            <v>148</v>
          </cell>
          <cell r="GA65" t="str">
            <v>026002</v>
          </cell>
          <cell r="GB65">
            <v>121</v>
          </cell>
          <cell r="GC65" t="str">
            <v>026003</v>
          </cell>
          <cell r="GD65">
            <v>140</v>
          </cell>
          <cell r="GE65" t="str">
            <v>026003</v>
          </cell>
          <cell r="GF65">
            <v>148</v>
          </cell>
          <cell r="GG65" t="str">
            <v>026003</v>
          </cell>
          <cell r="GH65">
            <v>127</v>
          </cell>
          <cell r="GI65" t="str">
            <v>026003</v>
          </cell>
          <cell r="GJ65">
            <v>151</v>
          </cell>
          <cell r="GK65" t="str">
            <v>026003</v>
          </cell>
          <cell r="GL65">
            <v>165</v>
          </cell>
          <cell r="GM65" t="str">
            <v>026003</v>
          </cell>
          <cell r="GN65">
            <v>125</v>
          </cell>
          <cell r="GO65" t="str">
            <v>026003</v>
          </cell>
          <cell r="GP65">
            <v>158</v>
          </cell>
          <cell r="GQ65" t="str">
            <v>026003</v>
          </cell>
          <cell r="GR65">
            <v>150</v>
          </cell>
          <cell r="GS65" t="str">
            <v>026003</v>
          </cell>
          <cell r="GT65">
            <v>165</v>
          </cell>
          <cell r="GU65" t="str">
            <v>026003</v>
          </cell>
          <cell r="GV65">
            <v>128</v>
          </cell>
          <cell r="GW65" t="str">
            <v>026003</v>
          </cell>
          <cell r="GX65">
            <v>137</v>
          </cell>
          <cell r="GY65" t="str">
            <v>026003</v>
          </cell>
          <cell r="GZ65">
            <v>154</v>
          </cell>
          <cell r="HA65" t="str">
            <v>026003</v>
          </cell>
          <cell r="HB65">
            <v>174</v>
          </cell>
          <cell r="HC65" t="str">
            <v>026003</v>
          </cell>
          <cell r="HD65">
            <v>185</v>
          </cell>
          <cell r="HE65" t="str">
            <v>026002</v>
          </cell>
          <cell r="HF65">
            <v>139</v>
          </cell>
          <cell r="HG65" t="str">
            <v>026003</v>
          </cell>
          <cell r="HH65">
            <v>166</v>
          </cell>
          <cell r="HI65" t="str">
            <v>026003</v>
          </cell>
          <cell r="HJ65">
            <v>176</v>
          </cell>
          <cell r="HK65" t="str">
            <v>026003</v>
          </cell>
          <cell r="HL65">
            <v>193</v>
          </cell>
          <cell r="HM65" t="str">
            <v>026003</v>
          </cell>
          <cell r="HN65">
            <v>191</v>
          </cell>
          <cell r="HO65" t="str">
            <v>026003</v>
          </cell>
          <cell r="HP65">
            <v>180</v>
          </cell>
          <cell r="HQ65" t="str">
            <v>026003</v>
          </cell>
          <cell r="HR65">
            <v>173</v>
          </cell>
          <cell r="HS65" t="str">
            <v>026003</v>
          </cell>
          <cell r="HT65">
            <v>200</v>
          </cell>
          <cell r="HU65" t="str">
            <v>026003</v>
          </cell>
          <cell r="HV65">
            <v>211</v>
          </cell>
          <cell r="HW65" t="str">
            <v>026003</v>
          </cell>
          <cell r="HX65">
            <v>192</v>
          </cell>
          <cell r="HY65" t="str">
            <v>026003</v>
          </cell>
          <cell r="HZ65">
            <v>196</v>
          </cell>
          <cell r="IA65" t="str">
            <v>026003</v>
          </cell>
          <cell r="IB65">
            <v>181</v>
          </cell>
          <cell r="IC65" t="str">
            <v>026003</v>
          </cell>
          <cell r="ID65">
            <v>206</v>
          </cell>
          <cell r="IE65" t="str">
            <v>026003</v>
          </cell>
          <cell r="IF65">
            <v>217</v>
          </cell>
          <cell r="IG65" t="str">
            <v>026003</v>
          </cell>
          <cell r="IH65">
            <v>238</v>
          </cell>
          <cell r="II65" t="str">
            <v>026003</v>
          </cell>
          <cell r="IJ65">
            <v>206</v>
          </cell>
          <cell r="IK65" t="str">
            <v>026002</v>
          </cell>
          <cell r="IL65">
            <v>188</v>
          </cell>
          <cell r="IM65" t="str">
            <v>026003</v>
          </cell>
          <cell r="IN65">
            <v>153</v>
          </cell>
          <cell r="IO65" t="str">
            <v>026003</v>
          </cell>
          <cell r="IP65">
            <v>204</v>
          </cell>
          <cell r="IQ65" t="str">
            <v>026003</v>
          </cell>
          <cell r="IR65">
            <v>150</v>
          </cell>
          <cell r="IS65" t="str">
            <v>026003</v>
          </cell>
          <cell r="IT65">
            <v>179</v>
          </cell>
          <cell r="IU65" t="str">
            <v>026003</v>
          </cell>
          <cell r="IV65">
            <v>161</v>
          </cell>
          <cell r="IW65" t="str">
            <v>026003</v>
          </cell>
          <cell r="IX65">
            <v>186</v>
          </cell>
          <cell r="IY65" t="str">
            <v>026003</v>
          </cell>
          <cell r="IZ65">
            <v>131</v>
          </cell>
          <cell r="JA65" t="str">
            <v>026003</v>
          </cell>
          <cell r="JB65">
            <v>146</v>
          </cell>
          <cell r="JC65" t="str">
            <v>026004</v>
          </cell>
          <cell r="JD65">
            <v>87</v>
          </cell>
          <cell r="JE65" t="str">
            <v>026003</v>
          </cell>
          <cell r="JF65">
            <v>141</v>
          </cell>
          <cell r="JG65" t="str">
            <v>026004</v>
          </cell>
          <cell r="JH65">
            <v>83</v>
          </cell>
          <cell r="JI65" t="str">
            <v>026003</v>
          </cell>
          <cell r="JJ65">
            <v>152</v>
          </cell>
          <cell r="JK65" t="str">
            <v>026003</v>
          </cell>
          <cell r="JL65">
            <v>55</v>
          </cell>
          <cell r="JM65" t="str">
            <v>026003</v>
          </cell>
          <cell r="JN65">
            <v>123</v>
          </cell>
          <cell r="JO65" t="str">
            <v>026003</v>
          </cell>
          <cell r="JP65">
            <v>92</v>
          </cell>
          <cell r="JQ65" t="str">
            <v>026003</v>
          </cell>
          <cell r="JR65">
            <v>136</v>
          </cell>
          <cell r="JS65" t="str">
            <v>026003</v>
          </cell>
          <cell r="JT65">
            <v>61</v>
          </cell>
          <cell r="JU65" t="str">
            <v>026004</v>
          </cell>
          <cell r="JV65">
            <v>89</v>
          </cell>
          <cell r="JW65" t="str">
            <v>026004</v>
          </cell>
          <cell r="JX65">
            <v>48</v>
          </cell>
          <cell r="JY65" t="str">
            <v>026004</v>
          </cell>
          <cell r="JZ65">
            <v>76</v>
          </cell>
          <cell r="KA65" t="str">
            <v>026004</v>
          </cell>
          <cell r="KB65">
            <v>39</v>
          </cell>
          <cell r="KC65" t="str">
            <v>026004</v>
          </cell>
          <cell r="KD65">
            <v>65</v>
          </cell>
          <cell r="KE65" t="str">
            <v>026004</v>
          </cell>
          <cell r="KF65">
            <v>37</v>
          </cell>
          <cell r="KG65" t="str">
            <v>026004</v>
          </cell>
          <cell r="KH65">
            <v>50</v>
          </cell>
          <cell r="KI65" t="str">
            <v>026004</v>
          </cell>
          <cell r="KJ65">
            <v>33</v>
          </cell>
          <cell r="KK65" t="str">
            <v>026004</v>
          </cell>
          <cell r="KL65">
            <v>51</v>
          </cell>
          <cell r="KM65" t="str">
            <v>026004</v>
          </cell>
          <cell r="KN65">
            <v>21</v>
          </cell>
          <cell r="KO65" t="str">
            <v>026004</v>
          </cell>
          <cell r="KP65">
            <v>46</v>
          </cell>
          <cell r="KQ65" t="str">
            <v>026004</v>
          </cell>
          <cell r="KR65">
            <v>17</v>
          </cell>
          <cell r="KS65" t="str">
            <v>026004</v>
          </cell>
          <cell r="KT65">
            <v>17</v>
          </cell>
          <cell r="KU65" t="str">
            <v>026004</v>
          </cell>
          <cell r="KV65">
            <v>3</v>
          </cell>
          <cell r="KW65" t="str">
            <v>026004</v>
          </cell>
          <cell r="KX65">
            <v>11</v>
          </cell>
          <cell r="KY65" t="str">
            <v>026004</v>
          </cell>
          <cell r="KZ65">
            <v>6</v>
          </cell>
          <cell r="LA65" t="str">
            <v>026004</v>
          </cell>
          <cell r="LB65">
            <v>17</v>
          </cell>
          <cell r="LC65" t="str">
            <v>026004</v>
          </cell>
          <cell r="LD65">
            <v>14</v>
          </cell>
          <cell r="LE65" t="str">
            <v>026004</v>
          </cell>
          <cell r="LF65">
            <v>21</v>
          </cell>
          <cell r="LG65" t="str">
            <v>026004</v>
          </cell>
          <cell r="LH65">
            <v>12</v>
          </cell>
          <cell r="LI65" t="str">
            <v>026004</v>
          </cell>
          <cell r="LJ65">
            <v>48</v>
          </cell>
          <cell r="LK65" t="str">
            <v>026004</v>
          </cell>
          <cell r="LL65">
            <v>15</v>
          </cell>
          <cell r="LM65" t="str">
            <v>026004</v>
          </cell>
          <cell r="LN65">
            <v>50</v>
          </cell>
          <cell r="LO65" t="str">
            <v>026004</v>
          </cell>
          <cell r="LP65">
            <v>17</v>
          </cell>
          <cell r="LQ65" t="str">
            <v>026004</v>
          </cell>
          <cell r="LR65">
            <v>64</v>
          </cell>
          <cell r="LS65" t="str">
            <v>026004</v>
          </cell>
          <cell r="LT65">
            <v>19</v>
          </cell>
          <cell r="LU65" t="str">
            <v>026004</v>
          </cell>
          <cell r="LV65">
            <v>40</v>
          </cell>
          <cell r="LW65" t="str">
            <v>026004</v>
          </cell>
          <cell r="LX65">
            <v>18</v>
          </cell>
          <cell r="LY65" t="str">
            <v>026004</v>
          </cell>
          <cell r="LZ65">
            <v>38</v>
          </cell>
          <cell r="MA65" t="str">
            <v>026004</v>
          </cell>
          <cell r="MB65">
            <v>8</v>
          </cell>
          <cell r="MC65" t="str">
            <v>026004</v>
          </cell>
          <cell r="MD65">
            <v>51</v>
          </cell>
          <cell r="ME65" t="str">
            <v>026004</v>
          </cell>
          <cell r="MF65">
            <v>6</v>
          </cell>
          <cell r="MG65" t="str">
            <v>026004</v>
          </cell>
          <cell r="MH65">
            <v>48</v>
          </cell>
          <cell r="MI65" t="str">
            <v>026004</v>
          </cell>
          <cell r="MJ65">
            <v>5</v>
          </cell>
          <cell r="MK65" t="str">
            <v>026004</v>
          </cell>
          <cell r="ML65">
            <v>9</v>
          </cell>
          <cell r="MM65" t="str">
            <v>026004</v>
          </cell>
          <cell r="MN65">
            <v>2</v>
          </cell>
          <cell r="MO65" t="str">
            <v>026004</v>
          </cell>
          <cell r="MP65">
            <v>20</v>
          </cell>
          <cell r="MQ65" t="str">
            <v>026004</v>
          </cell>
          <cell r="MR65">
            <v>5</v>
          </cell>
          <cell r="MS65" t="str">
            <v>026004</v>
          </cell>
          <cell r="MT65">
            <v>12</v>
          </cell>
          <cell r="MU65" t="str">
            <v>026004</v>
          </cell>
          <cell r="MV65">
            <v>1</v>
          </cell>
          <cell r="MW65" t="str">
            <v>026004</v>
          </cell>
          <cell r="MX65">
            <v>14</v>
          </cell>
          <cell r="MY65" t="str">
            <v>026004</v>
          </cell>
          <cell r="MZ65">
            <v>3</v>
          </cell>
          <cell r="NA65" t="str">
            <v>026004</v>
          </cell>
          <cell r="NB65">
            <v>11</v>
          </cell>
          <cell r="NC65" t="str">
            <v>026004</v>
          </cell>
          <cell r="ND65">
            <v>1</v>
          </cell>
          <cell r="NE65" t="str">
            <v>026004</v>
          </cell>
          <cell r="NF65">
            <v>10</v>
          </cell>
          <cell r="NI65" t="str">
            <v>026005</v>
          </cell>
          <cell r="NJ65">
            <v>10</v>
          </cell>
          <cell r="NK65" t="str">
            <v>026004</v>
          </cell>
          <cell r="NL65">
            <v>4</v>
          </cell>
          <cell r="NM65" t="str">
            <v>027001</v>
          </cell>
          <cell r="NN65">
            <v>12</v>
          </cell>
          <cell r="NO65" t="str">
            <v>026004</v>
          </cell>
          <cell r="NP65">
            <v>1</v>
          </cell>
          <cell r="NQ65" t="str">
            <v>026005</v>
          </cell>
          <cell r="NR65">
            <v>3</v>
          </cell>
          <cell r="NU65" t="str">
            <v>028002</v>
          </cell>
          <cell r="NV65">
            <v>11</v>
          </cell>
        </row>
        <row r="66">
          <cell r="C66" t="str">
            <v>028002</v>
          </cell>
          <cell r="D66">
            <v>138</v>
          </cell>
          <cell r="E66" t="str">
            <v>028002</v>
          </cell>
          <cell r="F66">
            <v>136</v>
          </cell>
          <cell r="G66" t="str">
            <v>028002</v>
          </cell>
          <cell r="H66">
            <v>126</v>
          </cell>
          <cell r="I66" t="str">
            <v>028002</v>
          </cell>
          <cell r="J66">
            <v>128</v>
          </cell>
          <cell r="K66" t="str">
            <v>028002</v>
          </cell>
          <cell r="L66">
            <v>151</v>
          </cell>
          <cell r="M66" t="str">
            <v>028002</v>
          </cell>
          <cell r="N66">
            <v>140</v>
          </cell>
          <cell r="O66" t="str">
            <v>028002</v>
          </cell>
          <cell r="P66">
            <v>128</v>
          </cell>
          <cell r="Q66" t="str">
            <v>028002</v>
          </cell>
          <cell r="R66">
            <v>150</v>
          </cell>
          <cell r="S66" t="str">
            <v>028002</v>
          </cell>
          <cell r="T66">
            <v>174</v>
          </cell>
          <cell r="U66" t="str">
            <v>028002</v>
          </cell>
          <cell r="V66">
            <v>150</v>
          </cell>
          <cell r="W66" t="str">
            <v>028002</v>
          </cell>
          <cell r="X66">
            <v>172</v>
          </cell>
          <cell r="Y66" t="str">
            <v>028002</v>
          </cell>
          <cell r="Z66">
            <v>184</v>
          </cell>
          <cell r="AA66" t="str">
            <v>028002</v>
          </cell>
          <cell r="AB66">
            <v>225</v>
          </cell>
          <cell r="AC66" t="str">
            <v>027002</v>
          </cell>
          <cell r="AD66">
            <v>167</v>
          </cell>
          <cell r="AE66" t="str">
            <v>028002</v>
          </cell>
          <cell r="AF66">
            <v>218</v>
          </cell>
          <cell r="AG66" t="str">
            <v>028002</v>
          </cell>
          <cell r="AH66">
            <v>182</v>
          </cell>
          <cell r="AI66" t="str">
            <v>028002</v>
          </cell>
          <cell r="AJ66">
            <v>184</v>
          </cell>
          <cell r="AK66" t="str">
            <v>028002</v>
          </cell>
          <cell r="AL66">
            <v>200</v>
          </cell>
          <cell r="AM66" t="str">
            <v>028002</v>
          </cell>
          <cell r="AN66">
            <v>203</v>
          </cell>
          <cell r="AO66" t="str">
            <v>028002</v>
          </cell>
          <cell r="AP66">
            <v>187</v>
          </cell>
          <cell r="AQ66" t="str">
            <v>028002</v>
          </cell>
          <cell r="AR66">
            <v>185</v>
          </cell>
          <cell r="AS66" t="str">
            <v>028002</v>
          </cell>
          <cell r="AT66">
            <v>183</v>
          </cell>
          <cell r="AU66" t="str">
            <v>028002</v>
          </cell>
          <cell r="AV66">
            <v>196</v>
          </cell>
          <cell r="AW66" t="str">
            <v>028002</v>
          </cell>
          <cell r="AX66">
            <v>196</v>
          </cell>
          <cell r="AY66" t="str">
            <v>028002</v>
          </cell>
          <cell r="AZ66">
            <v>224</v>
          </cell>
          <cell r="BA66" t="str">
            <v>028002</v>
          </cell>
          <cell r="BB66">
            <v>199</v>
          </cell>
          <cell r="BC66" t="str">
            <v>027002</v>
          </cell>
          <cell r="BD66">
            <v>183</v>
          </cell>
          <cell r="BE66" t="str">
            <v>027002</v>
          </cell>
          <cell r="BF66">
            <v>147</v>
          </cell>
          <cell r="BG66" t="str">
            <v>027002</v>
          </cell>
          <cell r="BH66">
            <v>134</v>
          </cell>
          <cell r="BI66" t="str">
            <v>027002</v>
          </cell>
          <cell r="BJ66">
            <v>121</v>
          </cell>
          <cell r="BK66" t="str">
            <v>027002</v>
          </cell>
          <cell r="BL66">
            <v>128</v>
          </cell>
          <cell r="BM66" t="str">
            <v>027002</v>
          </cell>
          <cell r="BN66">
            <v>92</v>
          </cell>
          <cell r="BO66" t="str">
            <v>025004</v>
          </cell>
          <cell r="BP66">
            <v>68</v>
          </cell>
          <cell r="BQ66" t="str">
            <v>025004</v>
          </cell>
          <cell r="BR66">
            <v>71</v>
          </cell>
          <cell r="BS66" t="str">
            <v>025005</v>
          </cell>
          <cell r="BT66">
            <v>76</v>
          </cell>
          <cell r="BU66" t="str">
            <v>026002</v>
          </cell>
          <cell r="BV66">
            <v>82</v>
          </cell>
          <cell r="BW66" t="str">
            <v>025005</v>
          </cell>
          <cell r="BX66">
            <v>61</v>
          </cell>
          <cell r="BY66" t="str">
            <v>026002</v>
          </cell>
          <cell r="BZ66">
            <v>85</v>
          </cell>
          <cell r="CA66" t="str">
            <v>026004</v>
          </cell>
          <cell r="CB66">
            <v>89</v>
          </cell>
          <cell r="CC66" t="str">
            <v>026003</v>
          </cell>
          <cell r="CD66">
            <v>67</v>
          </cell>
          <cell r="CE66" t="str">
            <v>026002</v>
          </cell>
          <cell r="CF66">
            <v>108</v>
          </cell>
          <cell r="CG66" t="str">
            <v>026002</v>
          </cell>
          <cell r="CH66">
            <v>75</v>
          </cell>
          <cell r="CI66" t="str">
            <v>026001</v>
          </cell>
          <cell r="CJ66">
            <v>125</v>
          </cell>
          <cell r="CK66" t="str">
            <v>026004</v>
          </cell>
          <cell r="CL66">
            <v>49</v>
          </cell>
          <cell r="CM66" t="str">
            <v>026004</v>
          </cell>
          <cell r="CN66">
            <v>74</v>
          </cell>
          <cell r="CO66" t="str">
            <v>026002</v>
          </cell>
          <cell r="CP66">
            <v>68</v>
          </cell>
          <cell r="CQ66" t="str">
            <v>026004</v>
          </cell>
          <cell r="CR66">
            <v>97</v>
          </cell>
          <cell r="CS66" t="str">
            <v>026003</v>
          </cell>
          <cell r="CT66">
            <v>65</v>
          </cell>
          <cell r="CU66" t="str">
            <v>026004</v>
          </cell>
          <cell r="CV66">
            <v>86</v>
          </cell>
          <cell r="CW66" t="str">
            <v>026004</v>
          </cell>
          <cell r="CX66">
            <v>44</v>
          </cell>
          <cell r="CY66" t="str">
            <v>026004</v>
          </cell>
          <cell r="CZ66">
            <v>77</v>
          </cell>
          <cell r="DA66" t="str">
            <v>026002</v>
          </cell>
          <cell r="DB66">
            <v>69</v>
          </cell>
          <cell r="DC66" t="str">
            <v>026004</v>
          </cell>
          <cell r="DD66">
            <v>60</v>
          </cell>
          <cell r="DE66" t="str">
            <v>026003</v>
          </cell>
          <cell r="DF66">
            <v>77</v>
          </cell>
          <cell r="DG66" t="str">
            <v>026004</v>
          </cell>
          <cell r="DH66">
            <v>89</v>
          </cell>
          <cell r="DI66" t="str">
            <v>026003</v>
          </cell>
          <cell r="DJ66">
            <v>59</v>
          </cell>
          <cell r="DK66" t="str">
            <v>026004</v>
          </cell>
          <cell r="DL66">
            <v>94</v>
          </cell>
          <cell r="DM66" t="str">
            <v>026004</v>
          </cell>
          <cell r="DN66">
            <v>60</v>
          </cell>
          <cell r="DO66" t="str">
            <v>026004</v>
          </cell>
          <cell r="DP66">
            <v>101</v>
          </cell>
          <cell r="DQ66" t="str">
            <v>026004</v>
          </cell>
          <cell r="DR66">
            <v>75</v>
          </cell>
          <cell r="DS66" t="str">
            <v>026003</v>
          </cell>
          <cell r="DT66">
            <v>155</v>
          </cell>
          <cell r="DU66" t="str">
            <v>026003</v>
          </cell>
          <cell r="DV66">
            <v>131</v>
          </cell>
          <cell r="DW66" t="str">
            <v>026004</v>
          </cell>
          <cell r="DX66">
            <v>100</v>
          </cell>
          <cell r="DY66" t="str">
            <v>026004</v>
          </cell>
          <cell r="DZ66">
            <v>83</v>
          </cell>
          <cell r="EA66" t="str">
            <v>026004</v>
          </cell>
          <cell r="EB66">
            <v>128</v>
          </cell>
          <cell r="EC66" t="str">
            <v>026004</v>
          </cell>
          <cell r="ED66">
            <v>73</v>
          </cell>
          <cell r="EE66" t="str">
            <v>026004</v>
          </cell>
          <cell r="EF66">
            <v>121</v>
          </cell>
          <cell r="EG66" t="str">
            <v>026002</v>
          </cell>
          <cell r="EH66">
            <v>116</v>
          </cell>
          <cell r="EI66" t="str">
            <v>026004</v>
          </cell>
          <cell r="EJ66">
            <v>98</v>
          </cell>
          <cell r="EK66" t="str">
            <v>026004</v>
          </cell>
          <cell r="EL66">
            <v>98</v>
          </cell>
          <cell r="EM66" t="str">
            <v>026004</v>
          </cell>
          <cell r="EN66">
            <v>122</v>
          </cell>
          <cell r="EO66" t="str">
            <v>026004</v>
          </cell>
          <cell r="EP66">
            <v>103</v>
          </cell>
          <cell r="EQ66" t="str">
            <v>026004</v>
          </cell>
          <cell r="ER66">
            <v>107</v>
          </cell>
          <cell r="ES66" t="str">
            <v>026003</v>
          </cell>
          <cell r="ET66">
            <v>136</v>
          </cell>
          <cell r="EU66" t="str">
            <v>026004</v>
          </cell>
          <cell r="EV66">
            <v>115</v>
          </cell>
          <cell r="EW66" t="str">
            <v>026003</v>
          </cell>
          <cell r="EX66">
            <v>169</v>
          </cell>
          <cell r="EY66" t="str">
            <v>026005</v>
          </cell>
          <cell r="EZ66">
            <v>115</v>
          </cell>
          <cell r="FA66" t="str">
            <v>026004</v>
          </cell>
          <cell r="FB66">
            <v>77</v>
          </cell>
          <cell r="FC66" t="str">
            <v>026004</v>
          </cell>
          <cell r="FD66">
            <v>98</v>
          </cell>
          <cell r="FE66" t="str">
            <v>026004</v>
          </cell>
          <cell r="FF66">
            <v>83</v>
          </cell>
          <cell r="FG66" t="str">
            <v>026004</v>
          </cell>
          <cell r="FH66">
            <v>71</v>
          </cell>
          <cell r="FI66" t="str">
            <v>026004</v>
          </cell>
          <cell r="FJ66">
            <v>87</v>
          </cell>
          <cell r="FK66" t="str">
            <v>026004</v>
          </cell>
          <cell r="FL66">
            <v>80</v>
          </cell>
          <cell r="FM66" t="str">
            <v>026004</v>
          </cell>
          <cell r="FN66">
            <v>98</v>
          </cell>
          <cell r="FO66" t="str">
            <v>026004</v>
          </cell>
          <cell r="FP66">
            <v>96</v>
          </cell>
          <cell r="FQ66" t="str">
            <v>026004</v>
          </cell>
          <cell r="FR66">
            <v>101</v>
          </cell>
          <cell r="FS66" t="str">
            <v>026004</v>
          </cell>
          <cell r="FT66">
            <v>78</v>
          </cell>
          <cell r="FU66" t="str">
            <v>026004</v>
          </cell>
          <cell r="FV66">
            <v>89</v>
          </cell>
          <cell r="FW66" t="str">
            <v>026004</v>
          </cell>
          <cell r="FX66">
            <v>83</v>
          </cell>
          <cell r="FY66" t="str">
            <v>026004</v>
          </cell>
          <cell r="FZ66">
            <v>82</v>
          </cell>
          <cell r="GA66" t="str">
            <v>026003</v>
          </cell>
          <cell r="GB66">
            <v>127</v>
          </cell>
          <cell r="GC66" t="str">
            <v>026004</v>
          </cell>
          <cell r="GD66">
            <v>85</v>
          </cell>
          <cell r="GE66" t="str">
            <v>026004</v>
          </cell>
          <cell r="GF66">
            <v>91</v>
          </cell>
          <cell r="GG66" t="str">
            <v>026004</v>
          </cell>
          <cell r="GH66">
            <v>111</v>
          </cell>
          <cell r="GI66" t="str">
            <v>026004</v>
          </cell>
          <cell r="GJ66">
            <v>71</v>
          </cell>
          <cell r="GK66" t="str">
            <v>026004</v>
          </cell>
          <cell r="GL66">
            <v>95</v>
          </cell>
          <cell r="GM66" t="str">
            <v>026004</v>
          </cell>
          <cell r="GN66">
            <v>95</v>
          </cell>
          <cell r="GO66" t="str">
            <v>026004</v>
          </cell>
          <cell r="GP66">
            <v>90</v>
          </cell>
          <cell r="GQ66" t="str">
            <v>026004</v>
          </cell>
          <cell r="GR66">
            <v>90</v>
          </cell>
          <cell r="GS66" t="str">
            <v>026004</v>
          </cell>
          <cell r="GT66">
            <v>106</v>
          </cell>
          <cell r="GU66" t="str">
            <v>026004</v>
          </cell>
          <cell r="GV66">
            <v>85</v>
          </cell>
          <cell r="GW66" t="str">
            <v>026004</v>
          </cell>
          <cell r="GX66">
            <v>95</v>
          </cell>
          <cell r="GY66" t="str">
            <v>026004</v>
          </cell>
          <cell r="GZ66">
            <v>107</v>
          </cell>
          <cell r="HA66" t="str">
            <v>026004</v>
          </cell>
          <cell r="HB66">
            <v>103</v>
          </cell>
          <cell r="HC66" t="str">
            <v>026004</v>
          </cell>
          <cell r="HD66">
            <v>94</v>
          </cell>
          <cell r="HE66" t="str">
            <v>026003</v>
          </cell>
          <cell r="HF66">
            <v>168</v>
          </cell>
          <cell r="HG66" t="str">
            <v>026004</v>
          </cell>
          <cell r="HH66">
            <v>106</v>
          </cell>
          <cell r="HI66" t="str">
            <v>026004</v>
          </cell>
          <cell r="HJ66">
            <v>110</v>
          </cell>
          <cell r="HK66" t="str">
            <v>026004</v>
          </cell>
          <cell r="HL66">
            <v>134</v>
          </cell>
          <cell r="HM66" t="str">
            <v>026004</v>
          </cell>
          <cell r="HN66">
            <v>119</v>
          </cell>
          <cell r="HO66" t="str">
            <v>026004</v>
          </cell>
          <cell r="HP66">
            <v>114</v>
          </cell>
          <cell r="HQ66" t="str">
            <v>026004</v>
          </cell>
          <cell r="HR66">
            <v>130</v>
          </cell>
          <cell r="HS66" t="str">
            <v>026004</v>
          </cell>
          <cell r="HT66">
            <v>106</v>
          </cell>
          <cell r="HU66" t="str">
            <v>026004</v>
          </cell>
          <cell r="HV66">
            <v>126</v>
          </cell>
          <cell r="HW66" t="str">
            <v>026004</v>
          </cell>
          <cell r="HX66">
            <v>128</v>
          </cell>
          <cell r="HY66" t="str">
            <v>026004</v>
          </cell>
          <cell r="HZ66">
            <v>119</v>
          </cell>
          <cell r="IA66" t="str">
            <v>026004</v>
          </cell>
          <cell r="IB66">
            <v>140</v>
          </cell>
          <cell r="IC66" t="str">
            <v>026004</v>
          </cell>
          <cell r="ID66">
            <v>147</v>
          </cell>
          <cell r="IE66" t="str">
            <v>026004</v>
          </cell>
          <cell r="IF66">
            <v>140</v>
          </cell>
          <cell r="IG66" t="str">
            <v>026004</v>
          </cell>
          <cell r="IH66">
            <v>143</v>
          </cell>
          <cell r="II66" t="str">
            <v>026004</v>
          </cell>
          <cell r="IJ66">
            <v>140</v>
          </cell>
          <cell r="IK66" t="str">
            <v>026003</v>
          </cell>
          <cell r="IL66">
            <v>208</v>
          </cell>
          <cell r="IM66" t="str">
            <v>026004</v>
          </cell>
          <cell r="IN66">
            <v>140</v>
          </cell>
          <cell r="IO66" t="str">
            <v>026004</v>
          </cell>
          <cell r="IP66">
            <v>144</v>
          </cell>
          <cell r="IQ66" t="str">
            <v>026004</v>
          </cell>
          <cell r="IR66">
            <v>103</v>
          </cell>
          <cell r="IS66" t="str">
            <v>026004</v>
          </cell>
          <cell r="IT66">
            <v>128</v>
          </cell>
          <cell r="IU66" t="str">
            <v>026004</v>
          </cell>
          <cell r="IV66">
            <v>104</v>
          </cell>
          <cell r="IW66" t="str">
            <v>026004</v>
          </cell>
          <cell r="IX66">
            <v>137</v>
          </cell>
          <cell r="IY66" t="str">
            <v>026004</v>
          </cell>
          <cell r="IZ66">
            <v>103</v>
          </cell>
          <cell r="JA66" t="str">
            <v>026004</v>
          </cell>
          <cell r="JB66">
            <v>138</v>
          </cell>
          <cell r="JC66" t="str">
            <v>026005</v>
          </cell>
          <cell r="JD66">
            <v>98</v>
          </cell>
          <cell r="JE66" t="str">
            <v>026004</v>
          </cell>
          <cell r="JF66">
            <v>117</v>
          </cell>
          <cell r="JG66" t="str">
            <v>026005</v>
          </cell>
          <cell r="JH66">
            <v>97</v>
          </cell>
          <cell r="JI66" t="str">
            <v>026004</v>
          </cell>
          <cell r="JJ66">
            <v>98</v>
          </cell>
          <cell r="JK66" t="str">
            <v>026004</v>
          </cell>
          <cell r="JL66">
            <v>62</v>
          </cell>
          <cell r="JM66" t="str">
            <v>026004</v>
          </cell>
          <cell r="JN66">
            <v>87</v>
          </cell>
          <cell r="JO66" t="str">
            <v>026004</v>
          </cell>
          <cell r="JP66">
            <v>61</v>
          </cell>
          <cell r="JQ66" t="str">
            <v>026004</v>
          </cell>
          <cell r="JR66">
            <v>107</v>
          </cell>
          <cell r="JS66" t="str">
            <v>026004</v>
          </cell>
          <cell r="JT66">
            <v>58</v>
          </cell>
          <cell r="JU66" t="str">
            <v>026005</v>
          </cell>
          <cell r="JV66">
            <v>101</v>
          </cell>
          <cell r="JW66" t="str">
            <v>026005</v>
          </cell>
          <cell r="JX66">
            <v>47</v>
          </cell>
          <cell r="JY66" t="str">
            <v>026005</v>
          </cell>
          <cell r="JZ66">
            <v>91</v>
          </cell>
          <cell r="KA66" t="str">
            <v>026005</v>
          </cell>
          <cell r="KB66">
            <v>50</v>
          </cell>
          <cell r="KC66" t="str">
            <v>026005</v>
          </cell>
          <cell r="KD66">
            <v>77</v>
          </cell>
          <cell r="KE66" t="str">
            <v>026005</v>
          </cell>
          <cell r="KF66">
            <v>46</v>
          </cell>
          <cell r="KG66" t="str">
            <v>026005</v>
          </cell>
          <cell r="KH66">
            <v>49</v>
          </cell>
          <cell r="KI66" t="str">
            <v>026005</v>
          </cell>
          <cell r="KJ66">
            <v>36</v>
          </cell>
          <cell r="KK66" t="str">
            <v>026005</v>
          </cell>
          <cell r="KL66">
            <v>76</v>
          </cell>
          <cell r="KM66" t="str">
            <v>026005</v>
          </cell>
          <cell r="KN66">
            <v>25</v>
          </cell>
          <cell r="KO66" t="str">
            <v>026005</v>
          </cell>
          <cell r="KP66">
            <v>48</v>
          </cell>
          <cell r="KQ66" t="str">
            <v>026005</v>
          </cell>
          <cell r="KR66">
            <v>13</v>
          </cell>
          <cell r="KS66" t="str">
            <v>026005</v>
          </cell>
          <cell r="KT66">
            <v>18</v>
          </cell>
          <cell r="KU66" t="str">
            <v>026005</v>
          </cell>
          <cell r="KV66">
            <v>6</v>
          </cell>
          <cell r="KW66" t="str">
            <v>026005</v>
          </cell>
          <cell r="KX66">
            <v>13</v>
          </cell>
          <cell r="KY66" t="str">
            <v>026005</v>
          </cell>
          <cell r="KZ66">
            <v>4</v>
          </cell>
          <cell r="LA66" t="str">
            <v>026005</v>
          </cell>
          <cell r="LB66">
            <v>11</v>
          </cell>
          <cell r="LC66" t="str">
            <v>026005</v>
          </cell>
          <cell r="LD66">
            <v>10</v>
          </cell>
          <cell r="LE66" t="str">
            <v>026005</v>
          </cell>
          <cell r="LF66">
            <v>24</v>
          </cell>
          <cell r="LG66" t="str">
            <v>026005</v>
          </cell>
          <cell r="LH66">
            <v>16</v>
          </cell>
          <cell r="LI66" t="str">
            <v>026005</v>
          </cell>
          <cell r="LJ66">
            <v>42</v>
          </cell>
          <cell r="LK66" t="str">
            <v>026005</v>
          </cell>
          <cell r="LL66">
            <v>12</v>
          </cell>
          <cell r="LM66" t="str">
            <v>026005</v>
          </cell>
          <cell r="LN66">
            <v>51</v>
          </cell>
          <cell r="LO66" t="str">
            <v>026005</v>
          </cell>
          <cell r="LP66">
            <v>8</v>
          </cell>
          <cell r="LQ66" t="str">
            <v>026005</v>
          </cell>
          <cell r="LR66">
            <v>60</v>
          </cell>
          <cell r="LS66" t="str">
            <v>026005</v>
          </cell>
          <cell r="LT66">
            <v>12</v>
          </cell>
          <cell r="LU66" t="str">
            <v>026005</v>
          </cell>
          <cell r="LV66">
            <v>48</v>
          </cell>
          <cell r="LW66" t="str">
            <v>026005</v>
          </cell>
          <cell r="LX66">
            <v>11</v>
          </cell>
          <cell r="LY66" t="str">
            <v>026005</v>
          </cell>
          <cell r="LZ66">
            <v>50</v>
          </cell>
          <cell r="MA66" t="str">
            <v>026005</v>
          </cell>
          <cell r="MB66">
            <v>5</v>
          </cell>
          <cell r="MC66" t="str">
            <v>026005</v>
          </cell>
          <cell r="MD66">
            <v>28</v>
          </cell>
          <cell r="ME66" t="str">
            <v>026005</v>
          </cell>
          <cell r="MF66">
            <v>10</v>
          </cell>
          <cell r="MG66" t="str">
            <v>026005</v>
          </cell>
          <cell r="MH66">
            <v>31</v>
          </cell>
          <cell r="MI66" t="str">
            <v>026005</v>
          </cell>
          <cell r="MJ66">
            <v>6</v>
          </cell>
          <cell r="MK66" t="str">
            <v>026005</v>
          </cell>
          <cell r="ML66">
            <v>19</v>
          </cell>
          <cell r="MM66" t="str">
            <v>026005</v>
          </cell>
          <cell r="MN66">
            <v>4</v>
          </cell>
          <cell r="MO66" t="str">
            <v>026005</v>
          </cell>
          <cell r="MP66">
            <v>18</v>
          </cell>
          <cell r="MQ66" t="str">
            <v>026005</v>
          </cell>
          <cell r="MR66">
            <v>4</v>
          </cell>
          <cell r="MS66" t="str">
            <v>026005</v>
          </cell>
          <cell r="MT66">
            <v>21</v>
          </cell>
          <cell r="MU66" t="str">
            <v>026005</v>
          </cell>
          <cell r="MV66">
            <v>3</v>
          </cell>
          <cell r="MW66" t="str">
            <v>026005</v>
          </cell>
          <cell r="MX66">
            <v>20</v>
          </cell>
          <cell r="MY66" t="str">
            <v>026005</v>
          </cell>
          <cell r="MZ66">
            <v>7</v>
          </cell>
          <cell r="NA66" t="str">
            <v>026005</v>
          </cell>
          <cell r="NB66">
            <v>16</v>
          </cell>
          <cell r="NC66" t="str">
            <v>026005</v>
          </cell>
          <cell r="ND66">
            <v>2</v>
          </cell>
          <cell r="NE66" t="str">
            <v>026005</v>
          </cell>
          <cell r="NF66">
            <v>11</v>
          </cell>
          <cell r="NG66" t="str">
            <v>026005</v>
          </cell>
          <cell r="NH66">
            <v>1</v>
          </cell>
          <cell r="NI66" t="str">
            <v>027001</v>
          </cell>
          <cell r="NJ66">
            <v>23</v>
          </cell>
          <cell r="NK66" t="str">
            <v>026005</v>
          </cell>
          <cell r="NL66">
            <v>2</v>
          </cell>
          <cell r="NM66" t="str">
            <v>027002</v>
          </cell>
          <cell r="NN66">
            <v>15</v>
          </cell>
          <cell r="NQ66" t="str">
            <v>027001</v>
          </cell>
          <cell r="NR66">
            <v>6</v>
          </cell>
          <cell r="NU66" t="str">
            <v>028004</v>
          </cell>
          <cell r="NV66">
            <v>4</v>
          </cell>
        </row>
        <row r="67">
          <cell r="C67" t="str">
            <v>028004</v>
          </cell>
          <cell r="D67">
            <v>106</v>
          </cell>
          <cell r="E67" t="str">
            <v>028004</v>
          </cell>
          <cell r="F67">
            <v>77</v>
          </cell>
          <cell r="G67" t="str">
            <v>028004</v>
          </cell>
          <cell r="H67">
            <v>117</v>
          </cell>
          <cell r="I67" t="str">
            <v>028004</v>
          </cell>
          <cell r="J67">
            <v>95</v>
          </cell>
          <cell r="K67" t="str">
            <v>028004</v>
          </cell>
          <cell r="L67">
            <v>116</v>
          </cell>
          <cell r="M67" t="str">
            <v>028004</v>
          </cell>
          <cell r="N67">
            <v>116</v>
          </cell>
          <cell r="O67" t="str">
            <v>028004</v>
          </cell>
          <cell r="P67">
            <v>135</v>
          </cell>
          <cell r="Q67" t="str">
            <v>028004</v>
          </cell>
          <cell r="R67">
            <v>105</v>
          </cell>
          <cell r="S67" t="str">
            <v>028004</v>
          </cell>
          <cell r="T67">
            <v>124</v>
          </cell>
          <cell r="U67" t="str">
            <v>028004</v>
          </cell>
          <cell r="V67">
            <v>133</v>
          </cell>
          <cell r="W67" t="str">
            <v>028004</v>
          </cell>
          <cell r="X67">
            <v>130</v>
          </cell>
          <cell r="Y67" t="str">
            <v>028004</v>
          </cell>
          <cell r="Z67">
            <v>139</v>
          </cell>
          <cell r="AA67" t="str">
            <v>028004</v>
          </cell>
          <cell r="AB67">
            <v>135</v>
          </cell>
          <cell r="AC67" t="str">
            <v>028002</v>
          </cell>
          <cell r="AD67">
            <v>175</v>
          </cell>
          <cell r="AE67" t="str">
            <v>028004</v>
          </cell>
          <cell r="AF67">
            <v>163</v>
          </cell>
          <cell r="AG67" t="str">
            <v>028004</v>
          </cell>
          <cell r="AH67">
            <v>154</v>
          </cell>
          <cell r="AI67" t="str">
            <v>028004</v>
          </cell>
          <cell r="AJ67">
            <v>173</v>
          </cell>
          <cell r="AK67" t="str">
            <v>028004</v>
          </cell>
          <cell r="AL67">
            <v>143</v>
          </cell>
          <cell r="AM67" t="str">
            <v>028004</v>
          </cell>
          <cell r="AN67">
            <v>158</v>
          </cell>
          <cell r="AO67" t="str">
            <v>028004</v>
          </cell>
          <cell r="AP67">
            <v>150</v>
          </cell>
          <cell r="AQ67" t="str">
            <v>028004</v>
          </cell>
          <cell r="AR67">
            <v>166</v>
          </cell>
          <cell r="AS67" t="str">
            <v>028004</v>
          </cell>
          <cell r="AT67">
            <v>168</v>
          </cell>
          <cell r="AU67" t="str">
            <v>028004</v>
          </cell>
          <cell r="AV67">
            <v>147</v>
          </cell>
          <cell r="AW67" t="str">
            <v>028004</v>
          </cell>
          <cell r="AX67">
            <v>180</v>
          </cell>
          <cell r="AY67" t="str">
            <v>028004</v>
          </cell>
          <cell r="AZ67">
            <v>178</v>
          </cell>
          <cell r="BA67" t="str">
            <v>028004</v>
          </cell>
          <cell r="BB67">
            <v>206</v>
          </cell>
          <cell r="BC67" t="str">
            <v>028002</v>
          </cell>
          <cell r="BD67">
            <v>237</v>
          </cell>
          <cell r="BE67" t="str">
            <v>028002</v>
          </cell>
          <cell r="BF67">
            <v>171</v>
          </cell>
          <cell r="BG67" t="str">
            <v>028002</v>
          </cell>
          <cell r="BH67">
            <v>190</v>
          </cell>
          <cell r="BI67" t="str">
            <v>027100</v>
          </cell>
          <cell r="BJ67">
            <v>1</v>
          </cell>
          <cell r="BK67" t="str">
            <v>027100</v>
          </cell>
          <cell r="BL67">
            <v>3</v>
          </cell>
          <cell r="BM67" t="str">
            <v>027100</v>
          </cell>
          <cell r="BN67">
            <v>9</v>
          </cell>
          <cell r="BO67" t="str">
            <v>025005</v>
          </cell>
          <cell r="BP67">
            <v>67</v>
          </cell>
          <cell r="BQ67" t="str">
            <v>025005</v>
          </cell>
          <cell r="BR67">
            <v>54</v>
          </cell>
          <cell r="BS67" t="str">
            <v>026001</v>
          </cell>
          <cell r="BT67">
            <v>152</v>
          </cell>
          <cell r="BU67" t="str">
            <v>026003</v>
          </cell>
          <cell r="BV67">
            <v>73</v>
          </cell>
          <cell r="BW67" t="str">
            <v>026001</v>
          </cell>
          <cell r="BX67">
            <v>126</v>
          </cell>
          <cell r="BY67" t="str">
            <v>026003</v>
          </cell>
          <cell r="BZ67">
            <v>74</v>
          </cell>
          <cell r="CA67" t="str">
            <v>026005</v>
          </cell>
          <cell r="CB67">
            <v>87</v>
          </cell>
          <cell r="CC67" t="str">
            <v>026004</v>
          </cell>
          <cell r="CD67">
            <v>55</v>
          </cell>
          <cell r="CE67" t="str">
            <v>026003</v>
          </cell>
          <cell r="CF67">
            <v>104</v>
          </cell>
          <cell r="CG67" t="str">
            <v>026003</v>
          </cell>
          <cell r="CH67">
            <v>64</v>
          </cell>
          <cell r="CI67" t="str">
            <v>026002</v>
          </cell>
          <cell r="CJ67">
            <v>98</v>
          </cell>
          <cell r="CK67" t="str">
            <v>026005</v>
          </cell>
          <cell r="CL67">
            <v>57</v>
          </cell>
          <cell r="CM67" t="str">
            <v>026005</v>
          </cell>
          <cell r="CN67">
            <v>79</v>
          </cell>
          <cell r="CO67" t="str">
            <v>026003</v>
          </cell>
          <cell r="CP67">
            <v>81</v>
          </cell>
          <cell r="CQ67" t="str">
            <v>026005</v>
          </cell>
          <cell r="CR67">
            <v>72</v>
          </cell>
          <cell r="CS67" t="str">
            <v>026004</v>
          </cell>
          <cell r="CT67">
            <v>58</v>
          </cell>
          <cell r="CU67" t="str">
            <v>026005</v>
          </cell>
          <cell r="CV67">
            <v>77</v>
          </cell>
          <cell r="CW67" t="str">
            <v>026005</v>
          </cell>
          <cell r="CX67">
            <v>46</v>
          </cell>
          <cell r="CY67" t="str">
            <v>026005</v>
          </cell>
          <cell r="CZ67">
            <v>61</v>
          </cell>
          <cell r="DA67" t="str">
            <v>026003</v>
          </cell>
          <cell r="DB67">
            <v>72</v>
          </cell>
          <cell r="DC67" t="str">
            <v>026005</v>
          </cell>
          <cell r="DD67">
            <v>98</v>
          </cell>
          <cell r="DE67" t="str">
            <v>026004</v>
          </cell>
          <cell r="DF67">
            <v>50</v>
          </cell>
          <cell r="DG67" t="str">
            <v>026005</v>
          </cell>
          <cell r="DH67">
            <v>95</v>
          </cell>
          <cell r="DI67" t="str">
            <v>026004</v>
          </cell>
          <cell r="DJ67">
            <v>63</v>
          </cell>
          <cell r="DK67" t="str">
            <v>026005</v>
          </cell>
          <cell r="DL67">
            <v>101</v>
          </cell>
          <cell r="DM67" t="str">
            <v>026005</v>
          </cell>
          <cell r="DN67">
            <v>67</v>
          </cell>
          <cell r="DO67" t="str">
            <v>026005</v>
          </cell>
          <cell r="DP67">
            <v>139</v>
          </cell>
          <cell r="DQ67" t="str">
            <v>026005</v>
          </cell>
          <cell r="DR67">
            <v>85</v>
          </cell>
          <cell r="DS67" t="str">
            <v>026004</v>
          </cell>
          <cell r="DT67">
            <v>122</v>
          </cell>
          <cell r="DU67" t="str">
            <v>026004</v>
          </cell>
          <cell r="DV67">
            <v>72</v>
          </cell>
          <cell r="DW67" t="str">
            <v>026005</v>
          </cell>
          <cell r="DX67">
            <v>121</v>
          </cell>
          <cell r="DY67" t="str">
            <v>026005</v>
          </cell>
          <cell r="DZ67">
            <v>94</v>
          </cell>
          <cell r="EA67" t="str">
            <v>026005</v>
          </cell>
          <cell r="EB67">
            <v>114</v>
          </cell>
          <cell r="EC67" t="str">
            <v>026005</v>
          </cell>
          <cell r="ED67">
            <v>117</v>
          </cell>
          <cell r="EE67" t="str">
            <v>026005</v>
          </cell>
          <cell r="EF67">
            <v>120</v>
          </cell>
          <cell r="EG67" t="str">
            <v>026003</v>
          </cell>
          <cell r="EH67">
            <v>144</v>
          </cell>
          <cell r="EI67" t="str">
            <v>026005</v>
          </cell>
          <cell r="EJ67">
            <v>121</v>
          </cell>
          <cell r="EK67" t="str">
            <v>026005</v>
          </cell>
          <cell r="EL67">
            <v>94</v>
          </cell>
          <cell r="EM67" t="str">
            <v>026005</v>
          </cell>
          <cell r="EN67">
            <v>113</v>
          </cell>
          <cell r="EO67" t="str">
            <v>026005</v>
          </cell>
          <cell r="EP67">
            <v>97</v>
          </cell>
          <cell r="EQ67" t="str">
            <v>026005</v>
          </cell>
          <cell r="ER67">
            <v>118</v>
          </cell>
          <cell r="ES67" t="str">
            <v>026004</v>
          </cell>
          <cell r="ET67">
            <v>71</v>
          </cell>
          <cell r="EU67" t="str">
            <v>026005</v>
          </cell>
          <cell r="EV67">
            <v>134</v>
          </cell>
          <cell r="EW67" t="str">
            <v>026004</v>
          </cell>
          <cell r="EX67">
            <v>85</v>
          </cell>
          <cell r="EY67" t="str">
            <v>027001</v>
          </cell>
          <cell r="EZ67">
            <v>344</v>
          </cell>
          <cell r="FA67" t="str">
            <v>026005</v>
          </cell>
          <cell r="FB67">
            <v>93</v>
          </cell>
          <cell r="FC67" t="str">
            <v>026005</v>
          </cell>
          <cell r="FD67">
            <v>97</v>
          </cell>
          <cell r="FE67" t="str">
            <v>026005</v>
          </cell>
          <cell r="FF67">
            <v>102</v>
          </cell>
          <cell r="FG67" t="str">
            <v>026005</v>
          </cell>
          <cell r="FH67">
            <v>94</v>
          </cell>
          <cell r="FI67" t="str">
            <v>026005</v>
          </cell>
          <cell r="FJ67">
            <v>90</v>
          </cell>
          <cell r="FK67" t="str">
            <v>026005</v>
          </cell>
          <cell r="FL67">
            <v>93</v>
          </cell>
          <cell r="FM67" t="str">
            <v>026005</v>
          </cell>
          <cell r="FN67">
            <v>128</v>
          </cell>
          <cell r="FO67" t="str">
            <v>026005</v>
          </cell>
          <cell r="FP67">
            <v>98</v>
          </cell>
          <cell r="FQ67" t="str">
            <v>026005</v>
          </cell>
          <cell r="FR67">
            <v>110</v>
          </cell>
          <cell r="FS67" t="str">
            <v>026005</v>
          </cell>
          <cell r="FT67">
            <v>122</v>
          </cell>
          <cell r="FU67" t="str">
            <v>026005</v>
          </cell>
          <cell r="FV67">
            <v>121</v>
          </cell>
          <cell r="FW67" t="str">
            <v>026005</v>
          </cell>
          <cell r="FX67">
            <v>110</v>
          </cell>
          <cell r="FY67" t="str">
            <v>026005</v>
          </cell>
          <cell r="FZ67">
            <v>90</v>
          </cell>
          <cell r="GA67" t="str">
            <v>026004</v>
          </cell>
          <cell r="GB67">
            <v>94</v>
          </cell>
          <cell r="GC67" t="str">
            <v>026005</v>
          </cell>
          <cell r="GD67">
            <v>107</v>
          </cell>
          <cell r="GE67" t="str">
            <v>026005</v>
          </cell>
          <cell r="GF67">
            <v>90</v>
          </cell>
          <cell r="GG67" t="str">
            <v>026005</v>
          </cell>
          <cell r="GH67">
            <v>118</v>
          </cell>
          <cell r="GI67" t="str">
            <v>026005</v>
          </cell>
          <cell r="GJ67">
            <v>115</v>
          </cell>
          <cell r="GK67" t="str">
            <v>026005</v>
          </cell>
          <cell r="GL67">
            <v>112</v>
          </cell>
          <cell r="GM67" t="str">
            <v>026005</v>
          </cell>
          <cell r="GN67">
            <v>111</v>
          </cell>
          <cell r="GO67" t="str">
            <v>026005</v>
          </cell>
          <cell r="GP67">
            <v>101</v>
          </cell>
          <cell r="GQ67" t="str">
            <v>026005</v>
          </cell>
          <cell r="GR67">
            <v>105</v>
          </cell>
          <cell r="GS67" t="str">
            <v>026005</v>
          </cell>
          <cell r="GT67">
            <v>115</v>
          </cell>
          <cell r="GU67" t="str">
            <v>026005</v>
          </cell>
          <cell r="GV67">
            <v>84</v>
          </cell>
          <cell r="GW67" t="str">
            <v>026005</v>
          </cell>
          <cell r="GX67">
            <v>100</v>
          </cell>
          <cell r="GY67" t="str">
            <v>026005</v>
          </cell>
          <cell r="GZ67">
            <v>103</v>
          </cell>
          <cell r="HA67" t="str">
            <v>026005</v>
          </cell>
          <cell r="HB67">
            <v>107</v>
          </cell>
          <cell r="HC67" t="str">
            <v>026005</v>
          </cell>
          <cell r="HD67">
            <v>116</v>
          </cell>
          <cell r="HE67" t="str">
            <v>026004</v>
          </cell>
          <cell r="HF67">
            <v>106</v>
          </cell>
          <cell r="HG67" t="str">
            <v>026005</v>
          </cell>
          <cell r="HH67">
            <v>91</v>
          </cell>
          <cell r="HI67" t="str">
            <v>026005</v>
          </cell>
          <cell r="HJ67">
            <v>115</v>
          </cell>
          <cell r="HK67" t="str">
            <v>026005</v>
          </cell>
          <cell r="HL67">
            <v>123</v>
          </cell>
          <cell r="HM67" t="str">
            <v>026005</v>
          </cell>
          <cell r="HN67">
            <v>132</v>
          </cell>
          <cell r="HO67" t="str">
            <v>026005</v>
          </cell>
          <cell r="HP67">
            <v>123</v>
          </cell>
          <cell r="HQ67" t="str">
            <v>026005</v>
          </cell>
          <cell r="HR67">
            <v>142</v>
          </cell>
          <cell r="HS67" t="str">
            <v>026005</v>
          </cell>
          <cell r="HT67">
            <v>112</v>
          </cell>
          <cell r="HU67" t="str">
            <v>026005</v>
          </cell>
          <cell r="HV67">
            <v>153</v>
          </cell>
          <cell r="HW67" t="str">
            <v>026005</v>
          </cell>
          <cell r="HX67">
            <v>132</v>
          </cell>
          <cell r="HY67" t="str">
            <v>026005</v>
          </cell>
          <cell r="HZ67">
            <v>145</v>
          </cell>
          <cell r="IA67" t="str">
            <v>026005</v>
          </cell>
          <cell r="IB67">
            <v>137</v>
          </cell>
          <cell r="IC67" t="str">
            <v>026005</v>
          </cell>
          <cell r="ID67">
            <v>167</v>
          </cell>
          <cell r="IE67" t="str">
            <v>026005</v>
          </cell>
          <cell r="IF67">
            <v>167</v>
          </cell>
          <cell r="IG67" t="str">
            <v>026005</v>
          </cell>
          <cell r="IH67">
            <v>134</v>
          </cell>
          <cell r="II67" t="str">
            <v>026005</v>
          </cell>
          <cell r="IJ67">
            <v>156</v>
          </cell>
          <cell r="IK67" t="str">
            <v>026004</v>
          </cell>
          <cell r="IL67">
            <v>155</v>
          </cell>
          <cell r="IM67" t="str">
            <v>026005</v>
          </cell>
          <cell r="IN67">
            <v>128</v>
          </cell>
          <cell r="IO67" t="str">
            <v>026005</v>
          </cell>
          <cell r="IP67">
            <v>153</v>
          </cell>
          <cell r="IQ67" t="str">
            <v>026005</v>
          </cell>
          <cell r="IR67">
            <v>132</v>
          </cell>
          <cell r="IS67" t="str">
            <v>026005</v>
          </cell>
          <cell r="IT67">
            <v>116</v>
          </cell>
          <cell r="IU67" t="str">
            <v>026005</v>
          </cell>
          <cell r="IV67">
            <v>137</v>
          </cell>
          <cell r="IW67" t="str">
            <v>026005</v>
          </cell>
          <cell r="IX67">
            <v>120</v>
          </cell>
          <cell r="IY67" t="str">
            <v>026005</v>
          </cell>
          <cell r="IZ67">
            <v>98</v>
          </cell>
          <cell r="JA67" t="str">
            <v>026005</v>
          </cell>
          <cell r="JB67">
            <v>144</v>
          </cell>
          <cell r="JC67" t="str">
            <v>027001</v>
          </cell>
          <cell r="JD67">
            <v>323</v>
          </cell>
          <cell r="JE67" t="str">
            <v>026005</v>
          </cell>
          <cell r="JF67">
            <v>127</v>
          </cell>
          <cell r="JG67" t="str">
            <v>027001</v>
          </cell>
          <cell r="JH67">
            <v>287</v>
          </cell>
          <cell r="JI67" t="str">
            <v>026005</v>
          </cell>
          <cell r="JJ67">
            <v>133</v>
          </cell>
          <cell r="JK67" t="str">
            <v>026005</v>
          </cell>
          <cell r="JL67">
            <v>83</v>
          </cell>
          <cell r="JM67" t="str">
            <v>026005</v>
          </cell>
          <cell r="JN67">
            <v>114</v>
          </cell>
          <cell r="JO67" t="str">
            <v>026005</v>
          </cell>
          <cell r="JP67">
            <v>93</v>
          </cell>
          <cell r="JQ67" t="str">
            <v>026005</v>
          </cell>
          <cell r="JR67">
            <v>102</v>
          </cell>
          <cell r="JS67" t="str">
            <v>026005</v>
          </cell>
          <cell r="JT67">
            <v>56</v>
          </cell>
          <cell r="JU67" t="str">
            <v>027001</v>
          </cell>
          <cell r="JV67">
            <v>322</v>
          </cell>
          <cell r="JW67" t="str">
            <v>027001</v>
          </cell>
          <cell r="JX67">
            <v>181</v>
          </cell>
          <cell r="JY67" t="str">
            <v>027001</v>
          </cell>
          <cell r="JZ67">
            <v>263</v>
          </cell>
          <cell r="KA67" t="str">
            <v>027001</v>
          </cell>
          <cell r="KB67">
            <v>176</v>
          </cell>
          <cell r="KC67" t="str">
            <v>027001</v>
          </cell>
          <cell r="KD67">
            <v>302</v>
          </cell>
          <cell r="KE67" t="str">
            <v>027001</v>
          </cell>
          <cell r="KF67">
            <v>126</v>
          </cell>
          <cell r="KG67" t="str">
            <v>027001</v>
          </cell>
          <cell r="KH67">
            <v>217</v>
          </cell>
          <cell r="KI67" t="str">
            <v>027001</v>
          </cell>
          <cell r="KJ67">
            <v>104</v>
          </cell>
          <cell r="KK67" t="str">
            <v>027001</v>
          </cell>
          <cell r="KL67">
            <v>243</v>
          </cell>
          <cell r="KM67" t="str">
            <v>027001</v>
          </cell>
          <cell r="KN67">
            <v>94</v>
          </cell>
          <cell r="KO67" t="str">
            <v>027001</v>
          </cell>
          <cell r="KP67">
            <v>197</v>
          </cell>
          <cell r="KQ67" t="str">
            <v>027001</v>
          </cell>
          <cell r="KR67">
            <v>44</v>
          </cell>
          <cell r="KS67" t="str">
            <v>027001</v>
          </cell>
          <cell r="KT67">
            <v>107</v>
          </cell>
          <cell r="KU67" t="str">
            <v>027001</v>
          </cell>
          <cell r="KV67">
            <v>35</v>
          </cell>
          <cell r="KW67" t="str">
            <v>027001</v>
          </cell>
          <cell r="KX67">
            <v>75</v>
          </cell>
          <cell r="KY67" t="str">
            <v>027001</v>
          </cell>
          <cell r="KZ67">
            <v>39</v>
          </cell>
          <cell r="LA67" t="str">
            <v>027001</v>
          </cell>
          <cell r="LB67">
            <v>96</v>
          </cell>
          <cell r="LC67" t="str">
            <v>027001</v>
          </cell>
          <cell r="LD67">
            <v>61</v>
          </cell>
          <cell r="LE67" t="str">
            <v>027001</v>
          </cell>
          <cell r="LF67">
            <v>150</v>
          </cell>
          <cell r="LG67" t="str">
            <v>027001</v>
          </cell>
          <cell r="LH67">
            <v>90</v>
          </cell>
          <cell r="LI67" t="str">
            <v>027001</v>
          </cell>
          <cell r="LJ67">
            <v>212</v>
          </cell>
          <cell r="LK67" t="str">
            <v>027001</v>
          </cell>
          <cell r="LL67">
            <v>72</v>
          </cell>
          <cell r="LM67" t="str">
            <v>027001</v>
          </cell>
          <cell r="LN67">
            <v>190</v>
          </cell>
          <cell r="LO67" t="str">
            <v>027001</v>
          </cell>
          <cell r="LP67">
            <v>79</v>
          </cell>
          <cell r="LQ67" t="str">
            <v>027001</v>
          </cell>
          <cell r="LR67">
            <v>219</v>
          </cell>
          <cell r="LS67" t="str">
            <v>027001</v>
          </cell>
          <cell r="LT67">
            <v>57</v>
          </cell>
          <cell r="LU67" t="str">
            <v>027001</v>
          </cell>
          <cell r="LV67">
            <v>186</v>
          </cell>
          <cell r="LW67" t="str">
            <v>027001</v>
          </cell>
          <cell r="LX67">
            <v>62</v>
          </cell>
          <cell r="LY67" t="str">
            <v>027001</v>
          </cell>
          <cell r="LZ67">
            <v>150</v>
          </cell>
          <cell r="MA67" t="str">
            <v>027001</v>
          </cell>
          <cell r="MB67">
            <v>49</v>
          </cell>
          <cell r="MC67" t="str">
            <v>027001</v>
          </cell>
          <cell r="MD67">
            <v>135</v>
          </cell>
          <cell r="ME67" t="str">
            <v>027001</v>
          </cell>
          <cell r="MF67">
            <v>41</v>
          </cell>
          <cell r="MG67" t="str">
            <v>027001</v>
          </cell>
          <cell r="MH67">
            <v>142</v>
          </cell>
          <cell r="MI67" t="str">
            <v>027001</v>
          </cell>
          <cell r="MJ67">
            <v>26</v>
          </cell>
          <cell r="MK67" t="str">
            <v>027001</v>
          </cell>
          <cell r="ML67">
            <v>82</v>
          </cell>
          <cell r="MM67" t="str">
            <v>027001</v>
          </cell>
          <cell r="MN67">
            <v>18</v>
          </cell>
          <cell r="MO67" t="str">
            <v>027001</v>
          </cell>
          <cell r="MP67">
            <v>49</v>
          </cell>
          <cell r="MQ67" t="str">
            <v>027001</v>
          </cell>
          <cell r="MR67">
            <v>24</v>
          </cell>
          <cell r="MS67" t="str">
            <v>027001</v>
          </cell>
          <cell r="MT67">
            <v>63</v>
          </cell>
          <cell r="MU67" t="str">
            <v>027001</v>
          </cell>
          <cell r="MV67">
            <v>14</v>
          </cell>
          <cell r="MW67" t="str">
            <v>027001</v>
          </cell>
          <cell r="MX67">
            <v>52</v>
          </cell>
          <cell r="MY67" t="str">
            <v>027001</v>
          </cell>
          <cell r="MZ67">
            <v>12</v>
          </cell>
          <cell r="NA67" t="str">
            <v>027001</v>
          </cell>
          <cell r="NB67">
            <v>54</v>
          </cell>
          <cell r="NC67" t="str">
            <v>027001</v>
          </cell>
          <cell r="ND67">
            <v>10</v>
          </cell>
          <cell r="NE67" t="str">
            <v>027001</v>
          </cell>
          <cell r="NF67">
            <v>25</v>
          </cell>
          <cell r="NG67" t="str">
            <v>027001</v>
          </cell>
          <cell r="NH67">
            <v>5</v>
          </cell>
          <cell r="NI67" t="str">
            <v>027002</v>
          </cell>
          <cell r="NJ67">
            <v>23</v>
          </cell>
          <cell r="NM67" t="str">
            <v>028000</v>
          </cell>
          <cell r="NN67">
            <v>24</v>
          </cell>
          <cell r="NO67" t="str">
            <v>027001</v>
          </cell>
          <cell r="NP67">
            <v>2</v>
          </cell>
          <cell r="NQ67" t="str">
            <v>027002</v>
          </cell>
          <cell r="NR67">
            <v>11</v>
          </cell>
          <cell r="NU67" t="str">
            <v>029001</v>
          </cell>
          <cell r="NV67">
            <v>7</v>
          </cell>
          <cell r="NW67" t="str">
            <v>027001</v>
          </cell>
          <cell r="NX67">
            <v>2</v>
          </cell>
        </row>
        <row r="68">
          <cell r="C68" t="str">
            <v>029001</v>
          </cell>
          <cell r="D68">
            <v>370</v>
          </cell>
          <cell r="E68" t="str">
            <v>029001</v>
          </cell>
          <cell r="F68">
            <v>364</v>
          </cell>
          <cell r="G68" t="str">
            <v>029001</v>
          </cell>
          <cell r="H68">
            <v>411</v>
          </cell>
          <cell r="I68" t="str">
            <v>029001</v>
          </cell>
          <cell r="J68">
            <v>357</v>
          </cell>
          <cell r="K68" t="str">
            <v>029001</v>
          </cell>
          <cell r="L68">
            <v>425</v>
          </cell>
          <cell r="M68" t="str">
            <v>029001</v>
          </cell>
          <cell r="N68">
            <v>462</v>
          </cell>
          <cell r="O68" t="str">
            <v>029001</v>
          </cell>
          <cell r="P68">
            <v>465</v>
          </cell>
          <cell r="Q68" t="str">
            <v>029001</v>
          </cell>
          <cell r="R68">
            <v>419</v>
          </cell>
          <cell r="S68" t="str">
            <v>029001</v>
          </cell>
          <cell r="T68">
            <v>524</v>
          </cell>
          <cell r="U68" t="str">
            <v>029001</v>
          </cell>
          <cell r="V68">
            <v>471</v>
          </cell>
          <cell r="W68" t="str">
            <v>029001</v>
          </cell>
          <cell r="X68">
            <v>589</v>
          </cell>
          <cell r="Y68" t="str">
            <v>029001</v>
          </cell>
          <cell r="Z68">
            <v>565</v>
          </cell>
          <cell r="AA68" t="str">
            <v>029001</v>
          </cell>
          <cell r="AB68">
            <v>587</v>
          </cell>
          <cell r="AC68" t="str">
            <v>028004</v>
          </cell>
          <cell r="AD68">
            <v>164</v>
          </cell>
          <cell r="AE68" t="str">
            <v>029001</v>
          </cell>
          <cell r="AF68">
            <v>573</v>
          </cell>
          <cell r="AG68" t="str">
            <v>029001</v>
          </cell>
          <cell r="AH68">
            <v>592</v>
          </cell>
          <cell r="AI68" t="str">
            <v>029001</v>
          </cell>
          <cell r="AJ68">
            <v>579</v>
          </cell>
          <cell r="AK68" t="str">
            <v>029001</v>
          </cell>
          <cell r="AL68">
            <v>542</v>
          </cell>
          <cell r="AM68" t="str">
            <v>029001</v>
          </cell>
          <cell r="AN68">
            <v>570</v>
          </cell>
          <cell r="AO68" t="str">
            <v>029001</v>
          </cell>
          <cell r="AP68">
            <v>536</v>
          </cell>
          <cell r="AQ68" t="str">
            <v>029001</v>
          </cell>
          <cell r="AR68">
            <v>584</v>
          </cell>
          <cell r="AS68" t="str">
            <v>029001</v>
          </cell>
          <cell r="AT68">
            <v>531</v>
          </cell>
          <cell r="AU68" t="str">
            <v>029001</v>
          </cell>
          <cell r="AV68">
            <v>622</v>
          </cell>
          <cell r="AW68" t="str">
            <v>029001</v>
          </cell>
          <cell r="AX68">
            <v>575</v>
          </cell>
          <cell r="AY68" t="str">
            <v>029001</v>
          </cell>
          <cell r="AZ68">
            <v>639</v>
          </cell>
          <cell r="BA68" t="str">
            <v>029001</v>
          </cell>
          <cell r="BB68">
            <v>514</v>
          </cell>
          <cell r="BC68" t="str">
            <v>028004</v>
          </cell>
          <cell r="BD68">
            <v>175</v>
          </cell>
          <cell r="BE68" t="str">
            <v>028004</v>
          </cell>
          <cell r="BF68">
            <v>152</v>
          </cell>
          <cell r="BG68" t="str">
            <v>028004</v>
          </cell>
          <cell r="BH68">
            <v>166</v>
          </cell>
          <cell r="BI68" t="str">
            <v>028002</v>
          </cell>
          <cell r="BJ68">
            <v>127</v>
          </cell>
          <cell r="BK68" t="str">
            <v>028002</v>
          </cell>
          <cell r="BL68">
            <v>132</v>
          </cell>
          <cell r="BM68" t="str">
            <v>028002</v>
          </cell>
          <cell r="BN68">
            <v>152</v>
          </cell>
          <cell r="BO68" t="str">
            <v>026001</v>
          </cell>
          <cell r="BP68">
            <v>198</v>
          </cell>
          <cell r="BQ68" t="str">
            <v>026001</v>
          </cell>
          <cell r="BR68">
            <v>175</v>
          </cell>
          <cell r="BS68" t="str">
            <v>026002</v>
          </cell>
          <cell r="BT68">
            <v>101</v>
          </cell>
          <cell r="BU68" t="str">
            <v>026004</v>
          </cell>
          <cell r="BV68">
            <v>67</v>
          </cell>
          <cell r="BW68" t="str">
            <v>026002</v>
          </cell>
          <cell r="BX68">
            <v>97</v>
          </cell>
          <cell r="BY68" t="str">
            <v>026004</v>
          </cell>
          <cell r="BZ68">
            <v>65</v>
          </cell>
          <cell r="CA68" t="str">
            <v>027001</v>
          </cell>
          <cell r="CB68">
            <v>205</v>
          </cell>
          <cell r="CC68" t="str">
            <v>026005</v>
          </cell>
          <cell r="CD68">
            <v>52</v>
          </cell>
          <cell r="CE68" t="str">
            <v>026004</v>
          </cell>
          <cell r="CF68">
            <v>86</v>
          </cell>
          <cell r="CG68" t="str">
            <v>026004</v>
          </cell>
          <cell r="CH68">
            <v>43</v>
          </cell>
          <cell r="CI68" t="str">
            <v>026003</v>
          </cell>
          <cell r="CJ68">
            <v>98</v>
          </cell>
          <cell r="CK68" t="str">
            <v>027001</v>
          </cell>
          <cell r="CL68">
            <v>158</v>
          </cell>
          <cell r="CM68" t="str">
            <v>027001</v>
          </cell>
          <cell r="CN68">
            <v>208</v>
          </cell>
          <cell r="CO68" t="str">
            <v>026004</v>
          </cell>
          <cell r="CP68">
            <v>52</v>
          </cell>
          <cell r="CQ68" t="str">
            <v>027001</v>
          </cell>
          <cell r="CR68">
            <v>264</v>
          </cell>
          <cell r="CS68" t="str">
            <v>026005</v>
          </cell>
          <cell r="CT68">
            <v>39</v>
          </cell>
          <cell r="CU68" t="str">
            <v>027001</v>
          </cell>
          <cell r="CV68">
            <v>268</v>
          </cell>
          <cell r="CW68" t="str">
            <v>027000</v>
          </cell>
          <cell r="CX68">
            <v>1</v>
          </cell>
          <cell r="CY68" t="str">
            <v>027001</v>
          </cell>
          <cell r="CZ68">
            <v>277</v>
          </cell>
          <cell r="DA68" t="str">
            <v>026004</v>
          </cell>
          <cell r="DB68">
            <v>57</v>
          </cell>
          <cell r="DC68" t="str">
            <v>027001</v>
          </cell>
          <cell r="DD68">
            <v>263</v>
          </cell>
          <cell r="DE68" t="str">
            <v>026005</v>
          </cell>
          <cell r="DF68">
            <v>57</v>
          </cell>
          <cell r="DG68" t="str">
            <v>027001</v>
          </cell>
          <cell r="DH68">
            <v>298</v>
          </cell>
          <cell r="DI68" t="str">
            <v>026005</v>
          </cell>
          <cell r="DJ68">
            <v>59</v>
          </cell>
          <cell r="DK68" t="str">
            <v>027001</v>
          </cell>
          <cell r="DL68">
            <v>295</v>
          </cell>
          <cell r="DM68" t="str">
            <v>027001</v>
          </cell>
          <cell r="DN68">
            <v>230</v>
          </cell>
          <cell r="DO68" t="str">
            <v>027001</v>
          </cell>
          <cell r="DP68">
            <v>340</v>
          </cell>
          <cell r="DQ68" t="str">
            <v>027001</v>
          </cell>
          <cell r="DR68">
            <v>290</v>
          </cell>
          <cell r="DS68" t="str">
            <v>026005</v>
          </cell>
          <cell r="DT68">
            <v>125</v>
          </cell>
          <cell r="DU68" t="str">
            <v>026005</v>
          </cell>
          <cell r="DV68">
            <v>78</v>
          </cell>
          <cell r="DW68" t="str">
            <v>027001</v>
          </cell>
          <cell r="DX68">
            <v>393</v>
          </cell>
          <cell r="DY68" t="str">
            <v>027000</v>
          </cell>
          <cell r="DZ68">
            <v>1</v>
          </cell>
          <cell r="EA68" t="str">
            <v>027001</v>
          </cell>
          <cell r="EB68">
            <v>467</v>
          </cell>
          <cell r="EC68" t="str">
            <v>027001</v>
          </cell>
          <cell r="ED68">
            <v>366</v>
          </cell>
          <cell r="EE68" t="str">
            <v>027001</v>
          </cell>
          <cell r="EF68">
            <v>468</v>
          </cell>
          <cell r="EG68" t="str">
            <v>026004</v>
          </cell>
          <cell r="EH68">
            <v>104</v>
          </cell>
          <cell r="EI68" t="str">
            <v>027001</v>
          </cell>
          <cell r="EJ68">
            <v>430</v>
          </cell>
          <cell r="EK68" t="str">
            <v>027001</v>
          </cell>
          <cell r="EL68">
            <v>432</v>
          </cell>
          <cell r="EM68" t="str">
            <v>027001</v>
          </cell>
          <cell r="EN68">
            <v>403</v>
          </cell>
          <cell r="EO68" t="str">
            <v>027001</v>
          </cell>
          <cell r="EP68">
            <v>369</v>
          </cell>
          <cell r="EQ68" t="str">
            <v>027001</v>
          </cell>
          <cell r="ER68">
            <v>411</v>
          </cell>
          <cell r="ES68" t="str">
            <v>026005</v>
          </cell>
          <cell r="ET68">
            <v>88</v>
          </cell>
          <cell r="EU68" t="str">
            <v>027001</v>
          </cell>
          <cell r="EV68">
            <v>378</v>
          </cell>
          <cell r="EW68" t="str">
            <v>026005</v>
          </cell>
          <cell r="EX68">
            <v>118</v>
          </cell>
          <cell r="EY68" t="str">
            <v>027002</v>
          </cell>
          <cell r="EZ68">
            <v>137</v>
          </cell>
          <cell r="FA68" t="str">
            <v>027001</v>
          </cell>
          <cell r="FB68">
            <v>338</v>
          </cell>
          <cell r="FC68" t="str">
            <v>027001</v>
          </cell>
          <cell r="FD68">
            <v>328</v>
          </cell>
          <cell r="FE68" t="str">
            <v>027001</v>
          </cell>
          <cell r="FF68">
            <v>357</v>
          </cell>
          <cell r="FG68" t="str">
            <v>027001</v>
          </cell>
          <cell r="FH68">
            <v>319</v>
          </cell>
          <cell r="FI68" t="str">
            <v>027001</v>
          </cell>
          <cell r="FJ68">
            <v>365</v>
          </cell>
          <cell r="FK68" t="str">
            <v>027001</v>
          </cell>
          <cell r="FL68">
            <v>316</v>
          </cell>
          <cell r="FM68" t="str">
            <v>027001</v>
          </cell>
          <cell r="FN68">
            <v>328</v>
          </cell>
          <cell r="FO68" t="str">
            <v>027001</v>
          </cell>
          <cell r="FP68">
            <v>336</v>
          </cell>
          <cell r="FQ68" t="str">
            <v>027001</v>
          </cell>
          <cell r="FR68">
            <v>355</v>
          </cell>
          <cell r="FS68" t="str">
            <v>027001</v>
          </cell>
          <cell r="FT68">
            <v>306</v>
          </cell>
          <cell r="FU68" t="str">
            <v>027001</v>
          </cell>
          <cell r="FV68">
            <v>368</v>
          </cell>
          <cell r="FW68" t="str">
            <v>027001</v>
          </cell>
          <cell r="FX68">
            <v>322</v>
          </cell>
          <cell r="FY68" t="str">
            <v>027001</v>
          </cell>
          <cell r="FZ68">
            <v>389</v>
          </cell>
          <cell r="GA68" t="str">
            <v>026005</v>
          </cell>
          <cell r="GB68">
            <v>112</v>
          </cell>
          <cell r="GC68" t="str">
            <v>027001</v>
          </cell>
          <cell r="GD68">
            <v>366</v>
          </cell>
          <cell r="GE68" t="str">
            <v>027001</v>
          </cell>
          <cell r="GF68">
            <v>309</v>
          </cell>
          <cell r="GG68" t="str">
            <v>027001</v>
          </cell>
          <cell r="GH68">
            <v>320</v>
          </cell>
          <cell r="GI68" t="str">
            <v>027001</v>
          </cell>
          <cell r="GJ68">
            <v>316</v>
          </cell>
          <cell r="GK68" t="str">
            <v>027001</v>
          </cell>
          <cell r="GL68">
            <v>370</v>
          </cell>
          <cell r="GM68" t="str">
            <v>027001</v>
          </cell>
          <cell r="GN68">
            <v>346</v>
          </cell>
          <cell r="GO68" t="str">
            <v>027001</v>
          </cell>
          <cell r="GP68">
            <v>341</v>
          </cell>
          <cell r="GQ68" t="str">
            <v>027001</v>
          </cell>
          <cell r="GR68">
            <v>341</v>
          </cell>
          <cell r="GS68" t="str">
            <v>027001</v>
          </cell>
          <cell r="GT68">
            <v>382</v>
          </cell>
          <cell r="GU68" t="str">
            <v>027001</v>
          </cell>
          <cell r="GV68">
            <v>343</v>
          </cell>
          <cell r="GW68" t="str">
            <v>027001</v>
          </cell>
          <cell r="GX68">
            <v>380</v>
          </cell>
          <cell r="GY68" t="str">
            <v>027001</v>
          </cell>
          <cell r="GZ68">
            <v>378</v>
          </cell>
          <cell r="HA68" t="str">
            <v>027001</v>
          </cell>
          <cell r="HB68">
            <v>396</v>
          </cell>
          <cell r="HC68" t="str">
            <v>027001</v>
          </cell>
          <cell r="HD68">
            <v>406</v>
          </cell>
          <cell r="HE68" t="str">
            <v>026005</v>
          </cell>
          <cell r="HF68">
            <v>106</v>
          </cell>
          <cell r="HG68" t="str">
            <v>027001</v>
          </cell>
          <cell r="HH68">
            <v>383</v>
          </cell>
          <cell r="HI68" t="str">
            <v>027001</v>
          </cell>
          <cell r="HJ68">
            <v>419</v>
          </cell>
          <cell r="HK68" t="str">
            <v>027001</v>
          </cell>
          <cell r="HL68">
            <v>424</v>
          </cell>
          <cell r="HM68" t="str">
            <v>027001</v>
          </cell>
          <cell r="HN68">
            <v>497</v>
          </cell>
          <cell r="HO68" t="str">
            <v>027001</v>
          </cell>
          <cell r="HP68">
            <v>420</v>
          </cell>
          <cell r="HQ68" t="str">
            <v>027001</v>
          </cell>
          <cell r="HR68">
            <v>468</v>
          </cell>
          <cell r="HS68" t="str">
            <v>027001</v>
          </cell>
          <cell r="HT68">
            <v>474</v>
          </cell>
          <cell r="HU68" t="str">
            <v>027001</v>
          </cell>
          <cell r="HV68">
            <v>526</v>
          </cell>
          <cell r="HW68" t="str">
            <v>027001</v>
          </cell>
          <cell r="HX68">
            <v>463</v>
          </cell>
          <cell r="HY68" t="str">
            <v>027001</v>
          </cell>
          <cell r="HZ68">
            <v>472</v>
          </cell>
          <cell r="IA68" t="str">
            <v>027001</v>
          </cell>
          <cell r="IB68">
            <v>474</v>
          </cell>
          <cell r="IC68" t="str">
            <v>027001</v>
          </cell>
          <cell r="ID68">
            <v>554</v>
          </cell>
          <cell r="IE68" t="str">
            <v>027001</v>
          </cell>
          <cell r="IF68">
            <v>506</v>
          </cell>
          <cell r="IG68" t="str">
            <v>027001</v>
          </cell>
          <cell r="IH68">
            <v>527</v>
          </cell>
          <cell r="II68" t="str">
            <v>027001</v>
          </cell>
          <cell r="IJ68">
            <v>521</v>
          </cell>
          <cell r="IK68" t="str">
            <v>026005</v>
          </cell>
          <cell r="IL68">
            <v>172</v>
          </cell>
          <cell r="IM68" t="str">
            <v>027001</v>
          </cell>
          <cell r="IN68">
            <v>429</v>
          </cell>
          <cell r="IO68" t="str">
            <v>027001</v>
          </cell>
          <cell r="IP68">
            <v>496</v>
          </cell>
          <cell r="IQ68" t="str">
            <v>027001</v>
          </cell>
          <cell r="IR68">
            <v>404</v>
          </cell>
          <cell r="IS68" t="str">
            <v>027001</v>
          </cell>
          <cell r="IT68">
            <v>541</v>
          </cell>
          <cell r="IU68" t="str">
            <v>027001</v>
          </cell>
          <cell r="IV68">
            <v>362</v>
          </cell>
          <cell r="IW68" t="str">
            <v>027001</v>
          </cell>
          <cell r="IX68">
            <v>479</v>
          </cell>
          <cell r="IY68" t="str">
            <v>027001</v>
          </cell>
          <cell r="IZ68">
            <v>323</v>
          </cell>
          <cell r="JA68" t="str">
            <v>027001</v>
          </cell>
          <cell r="JB68">
            <v>460</v>
          </cell>
          <cell r="JC68" t="str">
            <v>027002</v>
          </cell>
          <cell r="JD68">
            <v>154</v>
          </cell>
          <cell r="JE68" t="str">
            <v>027001</v>
          </cell>
          <cell r="JF68">
            <v>442</v>
          </cell>
          <cell r="JG68" t="str">
            <v>027002</v>
          </cell>
          <cell r="JH68">
            <v>124</v>
          </cell>
          <cell r="JI68" t="str">
            <v>027001</v>
          </cell>
          <cell r="JJ68">
            <v>389</v>
          </cell>
          <cell r="JK68" t="str">
            <v>027001</v>
          </cell>
          <cell r="JL68">
            <v>245</v>
          </cell>
          <cell r="JM68" t="str">
            <v>027001</v>
          </cell>
          <cell r="JN68">
            <v>373</v>
          </cell>
          <cell r="JO68" t="str">
            <v>027001</v>
          </cell>
          <cell r="JP68">
            <v>244</v>
          </cell>
          <cell r="JQ68" t="str">
            <v>027001</v>
          </cell>
          <cell r="JR68">
            <v>370</v>
          </cell>
          <cell r="JS68" t="str">
            <v>027001</v>
          </cell>
          <cell r="JT68">
            <v>212</v>
          </cell>
          <cell r="JU68" t="str">
            <v>027002</v>
          </cell>
          <cell r="JV68">
            <v>161</v>
          </cell>
          <cell r="JW68" t="str">
            <v>027002</v>
          </cell>
          <cell r="JX68">
            <v>89</v>
          </cell>
          <cell r="JY68" t="str">
            <v>027002</v>
          </cell>
          <cell r="JZ68">
            <v>142</v>
          </cell>
          <cell r="KA68" t="str">
            <v>027002</v>
          </cell>
          <cell r="KB68">
            <v>81</v>
          </cell>
          <cell r="KC68" t="str">
            <v>027002</v>
          </cell>
          <cell r="KD68">
            <v>141</v>
          </cell>
          <cell r="KE68" t="str">
            <v>027002</v>
          </cell>
          <cell r="KF68">
            <v>64</v>
          </cell>
          <cell r="KG68" t="str">
            <v>027002</v>
          </cell>
          <cell r="KH68">
            <v>106</v>
          </cell>
          <cell r="KI68" t="str">
            <v>027002</v>
          </cell>
          <cell r="KJ68">
            <v>52</v>
          </cell>
          <cell r="KK68" t="str">
            <v>027002</v>
          </cell>
          <cell r="KL68">
            <v>109</v>
          </cell>
          <cell r="KM68" t="str">
            <v>027002</v>
          </cell>
          <cell r="KN68">
            <v>45</v>
          </cell>
          <cell r="KO68" t="str">
            <v>027002</v>
          </cell>
          <cell r="KP68">
            <v>95</v>
          </cell>
          <cell r="KQ68" t="str">
            <v>027002</v>
          </cell>
          <cell r="KR68">
            <v>34</v>
          </cell>
          <cell r="KS68" t="str">
            <v>027002</v>
          </cell>
          <cell r="KT68">
            <v>49</v>
          </cell>
          <cell r="KU68" t="str">
            <v>027002</v>
          </cell>
          <cell r="KV68">
            <v>16</v>
          </cell>
          <cell r="KW68" t="str">
            <v>027002</v>
          </cell>
          <cell r="KX68">
            <v>31</v>
          </cell>
          <cell r="KY68" t="str">
            <v>027002</v>
          </cell>
          <cell r="KZ68">
            <v>27</v>
          </cell>
          <cell r="LA68" t="str">
            <v>027002</v>
          </cell>
          <cell r="LB68">
            <v>43</v>
          </cell>
          <cell r="LC68" t="str">
            <v>027002</v>
          </cell>
          <cell r="LD68">
            <v>32</v>
          </cell>
          <cell r="LE68" t="str">
            <v>027002</v>
          </cell>
          <cell r="LF68">
            <v>54</v>
          </cell>
          <cell r="LG68" t="str">
            <v>027002</v>
          </cell>
          <cell r="LH68">
            <v>47</v>
          </cell>
          <cell r="LI68" t="str">
            <v>027002</v>
          </cell>
          <cell r="LJ68">
            <v>104</v>
          </cell>
          <cell r="LK68" t="str">
            <v>027002</v>
          </cell>
          <cell r="LL68">
            <v>53</v>
          </cell>
          <cell r="LM68" t="str">
            <v>027002</v>
          </cell>
          <cell r="LN68">
            <v>122</v>
          </cell>
          <cell r="LO68" t="str">
            <v>027002</v>
          </cell>
          <cell r="LP68">
            <v>43</v>
          </cell>
          <cell r="LQ68" t="str">
            <v>027002</v>
          </cell>
          <cell r="LR68">
            <v>134</v>
          </cell>
          <cell r="LS68" t="str">
            <v>027002</v>
          </cell>
          <cell r="LT68">
            <v>40</v>
          </cell>
          <cell r="LU68" t="str">
            <v>027002</v>
          </cell>
          <cell r="LV68">
            <v>120</v>
          </cell>
          <cell r="LW68" t="str">
            <v>027002</v>
          </cell>
          <cell r="LX68">
            <v>26</v>
          </cell>
          <cell r="LY68" t="str">
            <v>027002</v>
          </cell>
          <cell r="LZ68">
            <v>85</v>
          </cell>
          <cell r="MA68" t="str">
            <v>027002</v>
          </cell>
          <cell r="MB68">
            <v>35</v>
          </cell>
          <cell r="MC68" t="str">
            <v>027002</v>
          </cell>
          <cell r="MD68">
            <v>114</v>
          </cell>
          <cell r="ME68" t="str">
            <v>027002</v>
          </cell>
          <cell r="MF68">
            <v>20</v>
          </cell>
          <cell r="MG68" t="str">
            <v>027002</v>
          </cell>
          <cell r="MH68">
            <v>74</v>
          </cell>
          <cell r="MI68" t="str">
            <v>027002</v>
          </cell>
          <cell r="MJ68">
            <v>18</v>
          </cell>
          <cell r="MK68" t="str">
            <v>027002</v>
          </cell>
          <cell r="ML68">
            <v>58</v>
          </cell>
          <cell r="MM68" t="str">
            <v>027002</v>
          </cell>
          <cell r="MN68">
            <v>16</v>
          </cell>
          <cell r="MO68" t="str">
            <v>027002</v>
          </cell>
          <cell r="MP68">
            <v>39</v>
          </cell>
          <cell r="MQ68" t="str">
            <v>027002</v>
          </cell>
          <cell r="MR68">
            <v>11</v>
          </cell>
          <cell r="MS68" t="str">
            <v>027002</v>
          </cell>
          <cell r="MT68">
            <v>34</v>
          </cell>
          <cell r="MU68" t="str">
            <v>027002</v>
          </cell>
          <cell r="MV68">
            <v>9</v>
          </cell>
          <cell r="MW68" t="str">
            <v>027002</v>
          </cell>
          <cell r="MX68">
            <v>31</v>
          </cell>
          <cell r="MY68" t="str">
            <v>027002</v>
          </cell>
          <cell r="MZ68">
            <v>5</v>
          </cell>
          <cell r="NA68" t="str">
            <v>027002</v>
          </cell>
          <cell r="NB68">
            <v>33</v>
          </cell>
          <cell r="NC68" t="str">
            <v>027002</v>
          </cell>
          <cell r="ND68">
            <v>10</v>
          </cell>
          <cell r="NE68" t="str">
            <v>027002</v>
          </cell>
          <cell r="NF68">
            <v>33</v>
          </cell>
          <cell r="NG68" t="str">
            <v>027002</v>
          </cell>
          <cell r="NH68">
            <v>6</v>
          </cell>
          <cell r="NI68" t="str">
            <v>028000</v>
          </cell>
          <cell r="NJ68">
            <v>41</v>
          </cell>
          <cell r="NK68" t="str">
            <v>027002</v>
          </cell>
          <cell r="NL68">
            <v>4</v>
          </cell>
          <cell r="NM68" t="str">
            <v>028002</v>
          </cell>
          <cell r="NN68">
            <v>11</v>
          </cell>
          <cell r="NQ68" t="str">
            <v>028000</v>
          </cell>
          <cell r="NR68">
            <v>14</v>
          </cell>
          <cell r="NU68" t="str">
            <v>029100</v>
          </cell>
          <cell r="NV68">
            <v>9</v>
          </cell>
        </row>
        <row r="69">
          <cell r="C69" t="str">
            <v>029400</v>
          </cell>
          <cell r="D69">
            <v>640</v>
          </cell>
          <cell r="E69" t="str">
            <v>029400</v>
          </cell>
          <cell r="F69">
            <v>659</v>
          </cell>
          <cell r="G69" t="str">
            <v>029400</v>
          </cell>
          <cell r="H69">
            <v>732</v>
          </cell>
          <cell r="I69" t="str">
            <v>029400</v>
          </cell>
          <cell r="J69">
            <v>729</v>
          </cell>
          <cell r="K69" t="str">
            <v>029400</v>
          </cell>
          <cell r="L69">
            <v>738</v>
          </cell>
          <cell r="M69" t="str">
            <v>029400</v>
          </cell>
          <cell r="N69">
            <v>675</v>
          </cell>
          <cell r="O69" t="str">
            <v>029400</v>
          </cell>
          <cell r="P69">
            <v>783</v>
          </cell>
          <cell r="Q69" t="str">
            <v>029400</v>
          </cell>
          <cell r="R69">
            <v>749</v>
          </cell>
          <cell r="S69" t="str">
            <v>029400</v>
          </cell>
          <cell r="T69">
            <v>879</v>
          </cell>
          <cell r="U69" t="str">
            <v>029400</v>
          </cell>
          <cell r="V69">
            <v>842</v>
          </cell>
          <cell r="W69" t="str">
            <v>029400</v>
          </cell>
          <cell r="X69">
            <v>893</v>
          </cell>
          <cell r="Y69" t="str">
            <v>029400</v>
          </cell>
          <cell r="Z69">
            <v>841</v>
          </cell>
          <cell r="AA69" t="str">
            <v>029400</v>
          </cell>
          <cell r="AB69">
            <v>921</v>
          </cell>
          <cell r="AC69" t="str">
            <v>029001</v>
          </cell>
          <cell r="AD69">
            <v>537</v>
          </cell>
          <cell r="AE69" t="str">
            <v>029400</v>
          </cell>
          <cell r="AF69">
            <v>891</v>
          </cell>
          <cell r="AG69" t="str">
            <v>029400</v>
          </cell>
          <cell r="AH69">
            <v>798</v>
          </cell>
          <cell r="AI69" t="str">
            <v>029400</v>
          </cell>
          <cell r="AJ69">
            <v>777</v>
          </cell>
          <cell r="AK69" t="str">
            <v>029400</v>
          </cell>
          <cell r="AL69">
            <v>748</v>
          </cell>
          <cell r="AM69" t="str">
            <v>029400</v>
          </cell>
          <cell r="AN69">
            <v>754</v>
          </cell>
          <cell r="AO69" t="str">
            <v>029400</v>
          </cell>
          <cell r="AP69">
            <v>687</v>
          </cell>
          <cell r="AQ69" t="str">
            <v>029400</v>
          </cell>
          <cell r="AR69">
            <v>733</v>
          </cell>
          <cell r="AS69" t="str">
            <v>029400</v>
          </cell>
          <cell r="AT69">
            <v>656</v>
          </cell>
          <cell r="AU69" t="str">
            <v>029400</v>
          </cell>
          <cell r="AV69">
            <v>694</v>
          </cell>
          <cell r="AW69" t="str">
            <v>029400</v>
          </cell>
          <cell r="AX69">
            <v>640</v>
          </cell>
          <cell r="AY69" t="str">
            <v>029400</v>
          </cell>
          <cell r="AZ69">
            <v>622</v>
          </cell>
          <cell r="BA69" t="str">
            <v>029400</v>
          </cell>
          <cell r="BB69">
            <v>590</v>
          </cell>
          <cell r="BC69" t="str">
            <v>029001</v>
          </cell>
          <cell r="BD69">
            <v>589</v>
          </cell>
          <cell r="BE69" t="str">
            <v>029001</v>
          </cell>
          <cell r="BF69">
            <v>526</v>
          </cell>
          <cell r="BG69" t="str">
            <v>029001</v>
          </cell>
          <cell r="BH69">
            <v>481</v>
          </cell>
          <cell r="BI69" t="str">
            <v>028004</v>
          </cell>
          <cell r="BJ69">
            <v>122</v>
          </cell>
          <cell r="BK69" t="str">
            <v>028004</v>
          </cell>
          <cell r="BL69">
            <v>150</v>
          </cell>
          <cell r="BM69" t="str">
            <v>028004</v>
          </cell>
          <cell r="BN69">
            <v>135</v>
          </cell>
          <cell r="BO69" t="str">
            <v>026002</v>
          </cell>
          <cell r="BP69">
            <v>139</v>
          </cell>
          <cell r="BQ69" t="str">
            <v>026002</v>
          </cell>
          <cell r="BR69">
            <v>94</v>
          </cell>
          <cell r="BS69" t="str">
            <v>026003</v>
          </cell>
          <cell r="BT69">
            <v>89</v>
          </cell>
          <cell r="BU69" t="str">
            <v>026005</v>
          </cell>
          <cell r="BV69">
            <v>74</v>
          </cell>
          <cell r="BW69" t="str">
            <v>026003</v>
          </cell>
          <cell r="BX69">
            <v>96</v>
          </cell>
          <cell r="BY69" t="str">
            <v>026005</v>
          </cell>
          <cell r="BZ69">
            <v>67</v>
          </cell>
          <cell r="CA69" t="str">
            <v>027002</v>
          </cell>
          <cell r="CB69">
            <v>115</v>
          </cell>
          <cell r="CC69" t="str">
            <v>027001</v>
          </cell>
          <cell r="CD69">
            <v>148</v>
          </cell>
          <cell r="CE69" t="str">
            <v>026005</v>
          </cell>
          <cell r="CF69">
            <v>89</v>
          </cell>
          <cell r="CG69" t="str">
            <v>026005</v>
          </cell>
          <cell r="CH69">
            <v>58</v>
          </cell>
          <cell r="CI69" t="str">
            <v>026004</v>
          </cell>
          <cell r="CJ69">
            <v>91</v>
          </cell>
          <cell r="CK69" t="str">
            <v>027002</v>
          </cell>
          <cell r="CL69">
            <v>73</v>
          </cell>
          <cell r="CM69" t="str">
            <v>027002</v>
          </cell>
          <cell r="CN69">
            <v>133</v>
          </cell>
          <cell r="CO69" t="str">
            <v>026005</v>
          </cell>
          <cell r="CP69">
            <v>38</v>
          </cell>
          <cell r="CQ69" t="str">
            <v>027002</v>
          </cell>
          <cell r="CR69">
            <v>134</v>
          </cell>
          <cell r="CS69" t="str">
            <v>027000</v>
          </cell>
          <cell r="CT69">
            <v>1</v>
          </cell>
          <cell r="CU69" t="str">
            <v>027002</v>
          </cell>
          <cell r="CV69">
            <v>112</v>
          </cell>
          <cell r="CW69" t="str">
            <v>027001</v>
          </cell>
          <cell r="CX69">
            <v>180</v>
          </cell>
          <cell r="CY69" t="str">
            <v>027002</v>
          </cell>
          <cell r="CZ69">
            <v>127</v>
          </cell>
          <cell r="DA69" t="str">
            <v>026005</v>
          </cell>
          <cell r="DB69">
            <v>64</v>
          </cell>
          <cell r="DC69" t="str">
            <v>027002</v>
          </cell>
          <cell r="DD69">
            <v>123</v>
          </cell>
          <cell r="DE69" t="str">
            <v>027001</v>
          </cell>
          <cell r="DF69">
            <v>220</v>
          </cell>
          <cell r="DG69" t="str">
            <v>027002</v>
          </cell>
          <cell r="DH69">
            <v>138</v>
          </cell>
          <cell r="DI69" t="str">
            <v>027001</v>
          </cell>
          <cell r="DJ69">
            <v>248</v>
          </cell>
          <cell r="DK69" t="str">
            <v>027002</v>
          </cell>
          <cell r="DL69">
            <v>171</v>
          </cell>
          <cell r="DM69" t="str">
            <v>027002</v>
          </cell>
          <cell r="DN69">
            <v>119</v>
          </cell>
          <cell r="DO69" t="str">
            <v>027002</v>
          </cell>
          <cell r="DP69">
            <v>164</v>
          </cell>
          <cell r="DQ69" t="str">
            <v>027002</v>
          </cell>
          <cell r="DR69">
            <v>142</v>
          </cell>
          <cell r="DS69" t="str">
            <v>027001</v>
          </cell>
          <cell r="DT69">
            <v>416</v>
          </cell>
          <cell r="DU69" t="str">
            <v>027001</v>
          </cell>
          <cell r="DV69">
            <v>351</v>
          </cell>
          <cell r="DW69" t="str">
            <v>027002</v>
          </cell>
          <cell r="DX69">
            <v>194</v>
          </cell>
          <cell r="DY69" t="str">
            <v>027001</v>
          </cell>
          <cell r="DZ69">
            <v>362</v>
          </cell>
          <cell r="EA69" t="str">
            <v>027002</v>
          </cell>
          <cell r="EB69">
            <v>183</v>
          </cell>
          <cell r="EC69" t="str">
            <v>027002</v>
          </cell>
          <cell r="ED69">
            <v>181</v>
          </cell>
          <cell r="EE69" t="str">
            <v>027002</v>
          </cell>
          <cell r="EF69">
            <v>202</v>
          </cell>
          <cell r="EG69" t="str">
            <v>026005</v>
          </cell>
          <cell r="EH69">
            <v>103</v>
          </cell>
          <cell r="EI69" t="str">
            <v>027002</v>
          </cell>
          <cell r="EJ69">
            <v>191</v>
          </cell>
          <cell r="EK69" t="str">
            <v>027002</v>
          </cell>
          <cell r="EL69">
            <v>153</v>
          </cell>
          <cell r="EM69" t="str">
            <v>027002</v>
          </cell>
          <cell r="EN69">
            <v>158</v>
          </cell>
          <cell r="EO69" t="str">
            <v>027002</v>
          </cell>
          <cell r="EP69">
            <v>140</v>
          </cell>
          <cell r="EQ69" t="str">
            <v>027002</v>
          </cell>
          <cell r="ER69">
            <v>160</v>
          </cell>
          <cell r="ES69" t="str">
            <v>027001</v>
          </cell>
          <cell r="ET69">
            <v>367</v>
          </cell>
          <cell r="EU69" t="str">
            <v>027002</v>
          </cell>
          <cell r="EV69">
            <v>147</v>
          </cell>
          <cell r="EW69" t="str">
            <v>027001</v>
          </cell>
          <cell r="EX69">
            <v>396</v>
          </cell>
          <cell r="EY69" t="str">
            <v>028000</v>
          </cell>
          <cell r="EZ69">
            <v>1062</v>
          </cell>
          <cell r="FA69" t="str">
            <v>027002</v>
          </cell>
          <cell r="FB69">
            <v>135</v>
          </cell>
          <cell r="FC69" t="str">
            <v>027002</v>
          </cell>
          <cell r="FD69">
            <v>117</v>
          </cell>
          <cell r="FE69" t="str">
            <v>027002</v>
          </cell>
          <cell r="FF69">
            <v>155</v>
          </cell>
          <cell r="FG69" t="str">
            <v>027002</v>
          </cell>
          <cell r="FH69">
            <v>124</v>
          </cell>
          <cell r="FI69" t="str">
            <v>027002</v>
          </cell>
          <cell r="FJ69">
            <v>154</v>
          </cell>
          <cell r="FK69" t="str">
            <v>027002</v>
          </cell>
          <cell r="FL69">
            <v>149</v>
          </cell>
          <cell r="FM69" t="str">
            <v>027002</v>
          </cell>
          <cell r="FN69">
            <v>164</v>
          </cell>
          <cell r="FO69" t="str">
            <v>027002</v>
          </cell>
          <cell r="FP69">
            <v>124</v>
          </cell>
          <cell r="FQ69" t="str">
            <v>027002</v>
          </cell>
          <cell r="FR69">
            <v>143</v>
          </cell>
          <cell r="FS69" t="str">
            <v>027002</v>
          </cell>
          <cell r="FT69">
            <v>131</v>
          </cell>
          <cell r="FU69" t="str">
            <v>027002</v>
          </cell>
          <cell r="FV69">
            <v>160</v>
          </cell>
          <cell r="FW69" t="str">
            <v>027002</v>
          </cell>
          <cell r="FX69">
            <v>169</v>
          </cell>
          <cell r="FY69" t="str">
            <v>027002</v>
          </cell>
          <cell r="FZ69">
            <v>155</v>
          </cell>
          <cell r="GA69" t="str">
            <v>027001</v>
          </cell>
          <cell r="GB69">
            <v>351</v>
          </cell>
          <cell r="GC69" t="str">
            <v>027002</v>
          </cell>
          <cell r="GD69">
            <v>150</v>
          </cell>
          <cell r="GE69" t="str">
            <v>027002</v>
          </cell>
          <cell r="GF69">
            <v>147</v>
          </cell>
          <cell r="GG69" t="str">
            <v>027002</v>
          </cell>
          <cell r="GH69">
            <v>164</v>
          </cell>
          <cell r="GI69" t="str">
            <v>027002</v>
          </cell>
          <cell r="GJ69">
            <v>141</v>
          </cell>
          <cell r="GK69" t="str">
            <v>027002</v>
          </cell>
          <cell r="GL69">
            <v>162</v>
          </cell>
          <cell r="GM69" t="str">
            <v>027002</v>
          </cell>
          <cell r="GN69">
            <v>162</v>
          </cell>
          <cell r="GO69" t="str">
            <v>027002</v>
          </cell>
          <cell r="GP69">
            <v>202</v>
          </cell>
          <cell r="GQ69" t="str">
            <v>027002</v>
          </cell>
          <cell r="GR69">
            <v>194</v>
          </cell>
          <cell r="GS69" t="str">
            <v>027002</v>
          </cell>
          <cell r="GT69">
            <v>186</v>
          </cell>
          <cell r="GU69" t="str">
            <v>027002</v>
          </cell>
          <cell r="GV69">
            <v>205</v>
          </cell>
          <cell r="GW69" t="str">
            <v>027002</v>
          </cell>
          <cell r="GX69">
            <v>196</v>
          </cell>
          <cell r="GY69" t="str">
            <v>027002</v>
          </cell>
          <cell r="GZ69">
            <v>197</v>
          </cell>
          <cell r="HA69" t="str">
            <v>027002</v>
          </cell>
          <cell r="HB69">
            <v>201</v>
          </cell>
          <cell r="HC69" t="str">
            <v>027002</v>
          </cell>
          <cell r="HD69">
            <v>195</v>
          </cell>
          <cell r="HE69" t="str">
            <v>027001</v>
          </cell>
          <cell r="HF69">
            <v>407</v>
          </cell>
          <cell r="HG69" t="str">
            <v>027002</v>
          </cell>
          <cell r="HH69">
            <v>208</v>
          </cell>
          <cell r="HI69" t="str">
            <v>027002</v>
          </cell>
          <cell r="HJ69">
            <v>195</v>
          </cell>
          <cell r="HK69" t="str">
            <v>027002</v>
          </cell>
          <cell r="HL69">
            <v>215</v>
          </cell>
          <cell r="HM69" t="str">
            <v>027002</v>
          </cell>
          <cell r="HN69">
            <v>253</v>
          </cell>
          <cell r="HO69" t="str">
            <v>027002</v>
          </cell>
          <cell r="HP69">
            <v>213</v>
          </cell>
          <cell r="HQ69" t="str">
            <v>027002</v>
          </cell>
          <cell r="HR69">
            <v>246</v>
          </cell>
          <cell r="HS69" t="str">
            <v>027002</v>
          </cell>
          <cell r="HT69">
            <v>231</v>
          </cell>
          <cell r="HU69" t="str">
            <v>027002</v>
          </cell>
          <cell r="HV69">
            <v>223</v>
          </cell>
          <cell r="HW69" t="str">
            <v>027002</v>
          </cell>
          <cell r="HX69">
            <v>226</v>
          </cell>
          <cell r="HY69" t="str">
            <v>027002</v>
          </cell>
          <cell r="HZ69">
            <v>259</v>
          </cell>
          <cell r="IA69" t="str">
            <v>027002</v>
          </cell>
          <cell r="IB69">
            <v>246</v>
          </cell>
          <cell r="IC69" t="str">
            <v>027002</v>
          </cell>
          <cell r="ID69">
            <v>261</v>
          </cell>
          <cell r="IE69" t="str">
            <v>027002</v>
          </cell>
          <cell r="IF69">
            <v>269</v>
          </cell>
          <cell r="IG69" t="str">
            <v>027002</v>
          </cell>
          <cell r="IH69">
            <v>241</v>
          </cell>
          <cell r="II69" t="str">
            <v>027002</v>
          </cell>
          <cell r="IJ69">
            <v>227</v>
          </cell>
          <cell r="IK69" t="str">
            <v>027001</v>
          </cell>
          <cell r="IL69">
            <v>561</v>
          </cell>
          <cell r="IM69" t="str">
            <v>027002</v>
          </cell>
          <cell r="IN69">
            <v>208</v>
          </cell>
          <cell r="IO69" t="str">
            <v>027002</v>
          </cell>
          <cell r="IP69">
            <v>194</v>
          </cell>
          <cell r="IQ69" t="str">
            <v>027002</v>
          </cell>
          <cell r="IR69">
            <v>210</v>
          </cell>
          <cell r="IS69" t="str">
            <v>027002</v>
          </cell>
          <cell r="IT69">
            <v>238</v>
          </cell>
          <cell r="IU69" t="str">
            <v>027002</v>
          </cell>
          <cell r="IV69">
            <v>174</v>
          </cell>
          <cell r="IW69" t="str">
            <v>027002</v>
          </cell>
          <cell r="IX69">
            <v>262</v>
          </cell>
          <cell r="IY69" t="str">
            <v>027002</v>
          </cell>
          <cell r="IZ69">
            <v>149</v>
          </cell>
          <cell r="JA69" t="str">
            <v>027002</v>
          </cell>
          <cell r="JB69">
            <v>178</v>
          </cell>
          <cell r="JC69" t="str">
            <v>028000</v>
          </cell>
          <cell r="JD69">
            <v>549</v>
          </cell>
          <cell r="JE69" t="str">
            <v>027002</v>
          </cell>
          <cell r="JF69">
            <v>174</v>
          </cell>
          <cell r="JG69" t="str">
            <v>027100</v>
          </cell>
          <cell r="JH69">
            <v>1</v>
          </cell>
          <cell r="JI69" t="str">
            <v>027002</v>
          </cell>
          <cell r="JJ69">
            <v>180</v>
          </cell>
          <cell r="JK69" t="str">
            <v>027002</v>
          </cell>
          <cell r="JL69">
            <v>107</v>
          </cell>
          <cell r="JM69" t="str">
            <v>027002</v>
          </cell>
          <cell r="JN69">
            <v>157</v>
          </cell>
          <cell r="JO69" t="str">
            <v>027002</v>
          </cell>
          <cell r="JP69">
            <v>108</v>
          </cell>
          <cell r="JQ69" t="str">
            <v>027002</v>
          </cell>
          <cell r="JR69">
            <v>165</v>
          </cell>
          <cell r="JS69" t="str">
            <v>027002</v>
          </cell>
          <cell r="JT69">
            <v>101</v>
          </cell>
          <cell r="JU69" t="str">
            <v>028000</v>
          </cell>
          <cell r="JV69">
            <v>691</v>
          </cell>
          <cell r="JW69" t="str">
            <v>028000</v>
          </cell>
          <cell r="JX69">
            <v>315</v>
          </cell>
          <cell r="JY69" t="str">
            <v>028000</v>
          </cell>
          <cell r="JZ69">
            <v>666</v>
          </cell>
          <cell r="KA69" t="str">
            <v>028000</v>
          </cell>
          <cell r="KB69">
            <v>296</v>
          </cell>
          <cell r="KC69" t="str">
            <v>028000</v>
          </cell>
          <cell r="KD69">
            <v>681</v>
          </cell>
          <cell r="KE69" t="str">
            <v>028000</v>
          </cell>
          <cell r="KF69">
            <v>230</v>
          </cell>
          <cell r="KG69" t="str">
            <v>028000</v>
          </cell>
          <cell r="KH69">
            <v>576</v>
          </cell>
          <cell r="KI69" t="str">
            <v>028000</v>
          </cell>
          <cell r="KJ69">
            <v>246</v>
          </cell>
          <cell r="KK69" t="str">
            <v>028000</v>
          </cell>
          <cell r="KL69">
            <v>542</v>
          </cell>
          <cell r="KM69" t="str">
            <v>028000</v>
          </cell>
          <cell r="KN69">
            <v>182</v>
          </cell>
          <cell r="KO69" t="str">
            <v>028000</v>
          </cell>
          <cell r="KP69">
            <v>510</v>
          </cell>
          <cell r="KQ69" t="str">
            <v>028000</v>
          </cell>
          <cell r="KR69">
            <v>87</v>
          </cell>
          <cell r="KS69" t="str">
            <v>028000</v>
          </cell>
          <cell r="KT69">
            <v>251</v>
          </cell>
          <cell r="KU69" t="str">
            <v>028000</v>
          </cell>
          <cell r="KV69">
            <v>72</v>
          </cell>
          <cell r="KW69" t="str">
            <v>028000</v>
          </cell>
          <cell r="KX69">
            <v>180</v>
          </cell>
          <cell r="KY69" t="str">
            <v>028000</v>
          </cell>
          <cell r="KZ69">
            <v>75</v>
          </cell>
          <cell r="LA69" t="str">
            <v>028000</v>
          </cell>
          <cell r="LB69">
            <v>209</v>
          </cell>
          <cell r="LC69" t="str">
            <v>028000</v>
          </cell>
          <cell r="LD69">
            <v>101</v>
          </cell>
          <cell r="LE69" t="str">
            <v>028000</v>
          </cell>
          <cell r="LF69">
            <v>278</v>
          </cell>
          <cell r="LG69" t="str">
            <v>028000</v>
          </cell>
          <cell r="LH69">
            <v>145</v>
          </cell>
          <cell r="LI69" t="str">
            <v>028000</v>
          </cell>
          <cell r="LJ69">
            <v>426</v>
          </cell>
          <cell r="LK69" t="str">
            <v>028000</v>
          </cell>
          <cell r="LL69">
            <v>145</v>
          </cell>
          <cell r="LM69" t="str">
            <v>028000</v>
          </cell>
          <cell r="LN69">
            <v>425</v>
          </cell>
          <cell r="LO69" t="str">
            <v>028000</v>
          </cell>
          <cell r="LP69">
            <v>162</v>
          </cell>
          <cell r="LQ69" t="str">
            <v>028000</v>
          </cell>
          <cell r="LR69">
            <v>465</v>
          </cell>
          <cell r="LS69" t="str">
            <v>028000</v>
          </cell>
          <cell r="LT69">
            <v>109</v>
          </cell>
          <cell r="LU69" t="str">
            <v>028000</v>
          </cell>
          <cell r="LV69">
            <v>415</v>
          </cell>
          <cell r="LW69" t="str">
            <v>028000</v>
          </cell>
          <cell r="LX69">
            <v>97</v>
          </cell>
          <cell r="LY69" t="str">
            <v>028000</v>
          </cell>
          <cell r="LZ69">
            <v>334</v>
          </cell>
          <cell r="MA69" t="str">
            <v>028000</v>
          </cell>
          <cell r="MB69">
            <v>65</v>
          </cell>
          <cell r="MC69" t="str">
            <v>028000</v>
          </cell>
          <cell r="MD69">
            <v>287</v>
          </cell>
          <cell r="ME69" t="str">
            <v>028000</v>
          </cell>
          <cell r="MF69">
            <v>69</v>
          </cell>
          <cell r="MG69" t="str">
            <v>028000</v>
          </cell>
          <cell r="MH69">
            <v>229</v>
          </cell>
          <cell r="MI69" t="str">
            <v>028000</v>
          </cell>
          <cell r="MJ69">
            <v>40</v>
          </cell>
          <cell r="MK69" t="str">
            <v>028000</v>
          </cell>
          <cell r="ML69">
            <v>160</v>
          </cell>
          <cell r="MM69" t="str">
            <v>028000</v>
          </cell>
          <cell r="MN69">
            <v>53</v>
          </cell>
          <cell r="MO69" t="str">
            <v>028000</v>
          </cell>
          <cell r="MP69">
            <v>131</v>
          </cell>
          <cell r="MQ69" t="str">
            <v>028000</v>
          </cell>
          <cell r="MR69">
            <v>35</v>
          </cell>
          <cell r="MS69" t="str">
            <v>028000</v>
          </cell>
          <cell r="MT69">
            <v>136</v>
          </cell>
          <cell r="MU69" t="str">
            <v>028000</v>
          </cell>
          <cell r="MV69">
            <v>17</v>
          </cell>
          <cell r="MW69" t="str">
            <v>028000</v>
          </cell>
          <cell r="MX69">
            <v>110</v>
          </cell>
          <cell r="MY69" t="str">
            <v>028000</v>
          </cell>
          <cell r="MZ69">
            <v>24</v>
          </cell>
          <cell r="NA69" t="str">
            <v>028000</v>
          </cell>
          <cell r="NB69">
            <v>88</v>
          </cell>
          <cell r="NC69" t="str">
            <v>028000</v>
          </cell>
          <cell r="ND69">
            <v>11</v>
          </cell>
          <cell r="NE69" t="str">
            <v>028000</v>
          </cell>
          <cell r="NF69">
            <v>52</v>
          </cell>
          <cell r="NG69" t="str">
            <v>028000</v>
          </cell>
          <cell r="NH69">
            <v>12</v>
          </cell>
          <cell r="NI69" t="str">
            <v>028002</v>
          </cell>
          <cell r="NJ69">
            <v>15</v>
          </cell>
          <cell r="NK69" t="str">
            <v>028000</v>
          </cell>
          <cell r="NL69">
            <v>2</v>
          </cell>
          <cell r="NM69" t="str">
            <v>028004</v>
          </cell>
          <cell r="NN69">
            <v>9</v>
          </cell>
          <cell r="NO69" t="str">
            <v>028000</v>
          </cell>
          <cell r="NP69">
            <v>4</v>
          </cell>
          <cell r="NQ69" t="str">
            <v>028002</v>
          </cell>
          <cell r="NR69">
            <v>8</v>
          </cell>
          <cell r="NU69" t="str">
            <v>029300</v>
          </cell>
          <cell r="NV69">
            <v>6</v>
          </cell>
          <cell r="NW69" t="str">
            <v>028000</v>
          </cell>
          <cell r="NX69">
            <v>2</v>
          </cell>
        </row>
        <row r="70">
          <cell r="AC70" t="str">
            <v>029400</v>
          </cell>
          <cell r="AD70">
            <v>810</v>
          </cell>
          <cell r="BC70" t="str">
            <v>029400</v>
          </cell>
          <cell r="BD70">
            <v>563</v>
          </cell>
          <cell r="BE70" t="str">
            <v>029400</v>
          </cell>
          <cell r="BF70">
            <v>566</v>
          </cell>
          <cell r="BG70" t="str">
            <v>029400</v>
          </cell>
          <cell r="BH70">
            <v>484</v>
          </cell>
          <cell r="BI70" t="str">
            <v>029001</v>
          </cell>
          <cell r="BJ70">
            <v>452</v>
          </cell>
          <cell r="BK70" t="str">
            <v>029001</v>
          </cell>
          <cell r="BL70">
            <v>449</v>
          </cell>
          <cell r="BM70" t="str">
            <v>029001</v>
          </cell>
          <cell r="BN70">
            <v>431</v>
          </cell>
          <cell r="BO70" t="str">
            <v>026003</v>
          </cell>
          <cell r="BP70">
            <v>111</v>
          </cell>
          <cell r="BQ70" t="str">
            <v>026003</v>
          </cell>
          <cell r="BR70">
            <v>106</v>
          </cell>
          <cell r="BS70" t="str">
            <v>026004</v>
          </cell>
          <cell r="BT70">
            <v>52</v>
          </cell>
          <cell r="BU70" t="str">
            <v>027000</v>
          </cell>
          <cell r="BV70">
            <v>24</v>
          </cell>
          <cell r="BW70" t="str">
            <v>026004</v>
          </cell>
          <cell r="BX70">
            <v>79</v>
          </cell>
          <cell r="BY70" t="str">
            <v>027000</v>
          </cell>
          <cell r="BZ70">
            <v>1</v>
          </cell>
          <cell r="CA70" t="str">
            <v>027100</v>
          </cell>
          <cell r="CB70">
            <v>3</v>
          </cell>
          <cell r="CC70" t="str">
            <v>027002</v>
          </cell>
          <cell r="CD70">
            <v>59</v>
          </cell>
          <cell r="CE70" t="str">
            <v>027001</v>
          </cell>
          <cell r="CF70">
            <v>164</v>
          </cell>
          <cell r="CG70" t="str">
            <v>027001</v>
          </cell>
          <cell r="CH70">
            <v>112</v>
          </cell>
          <cell r="CI70" t="str">
            <v>026005</v>
          </cell>
          <cell r="CJ70">
            <v>102</v>
          </cell>
          <cell r="CK70" t="str">
            <v>027100</v>
          </cell>
          <cell r="CL70">
            <v>1</v>
          </cell>
          <cell r="CM70" t="str">
            <v>028000</v>
          </cell>
          <cell r="CN70">
            <v>866</v>
          </cell>
          <cell r="CO70" t="str">
            <v>027001</v>
          </cell>
          <cell r="CP70">
            <v>179</v>
          </cell>
          <cell r="CQ70" t="str">
            <v>027100</v>
          </cell>
          <cell r="CR70">
            <v>2</v>
          </cell>
          <cell r="CS70" t="str">
            <v>027001</v>
          </cell>
          <cell r="CT70">
            <v>165</v>
          </cell>
          <cell r="CU70" t="str">
            <v>027100</v>
          </cell>
          <cell r="CV70">
            <v>3</v>
          </cell>
          <cell r="CW70" t="str">
            <v>027002</v>
          </cell>
          <cell r="CX70">
            <v>65</v>
          </cell>
          <cell r="CY70" t="str">
            <v>027100</v>
          </cell>
          <cell r="CZ70">
            <v>16</v>
          </cell>
          <cell r="DA70" t="str">
            <v>027001</v>
          </cell>
          <cell r="DB70">
            <v>197</v>
          </cell>
          <cell r="DC70" t="str">
            <v>028000</v>
          </cell>
          <cell r="DD70">
            <v>933</v>
          </cell>
          <cell r="DE70" t="str">
            <v>027002</v>
          </cell>
          <cell r="DF70">
            <v>82</v>
          </cell>
          <cell r="DG70" t="str">
            <v>027100</v>
          </cell>
          <cell r="DH70">
            <v>2</v>
          </cell>
          <cell r="DI70" t="str">
            <v>027002</v>
          </cell>
          <cell r="DJ70">
            <v>86</v>
          </cell>
          <cell r="DK70" t="str">
            <v>027100</v>
          </cell>
          <cell r="DL70">
            <v>6</v>
          </cell>
          <cell r="DM70" t="str">
            <v>027100</v>
          </cell>
          <cell r="DN70">
            <v>7</v>
          </cell>
          <cell r="DO70" t="str">
            <v>028000</v>
          </cell>
          <cell r="DP70">
            <v>1126</v>
          </cell>
          <cell r="DQ70" t="str">
            <v>027100</v>
          </cell>
          <cell r="DR70">
            <v>3</v>
          </cell>
          <cell r="DS70" t="str">
            <v>027002</v>
          </cell>
          <cell r="DT70">
            <v>147</v>
          </cell>
          <cell r="DU70" t="str">
            <v>027002</v>
          </cell>
          <cell r="DV70">
            <v>115</v>
          </cell>
          <cell r="DW70" t="str">
            <v>027100</v>
          </cell>
          <cell r="DX70">
            <v>1</v>
          </cell>
          <cell r="DY70" t="str">
            <v>027002</v>
          </cell>
          <cell r="DZ70">
            <v>163</v>
          </cell>
          <cell r="EA70" t="str">
            <v>027100</v>
          </cell>
          <cell r="EB70">
            <v>1</v>
          </cell>
          <cell r="EC70" t="str">
            <v>028000</v>
          </cell>
          <cell r="ED70">
            <v>1326</v>
          </cell>
          <cell r="EE70" t="str">
            <v>028000</v>
          </cell>
          <cell r="EF70">
            <v>1458</v>
          </cell>
          <cell r="EG70" t="str">
            <v>027001</v>
          </cell>
          <cell r="EH70">
            <v>434</v>
          </cell>
          <cell r="EI70" t="str">
            <v>027100</v>
          </cell>
          <cell r="EJ70">
            <v>1</v>
          </cell>
          <cell r="EK70" t="str">
            <v>028000</v>
          </cell>
          <cell r="EL70">
            <v>1301</v>
          </cell>
          <cell r="EM70" t="str">
            <v>028000</v>
          </cell>
          <cell r="EN70">
            <v>1251</v>
          </cell>
          <cell r="EO70" t="str">
            <v>028000</v>
          </cell>
          <cell r="EP70">
            <v>1266</v>
          </cell>
          <cell r="EQ70" t="str">
            <v>028000</v>
          </cell>
          <cell r="ER70">
            <v>1157</v>
          </cell>
          <cell r="ES70" t="str">
            <v>027002</v>
          </cell>
          <cell r="ET70">
            <v>135</v>
          </cell>
          <cell r="EU70" t="str">
            <v>028000</v>
          </cell>
          <cell r="EV70">
            <v>1180</v>
          </cell>
          <cell r="EW70" t="str">
            <v>027002</v>
          </cell>
          <cell r="EX70">
            <v>137</v>
          </cell>
          <cell r="EY70" t="str">
            <v>028002</v>
          </cell>
          <cell r="EZ70">
            <v>156</v>
          </cell>
          <cell r="FA70" t="str">
            <v>028000</v>
          </cell>
          <cell r="FB70">
            <v>1138</v>
          </cell>
          <cell r="FC70" t="str">
            <v>028000</v>
          </cell>
          <cell r="FD70">
            <v>972</v>
          </cell>
          <cell r="FE70" t="str">
            <v>028000</v>
          </cell>
          <cell r="FF70">
            <v>1037</v>
          </cell>
          <cell r="FG70" t="str">
            <v>028000</v>
          </cell>
          <cell r="FH70">
            <v>924</v>
          </cell>
          <cell r="FI70" t="str">
            <v>028000</v>
          </cell>
          <cell r="FJ70">
            <v>1021</v>
          </cell>
          <cell r="FK70" t="str">
            <v>027100</v>
          </cell>
          <cell r="FL70">
            <v>1</v>
          </cell>
          <cell r="FM70" t="str">
            <v>028000</v>
          </cell>
          <cell r="FN70">
            <v>911</v>
          </cell>
          <cell r="FO70" t="str">
            <v>028000</v>
          </cell>
          <cell r="FP70">
            <v>904</v>
          </cell>
          <cell r="FQ70" t="str">
            <v>028000</v>
          </cell>
          <cell r="FR70">
            <v>974</v>
          </cell>
          <cell r="FS70" t="str">
            <v>028000</v>
          </cell>
          <cell r="FT70">
            <v>817</v>
          </cell>
          <cell r="FU70" t="str">
            <v>028000</v>
          </cell>
          <cell r="FV70">
            <v>946</v>
          </cell>
          <cell r="FW70" t="str">
            <v>028000</v>
          </cell>
          <cell r="FX70">
            <v>852</v>
          </cell>
          <cell r="FY70" t="str">
            <v>028000</v>
          </cell>
          <cell r="FZ70">
            <v>961</v>
          </cell>
          <cell r="GA70" t="str">
            <v>027002</v>
          </cell>
          <cell r="GB70">
            <v>141</v>
          </cell>
          <cell r="GC70" t="str">
            <v>028000</v>
          </cell>
          <cell r="GD70">
            <v>949</v>
          </cell>
          <cell r="GE70" t="str">
            <v>027100</v>
          </cell>
          <cell r="GF70">
            <v>1</v>
          </cell>
          <cell r="GG70" t="str">
            <v>027100</v>
          </cell>
          <cell r="GH70">
            <v>1</v>
          </cell>
          <cell r="GI70" t="str">
            <v>027100</v>
          </cell>
          <cell r="GJ70">
            <v>1</v>
          </cell>
          <cell r="GK70" t="str">
            <v>028000</v>
          </cell>
          <cell r="GL70">
            <v>905</v>
          </cell>
          <cell r="GM70" t="str">
            <v>028000</v>
          </cell>
          <cell r="GN70">
            <v>875</v>
          </cell>
          <cell r="GO70" t="str">
            <v>028000</v>
          </cell>
          <cell r="GP70">
            <v>969</v>
          </cell>
          <cell r="GQ70" t="str">
            <v>028000</v>
          </cell>
          <cell r="GR70">
            <v>840</v>
          </cell>
          <cell r="GS70" t="str">
            <v>028000</v>
          </cell>
          <cell r="GT70">
            <v>886</v>
          </cell>
          <cell r="GU70" t="str">
            <v>028000</v>
          </cell>
          <cell r="GV70">
            <v>779</v>
          </cell>
          <cell r="GW70" t="str">
            <v>028000</v>
          </cell>
          <cell r="GX70">
            <v>936</v>
          </cell>
          <cell r="GY70" t="str">
            <v>028000</v>
          </cell>
          <cell r="GZ70">
            <v>760</v>
          </cell>
          <cell r="HA70" t="str">
            <v>028000</v>
          </cell>
          <cell r="HB70">
            <v>892</v>
          </cell>
          <cell r="HC70" t="str">
            <v>028000</v>
          </cell>
          <cell r="HD70">
            <v>759</v>
          </cell>
          <cell r="HE70" t="str">
            <v>027002</v>
          </cell>
          <cell r="HF70">
            <v>206</v>
          </cell>
          <cell r="HG70" t="str">
            <v>028000</v>
          </cell>
          <cell r="HH70">
            <v>753</v>
          </cell>
          <cell r="HI70" t="str">
            <v>027100</v>
          </cell>
          <cell r="HJ70">
            <v>1</v>
          </cell>
          <cell r="HK70" t="str">
            <v>027100</v>
          </cell>
          <cell r="HL70">
            <v>1</v>
          </cell>
          <cell r="HM70" t="str">
            <v>028000</v>
          </cell>
          <cell r="HN70">
            <v>960</v>
          </cell>
          <cell r="HO70" t="str">
            <v>028000</v>
          </cell>
          <cell r="HP70">
            <v>731</v>
          </cell>
          <cell r="HQ70" t="str">
            <v>028000</v>
          </cell>
          <cell r="HR70">
            <v>957</v>
          </cell>
          <cell r="HS70" t="str">
            <v>028000</v>
          </cell>
          <cell r="HT70">
            <v>777</v>
          </cell>
          <cell r="HU70" t="str">
            <v>028000</v>
          </cell>
          <cell r="HV70">
            <v>914</v>
          </cell>
          <cell r="HW70" t="str">
            <v>028000</v>
          </cell>
          <cell r="HX70">
            <v>825</v>
          </cell>
          <cell r="HY70" t="str">
            <v>028000</v>
          </cell>
          <cell r="HZ70">
            <v>1020</v>
          </cell>
          <cell r="IA70" t="str">
            <v>027100</v>
          </cell>
          <cell r="IB70">
            <v>1</v>
          </cell>
          <cell r="IC70" t="str">
            <v>028000</v>
          </cell>
          <cell r="ID70">
            <v>1035</v>
          </cell>
          <cell r="IE70" t="str">
            <v>027100</v>
          </cell>
          <cell r="IF70">
            <v>1</v>
          </cell>
          <cell r="IG70" t="str">
            <v>028000</v>
          </cell>
          <cell r="IH70">
            <v>1083</v>
          </cell>
          <cell r="II70" t="str">
            <v>028000</v>
          </cell>
          <cell r="IJ70">
            <v>765</v>
          </cell>
          <cell r="IK70" t="str">
            <v>027002</v>
          </cell>
          <cell r="IL70">
            <v>256</v>
          </cell>
          <cell r="IM70" t="str">
            <v>028000</v>
          </cell>
          <cell r="IN70">
            <v>758</v>
          </cell>
          <cell r="IO70" t="str">
            <v>028000</v>
          </cell>
          <cell r="IP70">
            <v>969</v>
          </cell>
          <cell r="IQ70" t="str">
            <v>028000</v>
          </cell>
          <cell r="IR70">
            <v>715</v>
          </cell>
          <cell r="IS70" t="str">
            <v>028000</v>
          </cell>
          <cell r="IT70">
            <v>928</v>
          </cell>
          <cell r="IU70" t="str">
            <v>028000</v>
          </cell>
          <cell r="IV70">
            <v>608</v>
          </cell>
          <cell r="IW70" t="str">
            <v>028000</v>
          </cell>
          <cell r="IX70">
            <v>875</v>
          </cell>
          <cell r="IY70" t="str">
            <v>027100</v>
          </cell>
          <cell r="IZ70">
            <v>1</v>
          </cell>
          <cell r="JA70" t="str">
            <v>028000</v>
          </cell>
          <cell r="JB70">
            <v>703</v>
          </cell>
          <cell r="JC70" t="str">
            <v>028002</v>
          </cell>
          <cell r="JD70">
            <v>186</v>
          </cell>
          <cell r="JE70" t="str">
            <v>028000</v>
          </cell>
          <cell r="JF70">
            <v>799</v>
          </cell>
          <cell r="JG70" t="str">
            <v>028000</v>
          </cell>
          <cell r="JH70">
            <v>438</v>
          </cell>
          <cell r="JI70" t="str">
            <v>028000</v>
          </cell>
          <cell r="JJ70">
            <v>729</v>
          </cell>
          <cell r="JK70" t="str">
            <v>028000</v>
          </cell>
          <cell r="JL70">
            <v>388</v>
          </cell>
          <cell r="JM70" t="str">
            <v>028000</v>
          </cell>
          <cell r="JN70">
            <v>704</v>
          </cell>
          <cell r="JO70" t="str">
            <v>028000</v>
          </cell>
          <cell r="JP70">
            <v>351</v>
          </cell>
          <cell r="JQ70" t="str">
            <v>028000</v>
          </cell>
          <cell r="JR70">
            <v>696</v>
          </cell>
          <cell r="JS70" t="str">
            <v>028000</v>
          </cell>
          <cell r="JT70">
            <v>327</v>
          </cell>
          <cell r="JU70" t="str">
            <v>028002</v>
          </cell>
          <cell r="JV70">
            <v>179</v>
          </cell>
          <cell r="JW70" t="str">
            <v>028002</v>
          </cell>
          <cell r="JX70">
            <v>87</v>
          </cell>
          <cell r="JY70" t="str">
            <v>028002</v>
          </cell>
          <cell r="JZ70">
            <v>151</v>
          </cell>
          <cell r="KA70" t="str">
            <v>028002</v>
          </cell>
          <cell r="KB70">
            <v>106</v>
          </cell>
          <cell r="KC70" t="str">
            <v>028002</v>
          </cell>
          <cell r="KD70">
            <v>187</v>
          </cell>
          <cell r="KE70" t="str">
            <v>028002</v>
          </cell>
          <cell r="KF70">
            <v>56</v>
          </cell>
          <cell r="KG70" t="str">
            <v>028002</v>
          </cell>
          <cell r="KH70">
            <v>112</v>
          </cell>
          <cell r="KI70" t="str">
            <v>028002</v>
          </cell>
          <cell r="KJ70">
            <v>40</v>
          </cell>
          <cell r="KK70" t="str">
            <v>028002</v>
          </cell>
          <cell r="KL70">
            <v>107</v>
          </cell>
          <cell r="KM70" t="str">
            <v>028002</v>
          </cell>
          <cell r="KN70">
            <v>61</v>
          </cell>
          <cell r="KO70" t="str">
            <v>028002</v>
          </cell>
          <cell r="KP70">
            <v>100</v>
          </cell>
          <cell r="KQ70" t="str">
            <v>028002</v>
          </cell>
          <cell r="KR70">
            <v>36</v>
          </cell>
          <cell r="KS70" t="str">
            <v>028002</v>
          </cell>
          <cell r="KT70">
            <v>50</v>
          </cell>
          <cell r="KU70" t="str">
            <v>028002</v>
          </cell>
          <cell r="KV70">
            <v>28</v>
          </cell>
          <cell r="KW70" t="str">
            <v>028002</v>
          </cell>
          <cell r="KX70">
            <v>46</v>
          </cell>
          <cell r="KY70" t="str">
            <v>028002</v>
          </cell>
          <cell r="KZ70">
            <v>38</v>
          </cell>
          <cell r="LA70" t="str">
            <v>028002</v>
          </cell>
          <cell r="LB70">
            <v>50</v>
          </cell>
          <cell r="LC70" t="str">
            <v>028002</v>
          </cell>
          <cell r="LD70">
            <v>36</v>
          </cell>
          <cell r="LE70" t="str">
            <v>028002</v>
          </cell>
          <cell r="LF70">
            <v>78</v>
          </cell>
          <cell r="LG70" t="str">
            <v>028002</v>
          </cell>
          <cell r="LH70">
            <v>49</v>
          </cell>
          <cell r="LI70" t="str">
            <v>028002</v>
          </cell>
          <cell r="LJ70">
            <v>120</v>
          </cell>
          <cell r="LK70" t="str">
            <v>028002</v>
          </cell>
          <cell r="LL70">
            <v>63</v>
          </cell>
          <cell r="LM70" t="str">
            <v>028002</v>
          </cell>
          <cell r="LN70">
            <v>114</v>
          </cell>
          <cell r="LO70" t="str">
            <v>028002</v>
          </cell>
          <cell r="LP70">
            <v>56</v>
          </cell>
          <cell r="LQ70" t="str">
            <v>028002</v>
          </cell>
          <cell r="LR70">
            <v>155</v>
          </cell>
          <cell r="LS70" t="str">
            <v>028002</v>
          </cell>
          <cell r="LT70">
            <v>39</v>
          </cell>
          <cell r="LU70" t="str">
            <v>028002</v>
          </cell>
          <cell r="LV70">
            <v>123</v>
          </cell>
          <cell r="LW70" t="str">
            <v>028002</v>
          </cell>
          <cell r="LX70">
            <v>24</v>
          </cell>
          <cell r="LY70" t="str">
            <v>028002</v>
          </cell>
          <cell r="LZ70">
            <v>92</v>
          </cell>
          <cell r="MA70" t="str">
            <v>028002</v>
          </cell>
          <cell r="MB70">
            <v>26</v>
          </cell>
          <cell r="MC70" t="str">
            <v>028002</v>
          </cell>
          <cell r="MD70">
            <v>82</v>
          </cell>
          <cell r="ME70" t="str">
            <v>028002</v>
          </cell>
          <cell r="MF70">
            <v>26</v>
          </cell>
          <cell r="MG70" t="str">
            <v>028002</v>
          </cell>
          <cell r="MH70">
            <v>46</v>
          </cell>
          <cell r="MI70" t="str">
            <v>028002</v>
          </cell>
          <cell r="MJ70">
            <v>12</v>
          </cell>
          <cell r="MK70" t="str">
            <v>028002</v>
          </cell>
          <cell r="ML70">
            <v>68</v>
          </cell>
          <cell r="MM70" t="str">
            <v>028002</v>
          </cell>
          <cell r="MN70">
            <v>12</v>
          </cell>
          <cell r="MO70" t="str">
            <v>028002</v>
          </cell>
          <cell r="MP70">
            <v>40</v>
          </cell>
          <cell r="MQ70" t="str">
            <v>028002</v>
          </cell>
          <cell r="MR70">
            <v>13</v>
          </cell>
          <cell r="MS70" t="str">
            <v>028002</v>
          </cell>
          <cell r="MT70">
            <v>44</v>
          </cell>
          <cell r="MU70" t="str">
            <v>028002</v>
          </cell>
          <cell r="MV70">
            <v>11</v>
          </cell>
          <cell r="MW70" t="str">
            <v>028002</v>
          </cell>
          <cell r="MX70">
            <v>42</v>
          </cell>
          <cell r="MY70" t="str">
            <v>028002</v>
          </cell>
          <cell r="MZ70">
            <v>11</v>
          </cell>
          <cell r="NA70" t="str">
            <v>028002</v>
          </cell>
          <cell r="NB70">
            <v>23</v>
          </cell>
          <cell r="NC70" t="str">
            <v>028002</v>
          </cell>
          <cell r="ND70">
            <v>6</v>
          </cell>
          <cell r="NE70" t="str">
            <v>028002</v>
          </cell>
          <cell r="NF70">
            <v>28</v>
          </cell>
          <cell r="NG70" t="str">
            <v>028002</v>
          </cell>
          <cell r="NH70">
            <v>6</v>
          </cell>
          <cell r="NI70" t="str">
            <v>028004</v>
          </cell>
          <cell r="NJ70">
            <v>21</v>
          </cell>
          <cell r="NK70" t="str">
            <v>028002</v>
          </cell>
          <cell r="NL70">
            <v>3</v>
          </cell>
          <cell r="NM70" t="str">
            <v>029001</v>
          </cell>
          <cell r="NN70">
            <v>15</v>
          </cell>
          <cell r="NO70" t="str">
            <v>028002</v>
          </cell>
          <cell r="NP70">
            <v>1</v>
          </cell>
          <cell r="NQ70" t="str">
            <v>028004</v>
          </cell>
          <cell r="NR70">
            <v>11</v>
          </cell>
          <cell r="NU70" t="str">
            <v>029400</v>
          </cell>
          <cell r="NV70">
            <v>5</v>
          </cell>
          <cell r="NW70" t="str">
            <v>028002</v>
          </cell>
          <cell r="NX70">
            <v>2</v>
          </cell>
          <cell r="OM70" t="str">
            <v>028002</v>
          </cell>
          <cell r="ON70">
            <v>1</v>
          </cell>
        </row>
        <row r="71">
          <cell r="BI71" t="str">
            <v>029400</v>
          </cell>
          <cell r="BJ71">
            <v>432</v>
          </cell>
          <cell r="BK71" t="str">
            <v>029400</v>
          </cell>
          <cell r="BL71">
            <v>504</v>
          </cell>
          <cell r="BM71" t="str">
            <v>029400</v>
          </cell>
          <cell r="BN71">
            <v>470</v>
          </cell>
          <cell r="BO71" t="str">
            <v>026004</v>
          </cell>
          <cell r="BP71">
            <v>67</v>
          </cell>
          <cell r="BQ71" t="str">
            <v>026004</v>
          </cell>
          <cell r="BR71">
            <v>70</v>
          </cell>
          <cell r="BS71" t="str">
            <v>026005</v>
          </cell>
          <cell r="BT71">
            <v>87</v>
          </cell>
          <cell r="BU71" t="str">
            <v>027001</v>
          </cell>
          <cell r="BV71">
            <v>125</v>
          </cell>
          <cell r="BW71" t="str">
            <v>026005</v>
          </cell>
          <cell r="BX71">
            <v>83</v>
          </cell>
          <cell r="BY71" t="str">
            <v>027001</v>
          </cell>
          <cell r="BZ71">
            <v>147</v>
          </cell>
          <cell r="CA71" t="str">
            <v>028000</v>
          </cell>
          <cell r="CB71">
            <v>1124</v>
          </cell>
          <cell r="CC71" t="str">
            <v>028000</v>
          </cell>
          <cell r="CD71">
            <v>970</v>
          </cell>
          <cell r="CE71" t="str">
            <v>027002</v>
          </cell>
          <cell r="CF71">
            <v>107</v>
          </cell>
          <cell r="CG71" t="str">
            <v>027002</v>
          </cell>
          <cell r="CH71">
            <v>80</v>
          </cell>
          <cell r="CI71" t="str">
            <v>027001</v>
          </cell>
          <cell r="CJ71">
            <v>200</v>
          </cell>
          <cell r="CK71" t="str">
            <v>028000</v>
          </cell>
          <cell r="CL71">
            <v>881</v>
          </cell>
          <cell r="CM71" t="str">
            <v>028002</v>
          </cell>
          <cell r="CN71">
            <v>159</v>
          </cell>
          <cell r="CO71" t="str">
            <v>027002</v>
          </cell>
          <cell r="CP71">
            <v>69</v>
          </cell>
          <cell r="CQ71" t="str">
            <v>028000</v>
          </cell>
          <cell r="CR71">
            <v>804</v>
          </cell>
          <cell r="CS71" t="str">
            <v>027002</v>
          </cell>
          <cell r="CT71">
            <v>80</v>
          </cell>
          <cell r="CU71" t="str">
            <v>028000</v>
          </cell>
          <cell r="CV71">
            <v>846</v>
          </cell>
          <cell r="CW71" t="str">
            <v>027100</v>
          </cell>
          <cell r="CX71">
            <v>12</v>
          </cell>
          <cell r="CY71" t="str">
            <v>028000</v>
          </cell>
          <cell r="CZ71">
            <v>863</v>
          </cell>
          <cell r="DA71" t="str">
            <v>027002</v>
          </cell>
          <cell r="DB71">
            <v>71</v>
          </cell>
          <cell r="DC71" t="str">
            <v>028002</v>
          </cell>
          <cell r="DD71">
            <v>145</v>
          </cell>
          <cell r="DE71" t="str">
            <v>027100</v>
          </cell>
          <cell r="DF71">
            <v>2</v>
          </cell>
          <cell r="DG71" t="str">
            <v>028000</v>
          </cell>
          <cell r="DH71">
            <v>944</v>
          </cell>
          <cell r="DI71" t="str">
            <v>027100</v>
          </cell>
          <cell r="DJ71">
            <v>3</v>
          </cell>
          <cell r="DK71" t="str">
            <v>028000</v>
          </cell>
          <cell r="DL71">
            <v>1085</v>
          </cell>
          <cell r="DM71" t="str">
            <v>028000</v>
          </cell>
          <cell r="DN71">
            <v>1016</v>
          </cell>
          <cell r="DO71" t="str">
            <v>028002</v>
          </cell>
          <cell r="DP71">
            <v>204</v>
          </cell>
          <cell r="DQ71" t="str">
            <v>028000</v>
          </cell>
          <cell r="DR71">
            <v>1061</v>
          </cell>
          <cell r="DS71" t="str">
            <v>028000</v>
          </cell>
          <cell r="DT71">
            <v>1317</v>
          </cell>
          <cell r="DU71" t="str">
            <v>028000</v>
          </cell>
          <cell r="DV71">
            <v>1194</v>
          </cell>
          <cell r="DW71" t="str">
            <v>028000</v>
          </cell>
          <cell r="DX71">
            <v>1321</v>
          </cell>
          <cell r="DY71" t="str">
            <v>028000</v>
          </cell>
          <cell r="DZ71">
            <v>1284</v>
          </cell>
          <cell r="EA71" t="str">
            <v>028000</v>
          </cell>
          <cell r="EB71">
            <v>1445</v>
          </cell>
          <cell r="EC71" t="str">
            <v>028002</v>
          </cell>
          <cell r="ED71">
            <v>184</v>
          </cell>
          <cell r="EE71" t="str">
            <v>028002</v>
          </cell>
          <cell r="EF71">
            <v>232</v>
          </cell>
          <cell r="EG71" t="str">
            <v>027002</v>
          </cell>
          <cell r="EH71">
            <v>181</v>
          </cell>
          <cell r="EI71" t="str">
            <v>028000</v>
          </cell>
          <cell r="EJ71">
            <v>1441</v>
          </cell>
          <cell r="EK71" t="str">
            <v>028002</v>
          </cell>
          <cell r="EL71">
            <v>188</v>
          </cell>
          <cell r="EM71" t="str">
            <v>028002</v>
          </cell>
          <cell r="EN71">
            <v>201</v>
          </cell>
          <cell r="EO71" t="str">
            <v>028002</v>
          </cell>
          <cell r="EP71">
            <v>150</v>
          </cell>
          <cell r="EQ71" t="str">
            <v>028002</v>
          </cell>
          <cell r="ER71">
            <v>188</v>
          </cell>
          <cell r="ES71" t="str">
            <v>028000</v>
          </cell>
          <cell r="ET71">
            <v>1240</v>
          </cell>
          <cell r="EU71" t="str">
            <v>028002</v>
          </cell>
          <cell r="EV71">
            <v>186</v>
          </cell>
          <cell r="EW71" t="str">
            <v>028000</v>
          </cell>
          <cell r="EX71">
            <v>1297</v>
          </cell>
          <cell r="EY71" t="str">
            <v>028004</v>
          </cell>
          <cell r="EZ71">
            <v>150</v>
          </cell>
          <cell r="FA71" t="str">
            <v>028002</v>
          </cell>
          <cell r="FB71">
            <v>148</v>
          </cell>
          <cell r="FC71" t="str">
            <v>028002</v>
          </cell>
          <cell r="FD71">
            <v>159</v>
          </cell>
          <cell r="FE71" t="str">
            <v>028002</v>
          </cell>
          <cell r="FF71">
            <v>157</v>
          </cell>
          <cell r="FG71" t="str">
            <v>028002</v>
          </cell>
          <cell r="FH71">
            <v>162</v>
          </cell>
          <cell r="FI71" t="str">
            <v>028002</v>
          </cell>
          <cell r="FJ71">
            <v>158</v>
          </cell>
          <cell r="FK71" t="str">
            <v>028000</v>
          </cell>
          <cell r="FL71">
            <v>868</v>
          </cell>
          <cell r="FM71" t="str">
            <v>028002</v>
          </cell>
          <cell r="FN71">
            <v>168</v>
          </cell>
          <cell r="FO71" t="str">
            <v>028002</v>
          </cell>
          <cell r="FP71">
            <v>166</v>
          </cell>
          <cell r="FQ71" t="str">
            <v>028002</v>
          </cell>
          <cell r="FR71">
            <v>155</v>
          </cell>
          <cell r="FS71" t="str">
            <v>028002</v>
          </cell>
          <cell r="FT71">
            <v>161</v>
          </cell>
          <cell r="FU71" t="str">
            <v>028002</v>
          </cell>
          <cell r="FV71">
            <v>185</v>
          </cell>
          <cell r="FW71" t="str">
            <v>028002</v>
          </cell>
          <cell r="FX71">
            <v>165</v>
          </cell>
          <cell r="FY71" t="str">
            <v>028002</v>
          </cell>
          <cell r="FZ71">
            <v>195</v>
          </cell>
          <cell r="GA71" t="str">
            <v>028000</v>
          </cell>
          <cell r="GB71">
            <v>839</v>
          </cell>
          <cell r="GC71" t="str">
            <v>028002</v>
          </cell>
          <cell r="GD71">
            <v>191</v>
          </cell>
          <cell r="GE71" t="str">
            <v>028000</v>
          </cell>
          <cell r="GF71">
            <v>869</v>
          </cell>
          <cell r="GG71" t="str">
            <v>028000</v>
          </cell>
          <cell r="GH71">
            <v>890</v>
          </cell>
          <cell r="GI71" t="str">
            <v>028000</v>
          </cell>
          <cell r="GJ71">
            <v>844</v>
          </cell>
          <cell r="GK71" t="str">
            <v>028002</v>
          </cell>
          <cell r="GL71">
            <v>199</v>
          </cell>
          <cell r="GM71" t="str">
            <v>028002</v>
          </cell>
          <cell r="GN71">
            <v>189</v>
          </cell>
          <cell r="GO71" t="str">
            <v>028002</v>
          </cell>
          <cell r="GP71">
            <v>198</v>
          </cell>
          <cell r="GQ71" t="str">
            <v>028002</v>
          </cell>
          <cell r="GR71">
            <v>240</v>
          </cell>
          <cell r="GS71" t="str">
            <v>028002</v>
          </cell>
          <cell r="GT71">
            <v>222</v>
          </cell>
          <cell r="GU71" t="str">
            <v>028002</v>
          </cell>
          <cell r="GV71">
            <v>200</v>
          </cell>
          <cell r="GW71" t="str">
            <v>028002</v>
          </cell>
          <cell r="GX71">
            <v>208</v>
          </cell>
          <cell r="GY71" t="str">
            <v>028002</v>
          </cell>
          <cell r="GZ71">
            <v>219</v>
          </cell>
          <cell r="HA71" t="str">
            <v>028002</v>
          </cell>
          <cell r="HB71">
            <v>229</v>
          </cell>
          <cell r="HC71" t="str">
            <v>028002</v>
          </cell>
          <cell r="HD71">
            <v>260</v>
          </cell>
          <cell r="HE71" t="str">
            <v>027100</v>
          </cell>
          <cell r="HF71">
            <v>1</v>
          </cell>
          <cell r="HG71" t="str">
            <v>028002</v>
          </cell>
          <cell r="HH71">
            <v>215</v>
          </cell>
          <cell r="HI71" t="str">
            <v>028000</v>
          </cell>
          <cell r="HJ71">
            <v>884</v>
          </cell>
          <cell r="HK71" t="str">
            <v>028000</v>
          </cell>
          <cell r="HL71">
            <v>762</v>
          </cell>
          <cell r="HM71" t="str">
            <v>028002</v>
          </cell>
          <cell r="HN71">
            <v>239</v>
          </cell>
          <cell r="HO71" t="str">
            <v>028002</v>
          </cell>
          <cell r="HP71">
            <v>248</v>
          </cell>
          <cell r="HQ71" t="str">
            <v>028002</v>
          </cell>
          <cell r="HR71">
            <v>255</v>
          </cell>
          <cell r="HS71" t="str">
            <v>028002</v>
          </cell>
          <cell r="HT71">
            <v>247</v>
          </cell>
          <cell r="HU71" t="str">
            <v>028002</v>
          </cell>
          <cell r="HV71">
            <v>251</v>
          </cell>
          <cell r="HW71" t="str">
            <v>028002</v>
          </cell>
          <cell r="HX71">
            <v>260</v>
          </cell>
          <cell r="HY71" t="str">
            <v>028002</v>
          </cell>
          <cell r="HZ71">
            <v>284</v>
          </cell>
          <cell r="IA71" t="str">
            <v>028000</v>
          </cell>
          <cell r="IB71">
            <v>811</v>
          </cell>
          <cell r="IC71" t="str">
            <v>028002</v>
          </cell>
          <cell r="ID71">
            <v>278</v>
          </cell>
          <cell r="IE71" t="str">
            <v>028000</v>
          </cell>
          <cell r="IF71">
            <v>814</v>
          </cell>
          <cell r="IG71" t="str">
            <v>028002</v>
          </cell>
          <cell r="IH71">
            <v>295</v>
          </cell>
          <cell r="II71" t="str">
            <v>028002</v>
          </cell>
          <cell r="IJ71">
            <v>294</v>
          </cell>
          <cell r="IK71" t="str">
            <v>028000</v>
          </cell>
          <cell r="IL71">
            <v>1031</v>
          </cell>
          <cell r="IM71" t="str">
            <v>028002</v>
          </cell>
          <cell r="IN71">
            <v>242</v>
          </cell>
          <cell r="IO71" t="str">
            <v>028002</v>
          </cell>
          <cell r="IP71">
            <v>265</v>
          </cell>
          <cell r="IQ71" t="str">
            <v>028002</v>
          </cell>
          <cell r="IR71">
            <v>220</v>
          </cell>
          <cell r="IS71" t="str">
            <v>028002</v>
          </cell>
          <cell r="IT71">
            <v>285</v>
          </cell>
          <cell r="IU71" t="str">
            <v>028002</v>
          </cell>
          <cell r="IV71">
            <v>206</v>
          </cell>
          <cell r="IW71" t="str">
            <v>028002</v>
          </cell>
          <cell r="IX71">
            <v>248</v>
          </cell>
          <cell r="IY71" t="str">
            <v>028000</v>
          </cell>
          <cell r="IZ71">
            <v>521</v>
          </cell>
          <cell r="JA71" t="str">
            <v>028002</v>
          </cell>
          <cell r="JB71">
            <v>216</v>
          </cell>
          <cell r="JC71" t="str">
            <v>028004</v>
          </cell>
          <cell r="JD71">
            <v>139</v>
          </cell>
          <cell r="JE71" t="str">
            <v>028002</v>
          </cell>
          <cell r="JF71">
            <v>224</v>
          </cell>
          <cell r="JG71" t="str">
            <v>028002</v>
          </cell>
          <cell r="JH71">
            <v>159</v>
          </cell>
          <cell r="JI71" t="str">
            <v>028002</v>
          </cell>
          <cell r="JJ71">
            <v>207</v>
          </cell>
          <cell r="JK71" t="str">
            <v>028002</v>
          </cell>
          <cell r="JL71">
            <v>135</v>
          </cell>
          <cell r="JM71" t="str">
            <v>028002</v>
          </cell>
          <cell r="JN71">
            <v>177</v>
          </cell>
          <cell r="JO71" t="str">
            <v>028002</v>
          </cell>
          <cell r="JP71">
            <v>127</v>
          </cell>
          <cell r="JQ71" t="str">
            <v>028002</v>
          </cell>
          <cell r="JR71">
            <v>196</v>
          </cell>
          <cell r="JS71" t="str">
            <v>028002</v>
          </cell>
          <cell r="JT71">
            <v>117</v>
          </cell>
          <cell r="JU71" t="str">
            <v>028004</v>
          </cell>
          <cell r="JV71">
            <v>157</v>
          </cell>
          <cell r="JW71" t="str">
            <v>028004</v>
          </cell>
          <cell r="JX71">
            <v>95</v>
          </cell>
          <cell r="JY71" t="str">
            <v>028004</v>
          </cell>
          <cell r="JZ71">
            <v>145</v>
          </cell>
          <cell r="KA71" t="str">
            <v>028004</v>
          </cell>
          <cell r="KB71">
            <v>74</v>
          </cell>
          <cell r="KC71" t="str">
            <v>028004</v>
          </cell>
          <cell r="KD71">
            <v>134</v>
          </cell>
          <cell r="KE71" t="str">
            <v>028004</v>
          </cell>
          <cell r="KF71">
            <v>61</v>
          </cell>
          <cell r="KG71" t="str">
            <v>028004</v>
          </cell>
          <cell r="KH71">
            <v>90</v>
          </cell>
          <cell r="KI71" t="str">
            <v>028004</v>
          </cell>
          <cell r="KJ71">
            <v>59</v>
          </cell>
          <cell r="KK71" t="str">
            <v>028004</v>
          </cell>
          <cell r="KL71">
            <v>81</v>
          </cell>
          <cell r="KM71" t="str">
            <v>028004</v>
          </cell>
          <cell r="KN71">
            <v>53</v>
          </cell>
          <cell r="KO71" t="str">
            <v>028004</v>
          </cell>
          <cell r="KP71">
            <v>71</v>
          </cell>
          <cell r="KQ71" t="str">
            <v>028004</v>
          </cell>
          <cell r="KR71">
            <v>18</v>
          </cell>
          <cell r="KS71" t="str">
            <v>028004</v>
          </cell>
          <cell r="KT71">
            <v>44</v>
          </cell>
          <cell r="KU71" t="str">
            <v>028004</v>
          </cell>
          <cell r="KV71">
            <v>18</v>
          </cell>
          <cell r="KW71" t="str">
            <v>028004</v>
          </cell>
          <cell r="KX71">
            <v>37</v>
          </cell>
          <cell r="KY71" t="str">
            <v>028004</v>
          </cell>
          <cell r="KZ71">
            <v>23</v>
          </cell>
          <cell r="LA71" t="str">
            <v>028004</v>
          </cell>
          <cell r="LB71">
            <v>39</v>
          </cell>
          <cell r="LC71" t="str">
            <v>028004</v>
          </cell>
          <cell r="LD71">
            <v>25</v>
          </cell>
          <cell r="LE71" t="str">
            <v>028004</v>
          </cell>
          <cell r="LF71">
            <v>75</v>
          </cell>
          <cell r="LG71" t="str">
            <v>028004</v>
          </cell>
          <cell r="LH71">
            <v>28</v>
          </cell>
          <cell r="LI71" t="str">
            <v>028004</v>
          </cell>
          <cell r="LJ71">
            <v>91</v>
          </cell>
          <cell r="LK71" t="str">
            <v>028004</v>
          </cell>
          <cell r="LL71">
            <v>53</v>
          </cell>
          <cell r="LM71" t="str">
            <v>028004</v>
          </cell>
          <cell r="LN71">
            <v>122</v>
          </cell>
          <cell r="LO71" t="str">
            <v>028004</v>
          </cell>
          <cell r="LP71">
            <v>53</v>
          </cell>
          <cell r="LQ71" t="str">
            <v>028004</v>
          </cell>
          <cell r="LR71">
            <v>123</v>
          </cell>
          <cell r="LS71" t="str">
            <v>028004</v>
          </cell>
          <cell r="LT71">
            <v>34</v>
          </cell>
          <cell r="LU71" t="str">
            <v>028004</v>
          </cell>
          <cell r="LV71">
            <v>95</v>
          </cell>
          <cell r="LW71" t="str">
            <v>028004</v>
          </cell>
          <cell r="LX71">
            <v>29</v>
          </cell>
          <cell r="LY71" t="str">
            <v>028004</v>
          </cell>
          <cell r="LZ71">
            <v>81</v>
          </cell>
          <cell r="MA71" t="str">
            <v>028004</v>
          </cell>
          <cell r="MB71">
            <v>24</v>
          </cell>
          <cell r="MC71" t="str">
            <v>028004</v>
          </cell>
          <cell r="MD71">
            <v>69</v>
          </cell>
          <cell r="ME71" t="str">
            <v>028004</v>
          </cell>
          <cell r="MF71">
            <v>19</v>
          </cell>
          <cell r="MG71" t="str">
            <v>028004</v>
          </cell>
          <cell r="MH71">
            <v>48</v>
          </cell>
          <cell r="MI71" t="str">
            <v>028004</v>
          </cell>
          <cell r="MJ71">
            <v>22</v>
          </cell>
          <cell r="MK71" t="str">
            <v>028004</v>
          </cell>
          <cell r="ML71">
            <v>55</v>
          </cell>
          <cell r="MM71" t="str">
            <v>028004</v>
          </cell>
          <cell r="MN71">
            <v>14</v>
          </cell>
          <cell r="MO71" t="str">
            <v>028004</v>
          </cell>
          <cell r="MP71">
            <v>37</v>
          </cell>
          <cell r="MQ71" t="str">
            <v>028004</v>
          </cell>
          <cell r="MR71">
            <v>11</v>
          </cell>
          <cell r="MS71" t="str">
            <v>028004</v>
          </cell>
          <cell r="MT71">
            <v>52</v>
          </cell>
          <cell r="MU71" t="str">
            <v>028004</v>
          </cell>
          <cell r="MV71">
            <v>7</v>
          </cell>
          <cell r="MW71" t="str">
            <v>028004</v>
          </cell>
          <cell r="MX71">
            <v>29</v>
          </cell>
          <cell r="MY71" t="str">
            <v>028004</v>
          </cell>
          <cell r="MZ71">
            <v>6</v>
          </cell>
          <cell r="NA71" t="str">
            <v>028004</v>
          </cell>
          <cell r="NB71">
            <v>40</v>
          </cell>
          <cell r="NC71" t="str">
            <v>028004</v>
          </cell>
          <cell r="ND71">
            <v>5</v>
          </cell>
          <cell r="NE71" t="str">
            <v>028004</v>
          </cell>
          <cell r="NF71">
            <v>14</v>
          </cell>
          <cell r="NG71" t="str">
            <v>028004</v>
          </cell>
          <cell r="NH71">
            <v>5</v>
          </cell>
          <cell r="NI71" t="str">
            <v>029001</v>
          </cell>
          <cell r="NJ71">
            <v>39</v>
          </cell>
          <cell r="NM71" t="str">
            <v>029100</v>
          </cell>
          <cell r="NN71">
            <v>15</v>
          </cell>
          <cell r="NQ71" t="str">
            <v>029001</v>
          </cell>
          <cell r="NR71">
            <v>18</v>
          </cell>
          <cell r="NS71" t="str">
            <v>028004</v>
          </cell>
          <cell r="NT71">
            <v>1</v>
          </cell>
          <cell r="NU71" t="str">
            <v>029700</v>
          </cell>
          <cell r="NV71">
            <v>16</v>
          </cell>
          <cell r="NW71" t="str">
            <v>028004</v>
          </cell>
          <cell r="NX71">
            <v>1</v>
          </cell>
        </row>
        <row r="72">
          <cell r="BO72" t="str">
            <v>026005</v>
          </cell>
          <cell r="BP72">
            <v>107</v>
          </cell>
          <cell r="BQ72" t="str">
            <v>026005</v>
          </cell>
          <cell r="BR72">
            <v>67</v>
          </cell>
          <cell r="BS72" t="str">
            <v>027000</v>
          </cell>
          <cell r="BT72">
            <v>23</v>
          </cell>
          <cell r="BU72" t="str">
            <v>027002</v>
          </cell>
          <cell r="BV72">
            <v>81</v>
          </cell>
          <cell r="BW72" t="str">
            <v>027000</v>
          </cell>
          <cell r="BX72">
            <v>1</v>
          </cell>
          <cell r="BY72" t="str">
            <v>027002</v>
          </cell>
          <cell r="BZ72">
            <v>64</v>
          </cell>
          <cell r="CA72" t="str">
            <v>028002</v>
          </cell>
          <cell r="CB72">
            <v>132</v>
          </cell>
          <cell r="CC72" t="str">
            <v>028002</v>
          </cell>
          <cell r="CD72">
            <v>93</v>
          </cell>
          <cell r="CE72" t="str">
            <v>027100</v>
          </cell>
          <cell r="CF72">
            <v>1</v>
          </cell>
          <cell r="CG72" t="str">
            <v>028000</v>
          </cell>
          <cell r="CH72">
            <v>974</v>
          </cell>
          <cell r="CI72" t="str">
            <v>027002</v>
          </cell>
          <cell r="CJ72">
            <v>126</v>
          </cell>
          <cell r="CK72" t="str">
            <v>028002</v>
          </cell>
          <cell r="CL72">
            <v>72</v>
          </cell>
          <cell r="CM72" t="str">
            <v>028004</v>
          </cell>
          <cell r="CN72">
            <v>141</v>
          </cell>
          <cell r="CO72" t="str">
            <v>027100</v>
          </cell>
          <cell r="CP72">
            <v>2</v>
          </cell>
          <cell r="CQ72" t="str">
            <v>028002</v>
          </cell>
          <cell r="CR72">
            <v>127</v>
          </cell>
          <cell r="CS72" t="str">
            <v>027100</v>
          </cell>
          <cell r="CT72">
            <v>1</v>
          </cell>
          <cell r="CU72" t="str">
            <v>028002</v>
          </cell>
          <cell r="CV72">
            <v>147</v>
          </cell>
          <cell r="CW72" t="str">
            <v>028000</v>
          </cell>
          <cell r="CX72">
            <v>908</v>
          </cell>
          <cell r="CY72" t="str">
            <v>028002</v>
          </cell>
          <cell r="CZ72">
            <v>140</v>
          </cell>
          <cell r="DA72" t="str">
            <v>027100</v>
          </cell>
          <cell r="DB72">
            <v>11</v>
          </cell>
          <cell r="DC72" t="str">
            <v>028004</v>
          </cell>
          <cell r="DD72">
            <v>136</v>
          </cell>
          <cell r="DE72" t="str">
            <v>028000</v>
          </cell>
          <cell r="DF72">
            <v>934</v>
          </cell>
          <cell r="DG72" t="str">
            <v>028002</v>
          </cell>
          <cell r="DH72">
            <v>141</v>
          </cell>
          <cell r="DI72" t="str">
            <v>028000</v>
          </cell>
          <cell r="DJ72">
            <v>925</v>
          </cell>
          <cell r="DK72" t="str">
            <v>028002</v>
          </cell>
          <cell r="DL72">
            <v>188</v>
          </cell>
          <cell r="DM72" t="str">
            <v>028002</v>
          </cell>
          <cell r="DN72">
            <v>121</v>
          </cell>
          <cell r="DO72" t="str">
            <v>028004</v>
          </cell>
          <cell r="DP72">
            <v>151</v>
          </cell>
          <cell r="DQ72" t="str">
            <v>028002</v>
          </cell>
          <cell r="DR72">
            <v>133</v>
          </cell>
          <cell r="DS72" t="str">
            <v>028002</v>
          </cell>
          <cell r="DT72">
            <v>204</v>
          </cell>
          <cell r="DU72" t="str">
            <v>028002</v>
          </cell>
          <cell r="DV72">
            <v>150</v>
          </cell>
          <cell r="DW72" t="str">
            <v>028002</v>
          </cell>
          <cell r="DX72">
            <v>198</v>
          </cell>
          <cell r="DY72" t="str">
            <v>028002</v>
          </cell>
          <cell r="DZ72">
            <v>190</v>
          </cell>
          <cell r="EA72" t="str">
            <v>028002</v>
          </cell>
          <cell r="EB72">
            <v>196</v>
          </cell>
          <cell r="EC72" t="str">
            <v>028004</v>
          </cell>
          <cell r="ED72">
            <v>120</v>
          </cell>
          <cell r="EE72" t="str">
            <v>028004</v>
          </cell>
          <cell r="EF72">
            <v>193</v>
          </cell>
          <cell r="EG72" t="str">
            <v>027100</v>
          </cell>
          <cell r="EH72">
            <v>1</v>
          </cell>
          <cell r="EI72" t="str">
            <v>028002</v>
          </cell>
          <cell r="EJ72">
            <v>221</v>
          </cell>
          <cell r="EK72" t="str">
            <v>028004</v>
          </cell>
          <cell r="EL72">
            <v>138</v>
          </cell>
          <cell r="EM72" t="str">
            <v>028004</v>
          </cell>
          <cell r="EN72">
            <v>148</v>
          </cell>
          <cell r="EO72" t="str">
            <v>028004</v>
          </cell>
          <cell r="EP72">
            <v>140</v>
          </cell>
          <cell r="EQ72" t="str">
            <v>028004</v>
          </cell>
          <cell r="ER72">
            <v>159</v>
          </cell>
          <cell r="ES72" t="str">
            <v>028002</v>
          </cell>
          <cell r="ET72">
            <v>182</v>
          </cell>
          <cell r="EU72" t="str">
            <v>028004</v>
          </cell>
          <cell r="EV72">
            <v>158</v>
          </cell>
          <cell r="EW72" t="str">
            <v>028002</v>
          </cell>
          <cell r="EX72">
            <v>174</v>
          </cell>
          <cell r="EY72" t="str">
            <v>028400</v>
          </cell>
          <cell r="EZ72">
            <v>1</v>
          </cell>
          <cell r="FA72" t="str">
            <v>028004</v>
          </cell>
          <cell r="FB72">
            <v>148</v>
          </cell>
          <cell r="FC72" t="str">
            <v>028004</v>
          </cell>
          <cell r="FD72">
            <v>149</v>
          </cell>
          <cell r="FE72" t="str">
            <v>028004</v>
          </cell>
          <cell r="FF72">
            <v>157</v>
          </cell>
          <cell r="FG72" t="str">
            <v>028004</v>
          </cell>
          <cell r="FH72">
            <v>130</v>
          </cell>
          <cell r="FI72" t="str">
            <v>028004</v>
          </cell>
          <cell r="FJ72">
            <v>131</v>
          </cell>
          <cell r="FK72" t="str">
            <v>028002</v>
          </cell>
          <cell r="FL72">
            <v>148</v>
          </cell>
          <cell r="FM72" t="str">
            <v>028004</v>
          </cell>
          <cell r="FN72">
            <v>138</v>
          </cell>
          <cell r="FO72" t="str">
            <v>028004</v>
          </cell>
          <cell r="FP72">
            <v>136</v>
          </cell>
          <cell r="FQ72" t="str">
            <v>028004</v>
          </cell>
          <cell r="FR72">
            <v>150</v>
          </cell>
          <cell r="FS72" t="str">
            <v>028004</v>
          </cell>
          <cell r="FT72">
            <v>136</v>
          </cell>
          <cell r="FU72" t="str">
            <v>028004</v>
          </cell>
          <cell r="FV72">
            <v>142</v>
          </cell>
          <cell r="FW72" t="str">
            <v>028004</v>
          </cell>
          <cell r="FX72">
            <v>137</v>
          </cell>
          <cell r="FY72" t="str">
            <v>028004</v>
          </cell>
          <cell r="FZ72">
            <v>180</v>
          </cell>
          <cell r="GA72" t="str">
            <v>028002</v>
          </cell>
          <cell r="GB72">
            <v>166</v>
          </cell>
          <cell r="GC72" t="str">
            <v>028004</v>
          </cell>
          <cell r="GD72">
            <v>130</v>
          </cell>
          <cell r="GE72" t="str">
            <v>028002</v>
          </cell>
          <cell r="GF72">
            <v>171</v>
          </cell>
          <cell r="GG72" t="str">
            <v>028002</v>
          </cell>
          <cell r="GH72">
            <v>201</v>
          </cell>
          <cell r="GI72" t="str">
            <v>028002</v>
          </cell>
          <cell r="GJ72">
            <v>189</v>
          </cell>
          <cell r="GK72" t="str">
            <v>028004</v>
          </cell>
          <cell r="GL72">
            <v>155</v>
          </cell>
          <cell r="GM72" t="str">
            <v>028004</v>
          </cell>
          <cell r="GN72">
            <v>176</v>
          </cell>
          <cell r="GO72" t="str">
            <v>028004</v>
          </cell>
          <cell r="GP72">
            <v>167</v>
          </cell>
          <cell r="GQ72" t="str">
            <v>028004</v>
          </cell>
          <cell r="GR72">
            <v>165</v>
          </cell>
          <cell r="GS72" t="str">
            <v>028004</v>
          </cell>
          <cell r="GT72">
            <v>157</v>
          </cell>
          <cell r="GU72" t="str">
            <v>028004</v>
          </cell>
          <cell r="GV72">
            <v>173</v>
          </cell>
          <cell r="GW72" t="str">
            <v>028004</v>
          </cell>
          <cell r="GX72">
            <v>157</v>
          </cell>
          <cell r="GY72" t="str">
            <v>028004</v>
          </cell>
          <cell r="GZ72">
            <v>182</v>
          </cell>
          <cell r="HA72" t="str">
            <v>028004</v>
          </cell>
          <cell r="HB72">
            <v>170</v>
          </cell>
          <cell r="HC72" t="str">
            <v>028004</v>
          </cell>
          <cell r="HD72">
            <v>193</v>
          </cell>
          <cell r="HE72" t="str">
            <v>028000</v>
          </cell>
          <cell r="HF72">
            <v>901</v>
          </cell>
          <cell r="HG72" t="str">
            <v>028004</v>
          </cell>
          <cell r="HH72">
            <v>214</v>
          </cell>
          <cell r="HI72" t="str">
            <v>028002</v>
          </cell>
          <cell r="HJ72">
            <v>228</v>
          </cell>
          <cell r="HK72" t="str">
            <v>028002</v>
          </cell>
          <cell r="HL72">
            <v>199</v>
          </cell>
          <cell r="HM72" t="str">
            <v>028004</v>
          </cell>
          <cell r="HN72">
            <v>230</v>
          </cell>
          <cell r="HO72" t="str">
            <v>028004</v>
          </cell>
          <cell r="HP72">
            <v>228</v>
          </cell>
          <cell r="HQ72" t="str">
            <v>028004</v>
          </cell>
          <cell r="HR72">
            <v>237</v>
          </cell>
          <cell r="HS72" t="str">
            <v>028004</v>
          </cell>
          <cell r="HT72">
            <v>197</v>
          </cell>
          <cell r="HU72" t="str">
            <v>028004</v>
          </cell>
          <cell r="HV72">
            <v>229</v>
          </cell>
          <cell r="HW72" t="str">
            <v>028004</v>
          </cell>
          <cell r="HX72">
            <v>243</v>
          </cell>
          <cell r="HY72" t="str">
            <v>028004</v>
          </cell>
          <cell r="HZ72">
            <v>219</v>
          </cell>
          <cell r="IA72" t="str">
            <v>028002</v>
          </cell>
          <cell r="IB72">
            <v>287</v>
          </cell>
          <cell r="IC72" t="str">
            <v>028004</v>
          </cell>
          <cell r="ID72">
            <v>243</v>
          </cell>
          <cell r="IE72" t="str">
            <v>028002</v>
          </cell>
          <cell r="IF72">
            <v>271</v>
          </cell>
          <cell r="IG72" t="str">
            <v>028004</v>
          </cell>
          <cell r="IH72">
            <v>264</v>
          </cell>
          <cell r="II72" t="str">
            <v>028004</v>
          </cell>
          <cell r="IJ72">
            <v>273</v>
          </cell>
          <cell r="IK72" t="str">
            <v>028002</v>
          </cell>
          <cell r="IL72">
            <v>305</v>
          </cell>
          <cell r="IM72" t="str">
            <v>028004</v>
          </cell>
          <cell r="IN72">
            <v>230</v>
          </cell>
          <cell r="IO72" t="str">
            <v>028004</v>
          </cell>
          <cell r="IP72">
            <v>240</v>
          </cell>
          <cell r="IQ72" t="str">
            <v>028004</v>
          </cell>
          <cell r="IR72">
            <v>218</v>
          </cell>
          <cell r="IS72" t="str">
            <v>028004</v>
          </cell>
          <cell r="IT72">
            <v>204</v>
          </cell>
          <cell r="IU72" t="str">
            <v>028004</v>
          </cell>
          <cell r="IV72">
            <v>161</v>
          </cell>
          <cell r="IW72" t="str">
            <v>028004</v>
          </cell>
          <cell r="IX72">
            <v>204</v>
          </cell>
          <cell r="IY72" t="str">
            <v>028002</v>
          </cell>
          <cell r="IZ72">
            <v>201</v>
          </cell>
          <cell r="JA72" t="str">
            <v>028004</v>
          </cell>
          <cell r="JB72">
            <v>191</v>
          </cell>
          <cell r="JC72" t="str">
            <v>029001</v>
          </cell>
          <cell r="JD72">
            <v>440</v>
          </cell>
          <cell r="JE72" t="str">
            <v>028004</v>
          </cell>
          <cell r="JF72">
            <v>182</v>
          </cell>
          <cell r="JG72" t="str">
            <v>028004</v>
          </cell>
          <cell r="JH72">
            <v>153</v>
          </cell>
          <cell r="JI72" t="str">
            <v>028004</v>
          </cell>
          <cell r="JJ72">
            <v>178</v>
          </cell>
          <cell r="JK72" t="str">
            <v>028004</v>
          </cell>
          <cell r="JL72">
            <v>127</v>
          </cell>
          <cell r="JM72" t="str">
            <v>028004</v>
          </cell>
          <cell r="JN72">
            <v>138</v>
          </cell>
          <cell r="JO72" t="str">
            <v>028004</v>
          </cell>
          <cell r="JP72">
            <v>116</v>
          </cell>
          <cell r="JQ72" t="str">
            <v>028004</v>
          </cell>
          <cell r="JR72">
            <v>141</v>
          </cell>
          <cell r="JS72" t="str">
            <v>028004</v>
          </cell>
          <cell r="JT72">
            <v>107</v>
          </cell>
          <cell r="JU72" t="str">
            <v>029001</v>
          </cell>
          <cell r="JV72">
            <v>518</v>
          </cell>
          <cell r="JW72" t="str">
            <v>029001</v>
          </cell>
          <cell r="JX72">
            <v>237</v>
          </cell>
          <cell r="JY72" t="str">
            <v>029001</v>
          </cell>
          <cell r="JZ72">
            <v>453</v>
          </cell>
          <cell r="KA72" t="str">
            <v>029001</v>
          </cell>
          <cell r="KB72">
            <v>253</v>
          </cell>
          <cell r="KC72" t="str">
            <v>029001</v>
          </cell>
          <cell r="KD72">
            <v>431</v>
          </cell>
          <cell r="KE72" t="str">
            <v>029001</v>
          </cell>
          <cell r="KF72">
            <v>159</v>
          </cell>
          <cell r="KG72" t="str">
            <v>029001</v>
          </cell>
          <cell r="KH72">
            <v>299</v>
          </cell>
          <cell r="KI72" t="str">
            <v>029001</v>
          </cell>
          <cell r="KJ72">
            <v>170</v>
          </cell>
          <cell r="KK72" t="str">
            <v>029001</v>
          </cell>
          <cell r="KL72">
            <v>311</v>
          </cell>
          <cell r="KM72" t="str">
            <v>029001</v>
          </cell>
          <cell r="KN72">
            <v>138</v>
          </cell>
          <cell r="KO72" t="str">
            <v>029001</v>
          </cell>
          <cell r="KP72">
            <v>281</v>
          </cell>
          <cell r="KQ72" t="str">
            <v>029001</v>
          </cell>
          <cell r="KR72">
            <v>81</v>
          </cell>
          <cell r="KS72" t="str">
            <v>029001</v>
          </cell>
          <cell r="KT72">
            <v>153</v>
          </cell>
          <cell r="KU72" t="str">
            <v>029001</v>
          </cell>
          <cell r="KV72">
            <v>36</v>
          </cell>
          <cell r="KW72" t="str">
            <v>029001</v>
          </cell>
          <cell r="KX72">
            <v>88</v>
          </cell>
          <cell r="KY72" t="str">
            <v>029001</v>
          </cell>
          <cell r="KZ72">
            <v>41</v>
          </cell>
          <cell r="LA72" t="str">
            <v>029001</v>
          </cell>
          <cell r="LB72">
            <v>65</v>
          </cell>
          <cell r="LC72" t="str">
            <v>029001</v>
          </cell>
          <cell r="LD72">
            <v>70</v>
          </cell>
          <cell r="LE72" t="str">
            <v>029001</v>
          </cell>
          <cell r="LF72">
            <v>212</v>
          </cell>
          <cell r="LG72" t="str">
            <v>029001</v>
          </cell>
          <cell r="LH72">
            <v>84</v>
          </cell>
          <cell r="LI72" t="str">
            <v>029001</v>
          </cell>
          <cell r="LJ72">
            <v>249</v>
          </cell>
          <cell r="LK72" t="str">
            <v>029001</v>
          </cell>
          <cell r="LL72">
            <v>73</v>
          </cell>
          <cell r="LM72" t="str">
            <v>029001</v>
          </cell>
          <cell r="LN72">
            <v>240</v>
          </cell>
          <cell r="LO72" t="str">
            <v>029001</v>
          </cell>
          <cell r="LP72">
            <v>73</v>
          </cell>
          <cell r="LQ72" t="str">
            <v>029001</v>
          </cell>
          <cell r="LR72">
            <v>270</v>
          </cell>
          <cell r="LS72" t="str">
            <v>029001</v>
          </cell>
          <cell r="LT72">
            <v>64</v>
          </cell>
          <cell r="LU72" t="str">
            <v>029001</v>
          </cell>
          <cell r="LV72">
            <v>243</v>
          </cell>
          <cell r="LW72" t="str">
            <v>029001</v>
          </cell>
          <cell r="LX72">
            <v>66</v>
          </cell>
          <cell r="LY72" t="str">
            <v>028400</v>
          </cell>
          <cell r="LZ72">
            <v>1</v>
          </cell>
          <cell r="MA72" t="str">
            <v>029001</v>
          </cell>
          <cell r="MB72">
            <v>49</v>
          </cell>
          <cell r="MC72" t="str">
            <v>029001</v>
          </cell>
          <cell r="MD72">
            <v>193</v>
          </cell>
          <cell r="ME72" t="str">
            <v>029001</v>
          </cell>
          <cell r="MF72">
            <v>39</v>
          </cell>
          <cell r="MG72" t="str">
            <v>029001</v>
          </cell>
          <cell r="MH72">
            <v>147</v>
          </cell>
          <cell r="MI72" t="str">
            <v>029001</v>
          </cell>
          <cell r="MJ72">
            <v>23</v>
          </cell>
          <cell r="MK72" t="str">
            <v>029001</v>
          </cell>
          <cell r="ML72">
            <v>101</v>
          </cell>
          <cell r="MM72" t="str">
            <v>029001</v>
          </cell>
          <cell r="MN72">
            <v>22</v>
          </cell>
          <cell r="MO72" t="str">
            <v>029001</v>
          </cell>
          <cell r="MP72">
            <v>66</v>
          </cell>
          <cell r="MQ72" t="str">
            <v>029001</v>
          </cell>
          <cell r="MR72">
            <v>16</v>
          </cell>
          <cell r="MS72" t="str">
            <v>029001</v>
          </cell>
          <cell r="MT72">
            <v>98</v>
          </cell>
          <cell r="MU72" t="str">
            <v>029001</v>
          </cell>
          <cell r="MV72">
            <v>16</v>
          </cell>
          <cell r="MW72" t="str">
            <v>028300</v>
          </cell>
          <cell r="MX72">
            <v>1</v>
          </cell>
          <cell r="MY72" t="str">
            <v>029001</v>
          </cell>
          <cell r="MZ72">
            <v>8</v>
          </cell>
          <cell r="NA72" t="str">
            <v>029001</v>
          </cell>
          <cell r="NB72">
            <v>51</v>
          </cell>
          <cell r="NC72" t="str">
            <v>029001</v>
          </cell>
          <cell r="ND72">
            <v>12</v>
          </cell>
          <cell r="NE72" t="str">
            <v>029001</v>
          </cell>
          <cell r="NF72">
            <v>38</v>
          </cell>
          <cell r="NG72" t="str">
            <v>029001</v>
          </cell>
          <cell r="NH72">
            <v>12</v>
          </cell>
          <cell r="NI72" t="str">
            <v>029100</v>
          </cell>
          <cell r="NJ72">
            <v>28</v>
          </cell>
          <cell r="NK72" t="str">
            <v>029001</v>
          </cell>
          <cell r="NL72">
            <v>5</v>
          </cell>
          <cell r="NM72" t="str">
            <v>029300</v>
          </cell>
          <cell r="NN72">
            <v>12</v>
          </cell>
          <cell r="NO72" t="str">
            <v>029001</v>
          </cell>
          <cell r="NP72">
            <v>2</v>
          </cell>
          <cell r="NQ72" t="str">
            <v>029100</v>
          </cell>
          <cell r="NR72">
            <v>5</v>
          </cell>
          <cell r="NS72" t="str">
            <v>029100</v>
          </cell>
          <cell r="NT72">
            <v>2</v>
          </cell>
          <cell r="NW72" t="str">
            <v>029001</v>
          </cell>
          <cell r="NX72">
            <v>1</v>
          </cell>
          <cell r="OE72" t="str">
            <v>029001</v>
          </cell>
          <cell r="OF72">
            <v>1</v>
          </cell>
          <cell r="OM72" t="str">
            <v>029001</v>
          </cell>
          <cell r="ON72">
            <v>1</v>
          </cell>
        </row>
        <row r="73">
          <cell r="BO73" t="str">
            <v>027000</v>
          </cell>
          <cell r="BP73">
            <v>267</v>
          </cell>
          <cell r="BQ73" t="str">
            <v>027000</v>
          </cell>
          <cell r="BR73">
            <v>225</v>
          </cell>
          <cell r="BS73" t="str">
            <v>027001</v>
          </cell>
          <cell r="BT73">
            <v>190</v>
          </cell>
          <cell r="BU73" t="str">
            <v>027100</v>
          </cell>
          <cell r="BV73">
            <v>6</v>
          </cell>
          <cell r="BW73" t="str">
            <v>027001</v>
          </cell>
          <cell r="BX73">
            <v>197</v>
          </cell>
          <cell r="BY73" t="str">
            <v>028000</v>
          </cell>
          <cell r="BZ73">
            <v>1002</v>
          </cell>
          <cell r="CA73" t="str">
            <v>028004</v>
          </cell>
          <cell r="CB73">
            <v>115</v>
          </cell>
          <cell r="CC73" t="str">
            <v>028004</v>
          </cell>
          <cell r="CD73">
            <v>81</v>
          </cell>
          <cell r="CE73" t="str">
            <v>028000</v>
          </cell>
          <cell r="CF73">
            <v>1041</v>
          </cell>
          <cell r="CG73" t="str">
            <v>028002</v>
          </cell>
          <cell r="CH73">
            <v>82</v>
          </cell>
          <cell r="CI73" t="str">
            <v>028000</v>
          </cell>
          <cell r="CJ73">
            <v>931</v>
          </cell>
          <cell r="CK73" t="str">
            <v>028004</v>
          </cell>
          <cell r="CL73">
            <v>68</v>
          </cell>
          <cell r="CM73" t="str">
            <v>029001</v>
          </cell>
          <cell r="CN73">
            <v>364</v>
          </cell>
          <cell r="CO73" t="str">
            <v>028000</v>
          </cell>
          <cell r="CP73">
            <v>823</v>
          </cell>
          <cell r="CQ73" t="str">
            <v>028004</v>
          </cell>
          <cell r="CR73">
            <v>129</v>
          </cell>
          <cell r="CS73" t="str">
            <v>028000</v>
          </cell>
          <cell r="CT73">
            <v>908</v>
          </cell>
          <cell r="CU73" t="str">
            <v>028004</v>
          </cell>
          <cell r="CV73">
            <v>120</v>
          </cell>
          <cell r="CW73" t="str">
            <v>028002</v>
          </cell>
          <cell r="CX73">
            <v>120</v>
          </cell>
          <cell r="CY73" t="str">
            <v>028004</v>
          </cell>
          <cell r="CZ73">
            <v>112</v>
          </cell>
          <cell r="DA73" t="str">
            <v>028000</v>
          </cell>
          <cell r="DB73">
            <v>977</v>
          </cell>
          <cell r="DC73" t="str">
            <v>028400</v>
          </cell>
          <cell r="DD73">
            <v>1</v>
          </cell>
          <cell r="DE73" t="str">
            <v>028002</v>
          </cell>
          <cell r="DF73">
            <v>101</v>
          </cell>
          <cell r="DG73" t="str">
            <v>028004</v>
          </cell>
          <cell r="DH73">
            <v>128</v>
          </cell>
          <cell r="DI73" t="str">
            <v>028002</v>
          </cell>
          <cell r="DJ73">
            <v>112</v>
          </cell>
          <cell r="DK73" t="str">
            <v>028004</v>
          </cell>
          <cell r="DL73">
            <v>137</v>
          </cell>
          <cell r="DM73" t="str">
            <v>028004</v>
          </cell>
          <cell r="DN73">
            <v>99</v>
          </cell>
          <cell r="DO73" t="str">
            <v>029001</v>
          </cell>
          <cell r="DP73">
            <v>538</v>
          </cell>
          <cell r="DQ73" t="str">
            <v>028004</v>
          </cell>
          <cell r="DR73">
            <v>97</v>
          </cell>
          <cell r="DS73" t="str">
            <v>028004</v>
          </cell>
          <cell r="DT73">
            <v>161</v>
          </cell>
          <cell r="DU73" t="str">
            <v>028004</v>
          </cell>
          <cell r="DV73">
            <v>103</v>
          </cell>
          <cell r="DW73" t="str">
            <v>028004</v>
          </cell>
          <cell r="DX73">
            <v>153</v>
          </cell>
          <cell r="DY73" t="str">
            <v>028004</v>
          </cell>
          <cell r="DZ73">
            <v>135</v>
          </cell>
          <cell r="EA73" t="str">
            <v>028004</v>
          </cell>
          <cell r="EB73">
            <v>199</v>
          </cell>
          <cell r="EC73" t="str">
            <v>028300</v>
          </cell>
          <cell r="ED73">
            <v>1</v>
          </cell>
          <cell r="EE73" t="str">
            <v>029001</v>
          </cell>
          <cell r="EF73">
            <v>819</v>
          </cell>
          <cell r="EG73" t="str">
            <v>028000</v>
          </cell>
          <cell r="EH73">
            <v>1399</v>
          </cell>
          <cell r="EI73" t="str">
            <v>028004</v>
          </cell>
          <cell r="EJ73">
            <v>181</v>
          </cell>
          <cell r="EK73" t="str">
            <v>029001</v>
          </cell>
          <cell r="EL73">
            <v>635</v>
          </cell>
          <cell r="EM73" t="str">
            <v>029001</v>
          </cell>
          <cell r="EN73">
            <v>629</v>
          </cell>
          <cell r="EO73" t="str">
            <v>029001</v>
          </cell>
          <cell r="EP73">
            <v>603</v>
          </cell>
          <cell r="EQ73" t="str">
            <v>029001</v>
          </cell>
          <cell r="ER73">
            <v>604</v>
          </cell>
          <cell r="ES73" t="str">
            <v>028004</v>
          </cell>
          <cell r="ET73">
            <v>150</v>
          </cell>
          <cell r="EU73" t="str">
            <v>029001</v>
          </cell>
          <cell r="EV73">
            <v>618</v>
          </cell>
          <cell r="EW73" t="str">
            <v>028004</v>
          </cell>
          <cell r="EX73">
            <v>129</v>
          </cell>
          <cell r="EY73" t="str">
            <v>029001</v>
          </cell>
          <cell r="EZ73">
            <v>585</v>
          </cell>
          <cell r="FA73" t="str">
            <v>028300</v>
          </cell>
          <cell r="FB73">
            <v>1</v>
          </cell>
          <cell r="FC73" t="str">
            <v>028300</v>
          </cell>
          <cell r="FD73">
            <v>1</v>
          </cell>
          <cell r="FE73" t="str">
            <v>028800</v>
          </cell>
          <cell r="FF73">
            <v>1</v>
          </cell>
          <cell r="FG73" t="str">
            <v>029001</v>
          </cell>
          <cell r="FH73">
            <v>507</v>
          </cell>
          <cell r="FI73" t="str">
            <v>028400</v>
          </cell>
          <cell r="FJ73">
            <v>1</v>
          </cell>
          <cell r="FK73" t="str">
            <v>028004</v>
          </cell>
          <cell r="FL73">
            <v>135</v>
          </cell>
          <cell r="FM73" t="str">
            <v>029001</v>
          </cell>
          <cell r="FN73">
            <v>559</v>
          </cell>
          <cell r="FO73" t="str">
            <v>029001</v>
          </cell>
          <cell r="FP73">
            <v>473</v>
          </cell>
          <cell r="FQ73" t="str">
            <v>029001</v>
          </cell>
          <cell r="FR73">
            <v>527</v>
          </cell>
          <cell r="FS73" t="str">
            <v>029001</v>
          </cell>
          <cell r="FT73">
            <v>460</v>
          </cell>
          <cell r="FU73" t="str">
            <v>029001</v>
          </cell>
          <cell r="FV73">
            <v>512</v>
          </cell>
          <cell r="FW73" t="str">
            <v>029001</v>
          </cell>
          <cell r="FX73">
            <v>479</v>
          </cell>
          <cell r="FY73" t="str">
            <v>029001</v>
          </cell>
          <cell r="FZ73">
            <v>564</v>
          </cell>
          <cell r="GA73" t="str">
            <v>028004</v>
          </cell>
          <cell r="GB73">
            <v>134</v>
          </cell>
          <cell r="GC73" t="str">
            <v>029001</v>
          </cell>
          <cell r="GD73">
            <v>483</v>
          </cell>
          <cell r="GE73" t="str">
            <v>028004</v>
          </cell>
          <cell r="GF73">
            <v>128</v>
          </cell>
          <cell r="GG73" t="str">
            <v>028004</v>
          </cell>
          <cell r="GH73">
            <v>178</v>
          </cell>
          <cell r="GI73" t="str">
            <v>028004</v>
          </cell>
          <cell r="GJ73">
            <v>134</v>
          </cell>
          <cell r="GK73" t="str">
            <v>029001</v>
          </cell>
          <cell r="GL73">
            <v>476</v>
          </cell>
          <cell r="GM73" t="str">
            <v>029001</v>
          </cell>
          <cell r="GN73">
            <v>473</v>
          </cell>
          <cell r="GO73" t="str">
            <v>029001</v>
          </cell>
          <cell r="GP73">
            <v>486</v>
          </cell>
          <cell r="GQ73" t="str">
            <v>029001</v>
          </cell>
          <cell r="GR73">
            <v>450</v>
          </cell>
          <cell r="GS73" t="str">
            <v>029001</v>
          </cell>
          <cell r="GT73">
            <v>494</v>
          </cell>
          <cell r="GU73" t="str">
            <v>029001</v>
          </cell>
          <cell r="GV73">
            <v>477</v>
          </cell>
          <cell r="GW73" t="str">
            <v>029001</v>
          </cell>
          <cell r="GX73">
            <v>498</v>
          </cell>
          <cell r="GY73" t="str">
            <v>028800</v>
          </cell>
          <cell r="GZ73">
            <v>1</v>
          </cell>
          <cell r="HA73" t="str">
            <v>029001</v>
          </cell>
          <cell r="HB73">
            <v>496</v>
          </cell>
          <cell r="HC73" t="str">
            <v>029001</v>
          </cell>
          <cell r="HD73">
            <v>425</v>
          </cell>
          <cell r="HE73" t="str">
            <v>028002</v>
          </cell>
          <cell r="HF73">
            <v>188</v>
          </cell>
          <cell r="HG73" t="str">
            <v>029001</v>
          </cell>
          <cell r="HH73">
            <v>473</v>
          </cell>
          <cell r="HI73" t="str">
            <v>028004</v>
          </cell>
          <cell r="HJ73">
            <v>167</v>
          </cell>
          <cell r="HK73" t="str">
            <v>028004</v>
          </cell>
          <cell r="HL73">
            <v>224</v>
          </cell>
          <cell r="HM73" t="str">
            <v>029001</v>
          </cell>
          <cell r="HN73">
            <v>569</v>
          </cell>
          <cell r="HO73" t="str">
            <v>029001</v>
          </cell>
          <cell r="HP73">
            <v>551</v>
          </cell>
          <cell r="HQ73" t="str">
            <v>029001</v>
          </cell>
          <cell r="HR73">
            <v>662</v>
          </cell>
          <cell r="HS73" t="str">
            <v>029001</v>
          </cell>
          <cell r="HT73">
            <v>499</v>
          </cell>
          <cell r="HU73" t="str">
            <v>029001</v>
          </cell>
          <cell r="HV73">
            <v>611</v>
          </cell>
          <cell r="HW73" t="str">
            <v>029001</v>
          </cell>
          <cell r="HX73">
            <v>560</v>
          </cell>
          <cell r="HY73" t="str">
            <v>029001</v>
          </cell>
          <cell r="HZ73">
            <v>669</v>
          </cell>
          <cell r="IA73" t="str">
            <v>028004</v>
          </cell>
          <cell r="IB73">
            <v>207</v>
          </cell>
          <cell r="IC73" t="str">
            <v>029001</v>
          </cell>
          <cell r="ID73">
            <v>777</v>
          </cell>
          <cell r="IE73" t="str">
            <v>028004</v>
          </cell>
          <cell r="IF73">
            <v>237</v>
          </cell>
          <cell r="IG73" t="str">
            <v>029001</v>
          </cell>
          <cell r="IH73">
            <v>810</v>
          </cell>
          <cell r="II73" t="str">
            <v>028400</v>
          </cell>
          <cell r="IJ73">
            <v>1</v>
          </cell>
          <cell r="IK73" t="str">
            <v>028004</v>
          </cell>
          <cell r="IL73">
            <v>241</v>
          </cell>
          <cell r="IM73" t="str">
            <v>029001</v>
          </cell>
          <cell r="IN73">
            <v>629</v>
          </cell>
          <cell r="IO73" t="str">
            <v>029001</v>
          </cell>
          <cell r="IP73">
            <v>770</v>
          </cell>
          <cell r="IQ73" t="str">
            <v>029001</v>
          </cell>
          <cell r="IR73">
            <v>548</v>
          </cell>
          <cell r="IS73" t="str">
            <v>029001</v>
          </cell>
          <cell r="IT73">
            <v>715</v>
          </cell>
          <cell r="IU73" t="str">
            <v>029001</v>
          </cell>
          <cell r="IV73">
            <v>535</v>
          </cell>
          <cell r="IW73" t="str">
            <v>029001</v>
          </cell>
          <cell r="IX73">
            <v>731</v>
          </cell>
          <cell r="IY73" t="str">
            <v>028004</v>
          </cell>
          <cell r="IZ73">
            <v>171</v>
          </cell>
          <cell r="JA73" t="str">
            <v>029001</v>
          </cell>
          <cell r="JB73">
            <v>637</v>
          </cell>
          <cell r="JC73" t="str">
            <v>029100</v>
          </cell>
          <cell r="JD73">
            <v>499</v>
          </cell>
          <cell r="JE73" t="str">
            <v>028400</v>
          </cell>
          <cell r="JF73">
            <v>1</v>
          </cell>
          <cell r="JG73" t="str">
            <v>029001</v>
          </cell>
          <cell r="JH73">
            <v>455</v>
          </cell>
          <cell r="JI73" t="str">
            <v>029001</v>
          </cell>
          <cell r="JJ73">
            <v>683</v>
          </cell>
          <cell r="JK73" t="str">
            <v>029001</v>
          </cell>
          <cell r="JL73">
            <v>330</v>
          </cell>
          <cell r="JM73" t="str">
            <v>029001</v>
          </cell>
          <cell r="JN73">
            <v>543</v>
          </cell>
          <cell r="JO73" t="str">
            <v>029001</v>
          </cell>
          <cell r="JP73">
            <v>368</v>
          </cell>
          <cell r="JQ73" t="str">
            <v>029001</v>
          </cell>
          <cell r="JR73">
            <v>569</v>
          </cell>
          <cell r="JS73" t="str">
            <v>029001</v>
          </cell>
          <cell r="JT73">
            <v>318</v>
          </cell>
          <cell r="JU73" t="str">
            <v>029100</v>
          </cell>
          <cell r="JV73">
            <v>685</v>
          </cell>
          <cell r="JW73" t="str">
            <v>029100</v>
          </cell>
          <cell r="JX73">
            <v>306</v>
          </cell>
          <cell r="JY73" t="str">
            <v>029100</v>
          </cell>
          <cell r="JZ73">
            <v>585</v>
          </cell>
          <cell r="KA73" t="str">
            <v>029100</v>
          </cell>
          <cell r="KB73">
            <v>280</v>
          </cell>
          <cell r="KC73" t="str">
            <v>029100</v>
          </cell>
          <cell r="KD73">
            <v>624</v>
          </cell>
          <cell r="KE73" t="str">
            <v>029100</v>
          </cell>
          <cell r="KF73">
            <v>211</v>
          </cell>
          <cell r="KG73" t="str">
            <v>029100</v>
          </cell>
          <cell r="KH73">
            <v>433</v>
          </cell>
          <cell r="KI73" t="str">
            <v>029100</v>
          </cell>
          <cell r="KJ73">
            <v>227</v>
          </cell>
          <cell r="KK73" t="str">
            <v>029100</v>
          </cell>
          <cell r="KL73">
            <v>424</v>
          </cell>
          <cell r="KM73" t="str">
            <v>029100</v>
          </cell>
          <cell r="KN73">
            <v>182</v>
          </cell>
          <cell r="KO73" t="str">
            <v>029100</v>
          </cell>
          <cell r="KP73">
            <v>362</v>
          </cell>
          <cell r="KQ73" t="str">
            <v>029100</v>
          </cell>
          <cell r="KR73">
            <v>97</v>
          </cell>
          <cell r="KS73" t="str">
            <v>029100</v>
          </cell>
          <cell r="KT73">
            <v>164</v>
          </cell>
          <cell r="KU73" t="str">
            <v>029100</v>
          </cell>
          <cell r="KV73">
            <v>51</v>
          </cell>
          <cell r="KW73" t="str">
            <v>029100</v>
          </cell>
          <cell r="KX73">
            <v>107</v>
          </cell>
          <cell r="KY73" t="str">
            <v>029100</v>
          </cell>
          <cell r="KZ73">
            <v>54</v>
          </cell>
          <cell r="LA73" t="str">
            <v>029100</v>
          </cell>
          <cell r="LB73">
            <v>124</v>
          </cell>
          <cell r="LC73" t="str">
            <v>029100</v>
          </cell>
          <cell r="LD73">
            <v>58</v>
          </cell>
          <cell r="LE73" t="str">
            <v>029100</v>
          </cell>
          <cell r="LF73">
            <v>164</v>
          </cell>
          <cell r="LG73" t="str">
            <v>029100</v>
          </cell>
          <cell r="LH73">
            <v>83</v>
          </cell>
          <cell r="LI73" t="str">
            <v>029100</v>
          </cell>
          <cell r="LJ73">
            <v>223</v>
          </cell>
          <cell r="LK73" t="str">
            <v>029100</v>
          </cell>
          <cell r="LL73">
            <v>62</v>
          </cell>
          <cell r="LM73" t="str">
            <v>029100</v>
          </cell>
          <cell r="LN73">
            <v>191</v>
          </cell>
          <cell r="LO73" t="str">
            <v>029100</v>
          </cell>
          <cell r="LP73">
            <v>72</v>
          </cell>
          <cell r="LQ73" t="str">
            <v>029100</v>
          </cell>
          <cell r="LR73">
            <v>200</v>
          </cell>
          <cell r="LS73" t="str">
            <v>029100</v>
          </cell>
          <cell r="LT73">
            <v>54</v>
          </cell>
          <cell r="LU73" t="str">
            <v>029100</v>
          </cell>
          <cell r="LV73">
            <v>183</v>
          </cell>
          <cell r="LW73" t="str">
            <v>029100</v>
          </cell>
          <cell r="LX73">
            <v>38</v>
          </cell>
          <cell r="LY73" t="str">
            <v>029001</v>
          </cell>
          <cell r="LZ73">
            <v>203</v>
          </cell>
          <cell r="MA73" t="str">
            <v>029100</v>
          </cell>
          <cell r="MB73">
            <v>43</v>
          </cell>
          <cell r="MC73" t="str">
            <v>029100</v>
          </cell>
          <cell r="MD73">
            <v>109</v>
          </cell>
          <cell r="ME73" t="str">
            <v>029100</v>
          </cell>
          <cell r="MF73">
            <v>19</v>
          </cell>
          <cell r="MG73" t="str">
            <v>029100</v>
          </cell>
          <cell r="MH73">
            <v>91</v>
          </cell>
          <cell r="MI73" t="str">
            <v>029100</v>
          </cell>
          <cell r="MJ73">
            <v>11</v>
          </cell>
          <cell r="MK73" t="str">
            <v>029100</v>
          </cell>
          <cell r="ML73">
            <v>51</v>
          </cell>
          <cell r="MM73" t="str">
            <v>029100</v>
          </cell>
          <cell r="MN73">
            <v>13</v>
          </cell>
          <cell r="MO73" t="str">
            <v>029100</v>
          </cell>
          <cell r="MP73">
            <v>43</v>
          </cell>
          <cell r="MQ73" t="str">
            <v>029100</v>
          </cell>
          <cell r="MR73">
            <v>10</v>
          </cell>
          <cell r="MS73" t="str">
            <v>029100</v>
          </cell>
          <cell r="MT73">
            <v>37</v>
          </cell>
          <cell r="MU73" t="str">
            <v>029100</v>
          </cell>
          <cell r="MV73">
            <v>7</v>
          </cell>
          <cell r="MW73" t="str">
            <v>029001</v>
          </cell>
          <cell r="MX73">
            <v>59</v>
          </cell>
          <cell r="MY73" t="str">
            <v>029100</v>
          </cell>
          <cell r="MZ73">
            <v>5</v>
          </cell>
          <cell r="NA73" t="str">
            <v>029100</v>
          </cell>
          <cell r="NB73">
            <v>36</v>
          </cell>
          <cell r="NC73" t="str">
            <v>029100</v>
          </cell>
          <cell r="ND73">
            <v>5</v>
          </cell>
          <cell r="NE73" t="str">
            <v>029100</v>
          </cell>
          <cell r="NF73">
            <v>24</v>
          </cell>
          <cell r="NG73" t="str">
            <v>029100</v>
          </cell>
          <cell r="NH73">
            <v>3</v>
          </cell>
          <cell r="NI73" t="str">
            <v>029200</v>
          </cell>
          <cell r="NJ73">
            <v>1</v>
          </cell>
          <cell r="NK73" t="str">
            <v>029100</v>
          </cell>
          <cell r="NL73">
            <v>3</v>
          </cell>
          <cell r="NM73" t="str">
            <v>029400</v>
          </cell>
          <cell r="NN73">
            <v>16</v>
          </cell>
          <cell r="NO73" t="str">
            <v>029100</v>
          </cell>
          <cell r="NP73">
            <v>1</v>
          </cell>
          <cell r="NQ73" t="str">
            <v>029300</v>
          </cell>
          <cell r="NR73">
            <v>6</v>
          </cell>
          <cell r="NW73" t="str">
            <v>029100</v>
          </cell>
          <cell r="NX73">
            <v>1</v>
          </cell>
          <cell r="OA73" t="str">
            <v>029100</v>
          </cell>
          <cell r="OB73">
            <v>2</v>
          </cell>
        </row>
        <row r="74">
          <cell r="BO74" t="str">
            <v>027001</v>
          </cell>
          <cell r="BP74">
            <v>159</v>
          </cell>
          <cell r="BQ74" t="str">
            <v>027001</v>
          </cell>
          <cell r="BR74">
            <v>118</v>
          </cell>
          <cell r="BS74" t="str">
            <v>027002</v>
          </cell>
          <cell r="BT74">
            <v>100</v>
          </cell>
          <cell r="BU74" t="str">
            <v>028000</v>
          </cell>
          <cell r="BV74">
            <v>1067</v>
          </cell>
          <cell r="BW74" t="str">
            <v>027002</v>
          </cell>
          <cell r="BX74">
            <v>94</v>
          </cell>
          <cell r="BY74" t="str">
            <v>028002</v>
          </cell>
          <cell r="BZ74">
            <v>77</v>
          </cell>
          <cell r="CA74" t="str">
            <v>029001</v>
          </cell>
          <cell r="CB74">
            <v>375</v>
          </cell>
          <cell r="CC74" t="str">
            <v>029001</v>
          </cell>
          <cell r="CD74">
            <v>260</v>
          </cell>
          <cell r="CE74" t="str">
            <v>028002</v>
          </cell>
          <cell r="CF74">
            <v>146</v>
          </cell>
          <cell r="CG74" t="str">
            <v>028004</v>
          </cell>
          <cell r="CH74">
            <v>68</v>
          </cell>
          <cell r="CI74" t="str">
            <v>028002</v>
          </cell>
          <cell r="CJ74">
            <v>130</v>
          </cell>
          <cell r="CK74" t="str">
            <v>029001</v>
          </cell>
          <cell r="CL74">
            <v>285</v>
          </cell>
          <cell r="CM74" t="str">
            <v>029100</v>
          </cell>
          <cell r="CN74">
            <v>461</v>
          </cell>
          <cell r="CO74" t="str">
            <v>028002</v>
          </cell>
          <cell r="CP74">
            <v>111</v>
          </cell>
          <cell r="CQ74" t="str">
            <v>028400</v>
          </cell>
          <cell r="CR74">
            <v>1</v>
          </cell>
          <cell r="CS74" t="str">
            <v>028002</v>
          </cell>
          <cell r="CT74">
            <v>113</v>
          </cell>
          <cell r="CU74" t="str">
            <v>029001</v>
          </cell>
          <cell r="CV74">
            <v>357</v>
          </cell>
          <cell r="CW74" t="str">
            <v>028004</v>
          </cell>
          <cell r="CX74">
            <v>77</v>
          </cell>
          <cell r="CY74" t="str">
            <v>029001</v>
          </cell>
          <cell r="CZ74">
            <v>373</v>
          </cell>
          <cell r="DA74" t="str">
            <v>028002</v>
          </cell>
          <cell r="DB74">
            <v>88</v>
          </cell>
          <cell r="DC74" t="str">
            <v>028800</v>
          </cell>
          <cell r="DD74">
            <v>1</v>
          </cell>
          <cell r="DE74" t="str">
            <v>028004</v>
          </cell>
          <cell r="DF74">
            <v>96</v>
          </cell>
          <cell r="DG74" t="str">
            <v>029001</v>
          </cell>
          <cell r="DH74">
            <v>408</v>
          </cell>
          <cell r="DI74" t="str">
            <v>028004</v>
          </cell>
          <cell r="DJ74">
            <v>90</v>
          </cell>
          <cell r="DK74" t="str">
            <v>029001</v>
          </cell>
          <cell r="DL74">
            <v>482</v>
          </cell>
          <cell r="DM74" t="str">
            <v>028300</v>
          </cell>
          <cell r="DN74">
            <v>1</v>
          </cell>
          <cell r="DO74" t="str">
            <v>029100</v>
          </cell>
          <cell r="DP74">
            <v>699</v>
          </cell>
          <cell r="DQ74" t="str">
            <v>029001</v>
          </cell>
          <cell r="DR74">
            <v>476</v>
          </cell>
          <cell r="DS74" t="str">
            <v>029001</v>
          </cell>
          <cell r="DT74">
            <v>617</v>
          </cell>
          <cell r="DU74" t="str">
            <v>029001</v>
          </cell>
          <cell r="DV74">
            <v>505</v>
          </cell>
          <cell r="DW74" t="str">
            <v>028400</v>
          </cell>
          <cell r="DX74">
            <v>1</v>
          </cell>
          <cell r="DY74" t="str">
            <v>029001</v>
          </cell>
          <cell r="DZ74">
            <v>614</v>
          </cell>
          <cell r="EA74" t="str">
            <v>029001</v>
          </cell>
          <cell r="EB74">
            <v>782</v>
          </cell>
          <cell r="EC74" t="str">
            <v>028400</v>
          </cell>
          <cell r="ED74">
            <v>2</v>
          </cell>
          <cell r="EE74" t="str">
            <v>029100</v>
          </cell>
          <cell r="EF74">
            <v>1022</v>
          </cell>
          <cell r="EG74" t="str">
            <v>028002</v>
          </cell>
          <cell r="EH74">
            <v>183</v>
          </cell>
          <cell r="EI74" t="str">
            <v>028400</v>
          </cell>
          <cell r="EJ74">
            <v>1</v>
          </cell>
          <cell r="EK74" t="str">
            <v>029100</v>
          </cell>
          <cell r="EL74">
            <v>1227</v>
          </cell>
          <cell r="EM74" t="str">
            <v>029100</v>
          </cell>
          <cell r="EN74">
            <v>1007</v>
          </cell>
          <cell r="EO74" t="str">
            <v>029100</v>
          </cell>
          <cell r="EP74">
            <v>1200</v>
          </cell>
          <cell r="EQ74" t="str">
            <v>029100</v>
          </cell>
          <cell r="ER74">
            <v>908</v>
          </cell>
          <cell r="ES74" t="str">
            <v>029001</v>
          </cell>
          <cell r="ET74">
            <v>573</v>
          </cell>
          <cell r="EU74" t="str">
            <v>029100</v>
          </cell>
          <cell r="EV74">
            <v>965</v>
          </cell>
          <cell r="EW74" t="str">
            <v>029001</v>
          </cell>
          <cell r="EX74">
            <v>641</v>
          </cell>
          <cell r="EY74" t="str">
            <v>029100</v>
          </cell>
          <cell r="EZ74">
            <v>890</v>
          </cell>
          <cell r="FA74" t="str">
            <v>029001</v>
          </cell>
          <cell r="FB74">
            <v>591</v>
          </cell>
          <cell r="FC74" t="str">
            <v>029001</v>
          </cell>
          <cell r="FD74">
            <v>564</v>
          </cell>
          <cell r="FE74" t="str">
            <v>029001</v>
          </cell>
          <cell r="FF74">
            <v>605</v>
          </cell>
          <cell r="FG74" t="str">
            <v>029100</v>
          </cell>
          <cell r="FH74">
            <v>695</v>
          </cell>
          <cell r="FI74" t="str">
            <v>029001</v>
          </cell>
          <cell r="FJ74">
            <v>521</v>
          </cell>
          <cell r="FK74" t="str">
            <v>029001</v>
          </cell>
          <cell r="FL74">
            <v>541</v>
          </cell>
          <cell r="FM74" t="str">
            <v>029100</v>
          </cell>
          <cell r="FN74">
            <v>830</v>
          </cell>
          <cell r="FO74" t="str">
            <v>029100</v>
          </cell>
          <cell r="FP74">
            <v>644</v>
          </cell>
          <cell r="FQ74" t="str">
            <v>029100</v>
          </cell>
          <cell r="FR74">
            <v>865</v>
          </cell>
          <cell r="FS74" t="str">
            <v>029100</v>
          </cell>
          <cell r="FT74">
            <v>597</v>
          </cell>
          <cell r="FU74" t="str">
            <v>029100</v>
          </cell>
          <cell r="FV74">
            <v>785</v>
          </cell>
          <cell r="FW74" t="str">
            <v>029100</v>
          </cell>
          <cell r="FX74">
            <v>574</v>
          </cell>
          <cell r="FY74" t="str">
            <v>029100</v>
          </cell>
          <cell r="FZ74">
            <v>785</v>
          </cell>
          <cell r="GA74" t="str">
            <v>029001</v>
          </cell>
          <cell r="GB74">
            <v>510</v>
          </cell>
          <cell r="GC74" t="str">
            <v>029100</v>
          </cell>
          <cell r="GD74">
            <v>684</v>
          </cell>
          <cell r="GE74" t="str">
            <v>029001</v>
          </cell>
          <cell r="GF74">
            <v>469</v>
          </cell>
          <cell r="GG74" t="str">
            <v>029001</v>
          </cell>
          <cell r="GH74">
            <v>448</v>
          </cell>
          <cell r="GI74" t="str">
            <v>028800</v>
          </cell>
          <cell r="GJ74">
            <v>1</v>
          </cell>
          <cell r="GK74" t="str">
            <v>029100</v>
          </cell>
          <cell r="GL74">
            <v>612</v>
          </cell>
          <cell r="GM74" t="str">
            <v>029100</v>
          </cell>
          <cell r="GN74">
            <v>500</v>
          </cell>
          <cell r="GO74" t="str">
            <v>029100</v>
          </cell>
          <cell r="GP74">
            <v>602</v>
          </cell>
          <cell r="GQ74" t="str">
            <v>029100</v>
          </cell>
          <cell r="GR74">
            <v>439</v>
          </cell>
          <cell r="GS74" t="str">
            <v>029100</v>
          </cell>
          <cell r="GT74">
            <v>589</v>
          </cell>
          <cell r="GU74" t="str">
            <v>029100</v>
          </cell>
          <cell r="GV74">
            <v>422</v>
          </cell>
          <cell r="GW74" t="str">
            <v>029100</v>
          </cell>
          <cell r="GX74">
            <v>557</v>
          </cell>
          <cell r="GY74" t="str">
            <v>029001</v>
          </cell>
          <cell r="GZ74">
            <v>475</v>
          </cell>
          <cell r="HA74" t="str">
            <v>029100</v>
          </cell>
          <cell r="HB74">
            <v>532</v>
          </cell>
          <cell r="HC74" t="str">
            <v>029100</v>
          </cell>
          <cell r="HD74">
            <v>434</v>
          </cell>
          <cell r="HE74" t="str">
            <v>028004</v>
          </cell>
          <cell r="HF74">
            <v>193</v>
          </cell>
          <cell r="HG74" t="str">
            <v>029100</v>
          </cell>
          <cell r="HH74">
            <v>428</v>
          </cell>
          <cell r="HI74" t="str">
            <v>029001</v>
          </cell>
          <cell r="HJ74">
            <v>519</v>
          </cell>
          <cell r="HK74" t="str">
            <v>029001</v>
          </cell>
          <cell r="HL74">
            <v>476</v>
          </cell>
          <cell r="HM74" t="str">
            <v>029100</v>
          </cell>
          <cell r="HN74">
            <v>593</v>
          </cell>
          <cell r="HO74" t="str">
            <v>029100</v>
          </cell>
          <cell r="HP74">
            <v>434</v>
          </cell>
          <cell r="HQ74" t="str">
            <v>029100</v>
          </cell>
          <cell r="HR74">
            <v>621</v>
          </cell>
          <cell r="HS74" t="str">
            <v>029100</v>
          </cell>
          <cell r="HT74">
            <v>503</v>
          </cell>
          <cell r="HU74" t="str">
            <v>029100</v>
          </cell>
          <cell r="HV74">
            <v>690</v>
          </cell>
          <cell r="HW74" t="str">
            <v>029100</v>
          </cell>
          <cell r="HX74">
            <v>527</v>
          </cell>
          <cell r="HY74" t="str">
            <v>029100</v>
          </cell>
          <cell r="HZ74">
            <v>784</v>
          </cell>
          <cell r="IA74" t="str">
            <v>028300</v>
          </cell>
          <cell r="IB74">
            <v>1</v>
          </cell>
          <cell r="IC74" t="str">
            <v>029100</v>
          </cell>
          <cell r="ID74">
            <v>774</v>
          </cell>
          <cell r="IE74" t="str">
            <v>029001</v>
          </cell>
          <cell r="IF74">
            <v>653</v>
          </cell>
          <cell r="IG74" t="str">
            <v>029100</v>
          </cell>
          <cell r="IH74">
            <v>882</v>
          </cell>
          <cell r="II74" t="str">
            <v>029001</v>
          </cell>
          <cell r="IJ74">
            <v>599</v>
          </cell>
          <cell r="IK74" t="str">
            <v>029001</v>
          </cell>
          <cell r="IL74">
            <v>760</v>
          </cell>
          <cell r="IM74" t="str">
            <v>029100</v>
          </cell>
          <cell r="IN74">
            <v>613</v>
          </cell>
          <cell r="IO74" t="str">
            <v>029100</v>
          </cell>
          <cell r="IP74">
            <v>936</v>
          </cell>
          <cell r="IQ74" t="str">
            <v>029100</v>
          </cell>
          <cell r="IR74">
            <v>563</v>
          </cell>
          <cell r="IS74" t="str">
            <v>029100</v>
          </cell>
          <cell r="IT74">
            <v>962</v>
          </cell>
          <cell r="IU74" t="str">
            <v>029100</v>
          </cell>
          <cell r="IV74">
            <v>555</v>
          </cell>
          <cell r="IW74" t="str">
            <v>029100</v>
          </cell>
          <cell r="IX74">
            <v>899</v>
          </cell>
          <cell r="IY74" t="str">
            <v>029001</v>
          </cell>
          <cell r="IZ74">
            <v>507</v>
          </cell>
          <cell r="JA74" t="str">
            <v>029100</v>
          </cell>
          <cell r="JB74">
            <v>888</v>
          </cell>
          <cell r="JC74" t="str">
            <v>029300</v>
          </cell>
          <cell r="JD74">
            <v>294</v>
          </cell>
          <cell r="JE74" t="str">
            <v>029001</v>
          </cell>
          <cell r="JF74">
            <v>630</v>
          </cell>
          <cell r="JG74" t="str">
            <v>029100</v>
          </cell>
          <cell r="JH74">
            <v>459</v>
          </cell>
          <cell r="JI74" t="str">
            <v>029100</v>
          </cell>
          <cell r="JJ74">
            <v>836</v>
          </cell>
          <cell r="JK74" t="str">
            <v>029100</v>
          </cell>
          <cell r="JL74">
            <v>369</v>
          </cell>
          <cell r="JM74" t="str">
            <v>029100</v>
          </cell>
          <cell r="JN74">
            <v>707</v>
          </cell>
          <cell r="JO74" t="str">
            <v>029100</v>
          </cell>
          <cell r="JP74">
            <v>381</v>
          </cell>
          <cell r="JQ74" t="str">
            <v>029100</v>
          </cell>
          <cell r="JR74">
            <v>764</v>
          </cell>
          <cell r="JS74" t="str">
            <v>029100</v>
          </cell>
          <cell r="JT74">
            <v>368</v>
          </cell>
          <cell r="JU74" t="str">
            <v>029300</v>
          </cell>
          <cell r="JV74">
            <v>426</v>
          </cell>
          <cell r="JW74" t="str">
            <v>029300</v>
          </cell>
          <cell r="JX74">
            <v>195</v>
          </cell>
          <cell r="JY74" t="str">
            <v>029300</v>
          </cell>
          <cell r="JZ74">
            <v>396</v>
          </cell>
          <cell r="KA74" t="str">
            <v>029200</v>
          </cell>
          <cell r="KB74">
            <v>1</v>
          </cell>
          <cell r="KC74" t="str">
            <v>029300</v>
          </cell>
          <cell r="KD74">
            <v>429</v>
          </cell>
          <cell r="KE74" t="str">
            <v>029200</v>
          </cell>
          <cell r="KF74">
            <v>1</v>
          </cell>
          <cell r="KG74" t="str">
            <v>029300</v>
          </cell>
          <cell r="KH74">
            <v>340</v>
          </cell>
          <cell r="KI74" t="str">
            <v>029300</v>
          </cell>
          <cell r="KJ74">
            <v>162</v>
          </cell>
          <cell r="KK74" t="str">
            <v>029300</v>
          </cell>
          <cell r="KL74">
            <v>287</v>
          </cell>
          <cell r="KM74" t="str">
            <v>029300</v>
          </cell>
          <cell r="KN74">
            <v>121</v>
          </cell>
          <cell r="KO74" t="str">
            <v>029200</v>
          </cell>
          <cell r="KP74">
            <v>1</v>
          </cell>
          <cell r="KQ74" t="str">
            <v>029300</v>
          </cell>
          <cell r="KR74">
            <v>58</v>
          </cell>
          <cell r="KS74" t="str">
            <v>029300</v>
          </cell>
          <cell r="KT74">
            <v>137</v>
          </cell>
          <cell r="KU74" t="str">
            <v>029300</v>
          </cell>
          <cell r="KV74">
            <v>52</v>
          </cell>
          <cell r="KW74" t="str">
            <v>029300</v>
          </cell>
          <cell r="KX74">
            <v>83</v>
          </cell>
          <cell r="KY74" t="str">
            <v>029200</v>
          </cell>
          <cell r="KZ74">
            <v>1</v>
          </cell>
          <cell r="LA74" t="str">
            <v>029300</v>
          </cell>
          <cell r="LB74">
            <v>83</v>
          </cell>
          <cell r="LC74" t="str">
            <v>029300</v>
          </cell>
          <cell r="LD74">
            <v>49</v>
          </cell>
          <cell r="LE74" t="str">
            <v>029300</v>
          </cell>
          <cell r="LF74">
            <v>112</v>
          </cell>
          <cell r="LG74" t="str">
            <v>029300</v>
          </cell>
          <cell r="LH74">
            <v>67</v>
          </cell>
          <cell r="LI74" t="str">
            <v>029300</v>
          </cell>
          <cell r="LJ74">
            <v>160</v>
          </cell>
          <cell r="LK74" t="str">
            <v>029300</v>
          </cell>
          <cell r="LL74">
            <v>66</v>
          </cell>
          <cell r="LM74" t="str">
            <v>029300</v>
          </cell>
          <cell r="LN74">
            <v>156</v>
          </cell>
          <cell r="LO74" t="str">
            <v>029300</v>
          </cell>
          <cell r="LP74">
            <v>53</v>
          </cell>
          <cell r="LQ74" t="str">
            <v>029300</v>
          </cell>
          <cell r="LR74">
            <v>155</v>
          </cell>
          <cell r="LS74" t="str">
            <v>029300</v>
          </cell>
          <cell r="LT74">
            <v>52</v>
          </cell>
          <cell r="LU74" t="str">
            <v>029300</v>
          </cell>
          <cell r="LV74">
            <v>153</v>
          </cell>
          <cell r="LW74" t="str">
            <v>029300</v>
          </cell>
          <cell r="LX74">
            <v>36</v>
          </cell>
          <cell r="LY74" t="str">
            <v>029100</v>
          </cell>
          <cell r="LZ74">
            <v>153</v>
          </cell>
          <cell r="MA74" t="str">
            <v>029300</v>
          </cell>
          <cell r="MB74">
            <v>34</v>
          </cell>
          <cell r="MC74" t="str">
            <v>029300</v>
          </cell>
          <cell r="MD74">
            <v>96</v>
          </cell>
          <cell r="ME74" t="str">
            <v>029300</v>
          </cell>
          <cell r="MF74">
            <v>22</v>
          </cell>
          <cell r="MG74" t="str">
            <v>029300</v>
          </cell>
          <cell r="MH74">
            <v>88</v>
          </cell>
          <cell r="MI74" t="str">
            <v>029300</v>
          </cell>
          <cell r="MJ74">
            <v>12</v>
          </cell>
          <cell r="MK74" t="str">
            <v>029300</v>
          </cell>
          <cell r="ML74">
            <v>44</v>
          </cell>
          <cell r="MM74" t="str">
            <v>029300</v>
          </cell>
          <cell r="MN74">
            <v>11</v>
          </cell>
          <cell r="MO74" t="str">
            <v>029300</v>
          </cell>
          <cell r="MP74">
            <v>49</v>
          </cell>
          <cell r="MQ74" t="str">
            <v>029300</v>
          </cell>
          <cell r="MR74">
            <v>13</v>
          </cell>
          <cell r="MS74" t="str">
            <v>029300</v>
          </cell>
          <cell r="MT74">
            <v>40</v>
          </cell>
          <cell r="MU74" t="str">
            <v>029300</v>
          </cell>
          <cell r="MV74">
            <v>10</v>
          </cell>
          <cell r="MW74" t="str">
            <v>029100</v>
          </cell>
          <cell r="MX74">
            <v>38</v>
          </cell>
          <cell r="MY74" t="str">
            <v>029300</v>
          </cell>
          <cell r="MZ74">
            <v>3</v>
          </cell>
          <cell r="NA74" t="str">
            <v>029300</v>
          </cell>
          <cell r="NB74">
            <v>23</v>
          </cell>
          <cell r="NC74" t="str">
            <v>029300</v>
          </cell>
          <cell r="ND74">
            <v>5</v>
          </cell>
          <cell r="NE74" t="str">
            <v>029300</v>
          </cell>
          <cell r="NF74">
            <v>28</v>
          </cell>
          <cell r="NG74" t="str">
            <v>029300</v>
          </cell>
          <cell r="NH74">
            <v>5</v>
          </cell>
          <cell r="NI74" t="str">
            <v>029300</v>
          </cell>
          <cell r="NJ74">
            <v>19</v>
          </cell>
          <cell r="NK74" t="str">
            <v>029300</v>
          </cell>
          <cell r="NL74">
            <v>2</v>
          </cell>
          <cell r="NM74" t="str">
            <v>029700</v>
          </cell>
          <cell r="NN74">
            <v>39</v>
          </cell>
          <cell r="NO74" t="str">
            <v>029300</v>
          </cell>
          <cell r="NP74">
            <v>2</v>
          </cell>
          <cell r="NQ74" t="str">
            <v>029400</v>
          </cell>
          <cell r="NR74">
            <v>5</v>
          </cell>
          <cell r="NS74" t="str">
            <v>029300</v>
          </cell>
          <cell r="NT74">
            <v>2</v>
          </cell>
          <cell r="NW74" t="str">
            <v>029300</v>
          </cell>
          <cell r="NX74">
            <v>1</v>
          </cell>
        </row>
        <row r="75">
          <cell r="BO75" t="str">
            <v>027002</v>
          </cell>
          <cell r="BP75">
            <v>108</v>
          </cell>
          <cell r="BQ75" t="str">
            <v>027002</v>
          </cell>
          <cell r="BR75">
            <v>82</v>
          </cell>
          <cell r="BS75" t="str">
            <v>027100</v>
          </cell>
          <cell r="BT75">
            <v>5</v>
          </cell>
          <cell r="BU75" t="str">
            <v>028002</v>
          </cell>
          <cell r="BV75">
            <v>104</v>
          </cell>
          <cell r="BW75" t="str">
            <v>028000</v>
          </cell>
          <cell r="BX75">
            <v>1139</v>
          </cell>
          <cell r="BY75" t="str">
            <v>028004</v>
          </cell>
          <cell r="BZ75">
            <v>76</v>
          </cell>
          <cell r="CA75" t="str">
            <v>029100</v>
          </cell>
          <cell r="CB75">
            <v>294</v>
          </cell>
          <cell r="CC75" t="str">
            <v>029100</v>
          </cell>
          <cell r="CD75">
            <v>319</v>
          </cell>
          <cell r="CE75" t="str">
            <v>028004</v>
          </cell>
          <cell r="CF75">
            <v>107</v>
          </cell>
          <cell r="CG75" t="str">
            <v>029001</v>
          </cell>
          <cell r="CH75">
            <v>249</v>
          </cell>
          <cell r="CI75" t="str">
            <v>028004</v>
          </cell>
          <cell r="CJ75">
            <v>133</v>
          </cell>
          <cell r="CK75" t="str">
            <v>029100</v>
          </cell>
          <cell r="CL75">
            <v>415</v>
          </cell>
          <cell r="CM75" t="str">
            <v>029200</v>
          </cell>
          <cell r="CN75">
            <v>1</v>
          </cell>
          <cell r="CO75" t="str">
            <v>028004</v>
          </cell>
          <cell r="CP75">
            <v>74</v>
          </cell>
          <cell r="CQ75" t="str">
            <v>029001</v>
          </cell>
          <cell r="CR75">
            <v>374</v>
          </cell>
          <cell r="CS75" t="str">
            <v>028004</v>
          </cell>
          <cell r="CT75">
            <v>69</v>
          </cell>
          <cell r="CU75" t="str">
            <v>029100</v>
          </cell>
          <cell r="CV75">
            <v>473</v>
          </cell>
          <cell r="CW75" t="str">
            <v>029001</v>
          </cell>
          <cell r="CX75">
            <v>290</v>
          </cell>
          <cell r="CY75" t="str">
            <v>029100</v>
          </cell>
          <cell r="CZ75">
            <v>491</v>
          </cell>
          <cell r="DA75" t="str">
            <v>028004</v>
          </cell>
          <cell r="DB75">
            <v>85</v>
          </cell>
          <cell r="DC75" t="str">
            <v>029001</v>
          </cell>
          <cell r="DD75">
            <v>402</v>
          </cell>
          <cell r="DE75" t="str">
            <v>028400</v>
          </cell>
          <cell r="DF75">
            <v>1</v>
          </cell>
          <cell r="DG75" t="str">
            <v>029100</v>
          </cell>
          <cell r="DH75">
            <v>501</v>
          </cell>
          <cell r="DI75" t="str">
            <v>029001</v>
          </cell>
          <cell r="DJ75">
            <v>358</v>
          </cell>
          <cell r="DK75" t="str">
            <v>029100</v>
          </cell>
          <cell r="DL75">
            <v>639</v>
          </cell>
          <cell r="DM75" t="str">
            <v>028400</v>
          </cell>
          <cell r="DN75">
            <v>1</v>
          </cell>
          <cell r="DO75" t="str">
            <v>029200</v>
          </cell>
          <cell r="DP75">
            <v>2</v>
          </cell>
          <cell r="DQ75" t="str">
            <v>029100</v>
          </cell>
          <cell r="DR75">
            <v>874</v>
          </cell>
          <cell r="DS75" t="str">
            <v>029100</v>
          </cell>
          <cell r="DT75">
            <v>816</v>
          </cell>
          <cell r="DU75" t="str">
            <v>029100</v>
          </cell>
          <cell r="DV75">
            <v>979</v>
          </cell>
          <cell r="DW75" t="str">
            <v>029001</v>
          </cell>
          <cell r="DX75">
            <v>696</v>
          </cell>
          <cell r="DY75" t="str">
            <v>029100</v>
          </cell>
          <cell r="DZ75">
            <v>1062</v>
          </cell>
          <cell r="EA75" t="str">
            <v>029100</v>
          </cell>
          <cell r="EB75">
            <v>976</v>
          </cell>
          <cell r="EC75" t="str">
            <v>029001</v>
          </cell>
          <cell r="ED75">
            <v>668</v>
          </cell>
          <cell r="EE75" t="str">
            <v>029200</v>
          </cell>
          <cell r="EF75">
            <v>4</v>
          </cell>
          <cell r="EG75" t="str">
            <v>028004</v>
          </cell>
          <cell r="EH75">
            <v>131</v>
          </cell>
          <cell r="EI75" t="str">
            <v>028800</v>
          </cell>
          <cell r="EJ75">
            <v>1</v>
          </cell>
          <cell r="EK75" t="str">
            <v>029200</v>
          </cell>
          <cell r="EL75">
            <v>1</v>
          </cell>
          <cell r="EM75" t="str">
            <v>029200</v>
          </cell>
          <cell r="EN75">
            <v>3</v>
          </cell>
          <cell r="EO75" t="str">
            <v>029200</v>
          </cell>
          <cell r="EP75">
            <v>2</v>
          </cell>
          <cell r="EQ75" t="str">
            <v>029200</v>
          </cell>
          <cell r="ER75">
            <v>3</v>
          </cell>
          <cell r="ES75" t="str">
            <v>029100</v>
          </cell>
          <cell r="ET75">
            <v>1155</v>
          </cell>
          <cell r="EU75" t="str">
            <v>029200</v>
          </cell>
          <cell r="EV75">
            <v>2</v>
          </cell>
          <cell r="EW75" t="str">
            <v>029100</v>
          </cell>
          <cell r="EX75">
            <v>1100</v>
          </cell>
          <cell r="EY75" t="str">
            <v>029200</v>
          </cell>
          <cell r="EZ75">
            <v>2</v>
          </cell>
          <cell r="FA75" t="str">
            <v>029100</v>
          </cell>
          <cell r="FB75">
            <v>1072</v>
          </cell>
          <cell r="FC75" t="str">
            <v>029100</v>
          </cell>
          <cell r="FD75">
            <v>779</v>
          </cell>
          <cell r="FE75" t="str">
            <v>029100</v>
          </cell>
          <cell r="FF75">
            <v>975</v>
          </cell>
          <cell r="FG75" t="str">
            <v>029300</v>
          </cell>
          <cell r="FH75">
            <v>450</v>
          </cell>
          <cell r="FI75" t="str">
            <v>029100</v>
          </cell>
          <cell r="FJ75">
            <v>898</v>
          </cell>
          <cell r="FK75" t="str">
            <v>029100</v>
          </cell>
          <cell r="FL75">
            <v>633</v>
          </cell>
          <cell r="FM75" t="str">
            <v>029200</v>
          </cell>
          <cell r="FN75">
            <v>1</v>
          </cell>
          <cell r="FO75" t="str">
            <v>029300</v>
          </cell>
          <cell r="FP75">
            <v>453</v>
          </cell>
          <cell r="FQ75" t="str">
            <v>029300</v>
          </cell>
          <cell r="FR75">
            <v>532</v>
          </cell>
          <cell r="FS75" t="str">
            <v>029200</v>
          </cell>
          <cell r="FT75">
            <v>2</v>
          </cell>
          <cell r="FU75" t="str">
            <v>029200</v>
          </cell>
          <cell r="FV75">
            <v>1</v>
          </cell>
          <cell r="FW75" t="str">
            <v>029200</v>
          </cell>
          <cell r="FX75">
            <v>2</v>
          </cell>
          <cell r="FY75" t="str">
            <v>029300</v>
          </cell>
          <cell r="FZ75">
            <v>492</v>
          </cell>
          <cell r="GA75" t="str">
            <v>029100</v>
          </cell>
          <cell r="GB75">
            <v>554</v>
          </cell>
          <cell r="GC75" t="str">
            <v>029300</v>
          </cell>
          <cell r="GD75">
            <v>491</v>
          </cell>
          <cell r="GE75" t="str">
            <v>029100</v>
          </cell>
          <cell r="GF75">
            <v>529</v>
          </cell>
          <cell r="GG75" t="str">
            <v>029100</v>
          </cell>
          <cell r="GH75">
            <v>657</v>
          </cell>
          <cell r="GI75" t="str">
            <v>029001</v>
          </cell>
          <cell r="GJ75">
            <v>455</v>
          </cell>
          <cell r="GK75" t="str">
            <v>029200</v>
          </cell>
          <cell r="GL75">
            <v>2</v>
          </cell>
          <cell r="GM75" t="str">
            <v>029300</v>
          </cell>
          <cell r="GN75">
            <v>350</v>
          </cell>
          <cell r="GO75" t="str">
            <v>029300</v>
          </cell>
          <cell r="GP75">
            <v>390</v>
          </cell>
          <cell r="GQ75" t="str">
            <v>029200</v>
          </cell>
          <cell r="GR75">
            <v>2</v>
          </cell>
          <cell r="GS75" t="str">
            <v>029300</v>
          </cell>
          <cell r="GT75">
            <v>390</v>
          </cell>
          <cell r="GU75" t="str">
            <v>029300</v>
          </cell>
          <cell r="GV75">
            <v>312</v>
          </cell>
          <cell r="GW75" t="str">
            <v>029300</v>
          </cell>
          <cell r="GX75">
            <v>362</v>
          </cell>
          <cell r="GY75" t="str">
            <v>029100</v>
          </cell>
          <cell r="GZ75">
            <v>436</v>
          </cell>
          <cell r="HA75" t="str">
            <v>029300</v>
          </cell>
          <cell r="HB75">
            <v>348</v>
          </cell>
          <cell r="HC75" t="str">
            <v>029200</v>
          </cell>
          <cell r="HD75">
            <v>1</v>
          </cell>
          <cell r="HE75" t="str">
            <v>029001</v>
          </cell>
          <cell r="HF75">
            <v>508</v>
          </cell>
          <cell r="HG75" t="str">
            <v>029300</v>
          </cell>
          <cell r="HH75">
            <v>252</v>
          </cell>
          <cell r="HI75" t="str">
            <v>029100</v>
          </cell>
          <cell r="HJ75">
            <v>524</v>
          </cell>
          <cell r="HK75" t="str">
            <v>029100</v>
          </cell>
          <cell r="HL75">
            <v>402</v>
          </cell>
          <cell r="HM75" t="str">
            <v>029200</v>
          </cell>
          <cell r="HN75">
            <v>1</v>
          </cell>
          <cell r="HO75" t="str">
            <v>029200</v>
          </cell>
          <cell r="HP75">
            <v>3</v>
          </cell>
          <cell r="HQ75" t="str">
            <v>029200</v>
          </cell>
          <cell r="HR75">
            <v>2</v>
          </cell>
          <cell r="HS75" t="str">
            <v>029200</v>
          </cell>
          <cell r="HT75">
            <v>1</v>
          </cell>
          <cell r="HU75" t="str">
            <v>029200</v>
          </cell>
          <cell r="HV75">
            <v>1</v>
          </cell>
          <cell r="HW75" t="str">
            <v>029200</v>
          </cell>
          <cell r="HX75">
            <v>3</v>
          </cell>
          <cell r="HY75" t="str">
            <v>029300</v>
          </cell>
          <cell r="HZ75">
            <v>411</v>
          </cell>
          <cell r="IA75" t="str">
            <v>029001</v>
          </cell>
          <cell r="IB75">
            <v>566</v>
          </cell>
          <cell r="IC75" t="str">
            <v>029300</v>
          </cell>
          <cell r="ID75">
            <v>453</v>
          </cell>
          <cell r="IE75" t="str">
            <v>029100</v>
          </cell>
          <cell r="IF75">
            <v>582</v>
          </cell>
          <cell r="IG75" t="str">
            <v>029200</v>
          </cell>
          <cell r="IH75">
            <v>1</v>
          </cell>
          <cell r="II75" t="str">
            <v>029100</v>
          </cell>
          <cell r="IJ75">
            <v>580</v>
          </cell>
          <cell r="IK75" t="str">
            <v>029100</v>
          </cell>
          <cell r="IL75">
            <v>937</v>
          </cell>
          <cell r="IM75" t="str">
            <v>029300</v>
          </cell>
          <cell r="IN75">
            <v>327</v>
          </cell>
          <cell r="IO75" t="str">
            <v>029200</v>
          </cell>
          <cell r="IP75">
            <v>1</v>
          </cell>
          <cell r="IQ75" t="str">
            <v>029300</v>
          </cell>
          <cell r="IR75">
            <v>304</v>
          </cell>
          <cell r="IS75" t="str">
            <v>029300</v>
          </cell>
          <cell r="IT75">
            <v>474</v>
          </cell>
          <cell r="IU75" t="str">
            <v>029300</v>
          </cell>
          <cell r="IV75">
            <v>245</v>
          </cell>
          <cell r="IW75" t="str">
            <v>029300</v>
          </cell>
          <cell r="IX75">
            <v>449</v>
          </cell>
          <cell r="IY75" t="str">
            <v>029100</v>
          </cell>
          <cell r="IZ75">
            <v>537</v>
          </cell>
          <cell r="JA75" t="str">
            <v>029300</v>
          </cell>
          <cell r="JB75">
            <v>467</v>
          </cell>
          <cell r="JC75" t="str">
            <v>029400</v>
          </cell>
          <cell r="JD75">
            <v>358</v>
          </cell>
          <cell r="JE75" t="str">
            <v>029100</v>
          </cell>
          <cell r="JF75">
            <v>821</v>
          </cell>
          <cell r="JG75" t="str">
            <v>029300</v>
          </cell>
          <cell r="JH75">
            <v>291</v>
          </cell>
          <cell r="JI75" t="str">
            <v>029300</v>
          </cell>
          <cell r="JJ75">
            <v>493</v>
          </cell>
          <cell r="JK75" t="str">
            <v>029300</v>
          </cell>
          <cell r="JL75">
            <v>225</v>
          </cell>
          <cell r="JM75" t="str">
            <v>029300</v>
          </cell>
          <cell r="JN75">
            <v>473</v>
          </cell>
          <cell r="JO75" t="str">
            <v>029300</v>
          </cell>
          <cell r="JP75">
            <v>244</v>
          </cell>
          <cell r="JQ75" t="str">
            <v>029300</v>
          </cell>
          <cell r="JR75">
            <v>436</v>
          </cell>
          <cell r="JS75" t="str">
            <v>029300</v>
          </cell>
          <cell r="JT75">
            <v>250</v>
          </cell>
          <cell r="JU75" t="str">
            <v>029400</v>
          </cell>
          <cell r="JV75">
            <v>402</v>
          </cell>
          <cell r="JW75" t="str">
            <v>029400</v>
          </cell>
          <cell r="JX75">
            <v>198</v>
          </cell>
          <cell r="JY75" t="str">
            <v>029400</v>
          </cell>
          <cell r="JZ75">
            <v>336</v>
          </cell>
          <cell r="KA75" t="str">
            <v>029300</v>
          </cell>
          <cell r="KB75">
            <v>227</v>
          </cell>
          <cell r="KC75" t="str">
            <v>029400</v>
          </cell>
          <cell r="KD75">
            <v>349</v>
          </cell>
          <cell r="KE75" t="str">
            <v>029300</v>
          </cell>
          <cell r="KF75">
            <v>186</v>
          </cell>
          <cell r="KG75" t="str">
            <v>029400</v>
          </cell>
          <cell r="KH75">
            <v>279</v>
          </cell>
          <cell r="KI75" t="str">
            <v>029400</v>
          </cell>
          <cell r="KJ75">
            <v>113</v>
          </cell>
          <cell r="KK75" t="str">
            <v>029400</v>
          </cell>
          <cell r="KL75">
            <v>249</v>
          </cell>
          <cell r="KM75" t="str">
            <v>029400</v>
          </cell>
          <cell r="KN75">
            <v>103</v>
          </cell>
          <cell r="KO75" t="str">
            <v>029300</v>
          </cell>
          <cell r="KP75">
            <v>290</v>
          </cell>
          <cell r="KQ75" t="str">
            <v>029400</v>
          </cell>
          <cell r="KR75">
            <v>52</v>
          </cell>
          <cell r="KS75" t="str">
            <v>029400</v>
          </cell>
          <cell r="KT75">
            <v>102</v>
          </cell>
          <cell r="KU75" t="str">
            <v>029400</v>
          </cell>
          <cell r="KV75">
            <v>28</v>
          </cell>
          <cell r="KW75" t="str">
            <v>029400</v>
          </cell>
          <cell r="KX75">
            <v>85</v>
          </cell>
          <cell r="KY75" t="str">
            <v>029300</v>
          </cell>
          <cell r="KZ75">
            <v>43</v>
          </cell>
          <cell r="LA75" t="str">
            <v>029400</v>
          </cell>
          <cell r="LB75">
            <v>74</v>
          </cell>
          <cell r="LC75" t="str">
            <v>029400</v>
          </cell>
          <cell r="LD75">
            <v>42</v>
          </cell>
          <cell r="LE75" t="str">
            <v>029400</v>
          </cell>
          <cell r="LF75">
            <v>103</v>
          </cell>
          <cell r="LG75" t="str">
            <v>029400</v>
          </cell>
          <cell r="LH75">
            <v>38</v>
          </cell>
          <cell r="LI75" t="str">
            <v>029400</v>
          </cell>
          <cell r="LJ75">
            <v>128</v>
          </cell>
          <cell r="LK75" t="str">
            <v>029400</v>
          </cell>
          <cell r="LL75">
            <v>33</v>
          </cell>
          <cell r="LM75" t="str">
            <v>029400</v>
          </cell>
          <cell r="LN75">
            <v>146</v>
          </cell>
          <cell r="LO75" t="str">
            <v>029400</v>
          </cell>
          <cell r="LP75">
            <v>52</v>
          </cell>
          <cell r="LQ75" t="str">
            <v>029400</v>
          </cell>
          <cell r="LR75">
            <v>146</v>
          </cell>
          <cell r="LS75" t="str">
            <v>029400</v>
          </cell>
          <cell r="LT75">
            <v>42</v>
          </cell>
          <cell r="LU75" t="str">
            <v>029400</v>
          </cell>
          <cell r="LV75">
            <v>138</v>
          </cell>
          <cell r="LW75" t="str">
            <v>029400</v>
          </cell>
          <cell r="LX75">
            <v>36</v>
          </cell>
          <cell r="LY75" t="str">
            <v>029200</v>
          </cell>
          <cell r="LZ75">
            <v>1</v>
          </cell>
          <cell r="MA75" t="str">
            <v>029400</v>
          </cell>
          <cell r="MB75">
            <v>31</v>
          </cell>
          <cell r="MC75" t="str">
            <v>029400</v>
          </cell>
          <cell r="MD75">
            <v>104</v>
          </cell>
          <cell r="ME75" t="str">
            <v>029400</v>
          </cell>
          <cell r="MF75">
            <v>14</v>
          </cell>
          <cell r="MG75" t="str">
            <v>029400</v>
          </cell>
          <cell r="MH75">
            <v>69</v>
          </cell>
          <cell r="MI75" t="str">
            <v>029400</v>
          </cell>
          <cell r="MJ75">
            <v>13</v>
          </cell>
          <cell r="MK75" t="str">
            <v>029400</v>
          </cell>
          <cell r="ML75">
            <v>51</v>
          </cell>
          <cell r="MM75" t="str">
            <v>029400</v>
          </cell>
          <cell r="MN75">
            <v>11</v>
          </cell>
          <cell r="MO75" t="str">
            <v>029400</v>
          </cell>
          <cell r="MP75">
            <v>48</v>
          </cell>
          <cell r="MQ75" t="str">
            <v>029400</v>
          </cell>
          <cell r="MR75">
            <v>12</v>
          </cell>
          <cell r="MS75" t="str">
            <v>029400</v>
          </cell>
          <cell r="MT75">
            <v>53</v>
          </cell>
          <cell r="MU75" t="str">
            <v>029400</v>
          </cell>
          <cell r="MV75">
            <v>10</v>
          </cell>
          <cell r="MW75" t="str">
            <v>029300</v>
          </cell>
          <cell r="MX75">
            <v>33</v>
          </cell>
          <cell r="MY75" t="str">
            <v>029400</v>
          </cell>
          <cell r="MZ75">
            <v>7</v>
          </cell>
          <cell r="NA75" t="str">
            <v>029400</v>
          </cell>
          <cell r="NB75">
            <v>25</v>
          </cell>
          <cell r="NC75" t="str">
            <v>029400</v>
          </cell>
          <cell r="ND75">
            <v>6</v>
          </cell>
          <cell r="NE75" t="str">
            <v>029400</v>
          </cell>
          <cell r="NF75">
            <v>16</v>
          </cell>
          <cell r="NG75" t="str">
            <v>029400</v>
          </cell>
          <cell r="NH75">
            <v>7</v>
          </cell>
          <cell r="NI75" t="str">
            <v>029400</v>
          </cell>
          <cell r="NJ75">
            <v>26</v>
          </cell>
          <cell r="NK75" t="str">
            <v>029400</v>
          </cell>
          <cell r="NL75">
            <v>3</v>
          </cell>
          <cell r="NQ75" t="str">
            <v>029700</v>
          </cell>
          <cell r="NR75">
            <v>28</v>
          </cell>
          <cell r="NS75" t="str">
            <v>029400</v>
          </cell>
          <cell r="NT75">
            <v>1</v>
          </cell>
          <cell r="OA75" t="str">
            <v>029400</v>
          </cell>
          <cell r="OB75">
            <v>1</v>
          </cell>
          <cell r="OE75" t="str">
            <v>029400</v>
          </cell>
          <cell r="OF75">
            <v>1</v>
          </cell>
        </row>
        <row r="76">
          <cell r="BO76" t="str">
            <v>027100</v>
          </cell>
          <cell r="BP76">
            <v>5</v>
          </cell>
          <cell r="BQ76" t="str">
            <v>027100</v>
          </cell>
          <cell r="BR76">
            <v>8</v>
          </cell>
          <cell r="BS76" t="str">
            <v>028000</v>
          </cell>
          <cell r="BT76">
            <v>1124</v>
          </cell>
          <cell r="BU76" t="str">
            <v>028004</v>
          </cell>
          <cell r="BV76">
            <v>80</v>
          </cell>
          <cell r="BW76" t="str">
            <v>028002</v>
          </cell>
          <cell r="BX76">
            <v>125</v>
          </cell>
          <cell r="BY76" t="str">
            <v>029001</v>
          </cell>
          <cell r="BZ76">
            <v>294</v>
          </cell>
          <cell r="CA76" t="str">
            <v>029300</v>
          </cell>
          <cell r="CB76">
            <v>204</v>
          </cell>
          <cell r="CC76" t="str">
            <v>029300</v>
          </cell>
          <cell r="CD76">
            <v>229</v>
          </cell>
          <cell r="CE76" t="str">
            <v>028800</v>
          </cell>
          <cell r="CF76">
            <v>1</v>
          </cell>
          <cell r="CG76" t="str">
            <v>029100</v>
          </cell>
          <cell r="CH76">
            <v>357</v>
          </cell>
          <cell r="CI76" t="str">
            <v>029001</v>
          </cell>
          <cell r="CJ76">
            <v>357</v>
          </cell>
          <cell r="CK76" t="str">
            <v>029200</v>
          </cell>
          <cell r="CL76">
            <v>1</v>
          </cell>
          <cell r="CM76" t="str">
            <v>029300</v>
          </cell>
          <cell r="CN76">
            <v>263</v>
          </cell>
          <cell r="CO76" t="str">
            <v>029001</v>
          </cell>
          <cell r="CP76">
            <v>257</v>
          </cell>
          <cell r="CQ76" t="str">
            <v>029100</v>
          </cell>
          <cell r="CR76">
            <v>439</v>
          </cell>
          <cell r="CS76" t="str">
            <v>029001</v>
          </cell>
          <cell r="CT76">
            <v>257</v>
          </cell>
          <cell r="CU76" t="str">
            <v>029300</v>
          </cell>
          <cell r="CV76">
            <v>305</v>
          </cell>
          <cell r="CW76" t="str">
            <v>029100</v>
          </cell>
          <cell r="CX76">
            <v>579</v>
          </cell>
          <cell r="CY76" t="str">
            <v>029300</v>
          </cell>
          <cell r="CZ76">
            <v>310</v>
          </cell>
          <cell r="DA76" t="str">
            <v>028300</v>
          </cell>
          <cell r="DB76">
            <v>1</v>
          </cell>
          <cell r="DC76" t="str">
            <v>029100</v>
          </cell>
          <cell r="DD76">
            <v>506</v>
          </cell>
          <cell r="DE76" t="str">
            <v>029001</v>
          </cell>
          <cell r="DF76">
            <v>350</v>
          </cell>
          <cell r="DG76" t="str">
            <v>029300</v>
          </cell>
          <cell r="DH76">
            <v>265</v>
          </cell>
          <cell r="DI76" t="str">
            <v>029100</v>
          </cell>
          <cell r="DJ76">
            <v>572</v>
          </cell>
          <cell r="DK76" t="str">
            <v>029200</v>
          </cell>
          <cell r="DL76">
            <v>1</v>
          </cell>
          <cell r="DM76" t="str">
            <v>029001</v>
          </cell>
          <cell r="DN76">
            <v>411</v>
          </cell>
          <cell r="DO76" t="str">
            <v>029300</v>
          </cell>
          <cell r="DP76">
            <v>400</v>
          </cell>
          <cell r="DQ76" t="str">
            <v>029200</v>
          </cell>
          <cell r="DR76">
            <v>1</v>
          </cell>
          <cell r="DS76" t="str">
            <v>029200</v>
          </cell>
          <cell r="DT76">
            <v>1</v>
          </cell>
          <cell r="DU76" t="str">
            <v>029300</v>
          </cell>
          <cell r="DV76">
            <v>527</v>
          </cell>
          <cell r="DW76" t="str">
            <v>029100</v>
          </cell>
          <cell r="DX76">
            <v>895</v>
          </cell>
          <cell r="DY76" t="str">
            <v>029200</v>
          </cell>
          <cell r="DZ76">
            <v>2</v>
          </cell>
          <cell r="EA76" t="str">
            <v>029300</v>
          </cell>
          <cell r="EB76">
            <v>534</v>
          </cell>
          <cell r="EC76" t="str">
            <v>029100</v>
          </cell>
          <cell r="ED76">
            <v>1219</v>
          </cell>
          <cell r="EE76" t="str">
            <v>029300</v>
          </cell>
          <cell r="EF76">
            <v>521</v>
          </cell>
          <cell r="EG76" t="str">
            <v>029001</v>
          </cell>
          <cell r="EH76">
            <v>709</v>
          </cell>
          <cell r="EI76" t="str">
            <v>029001</v>
          </cell>
          <cell r="EJ76">
            <v>679</v>
          </cell>
          <cell r="EK76" t="str">
            <v>029300</v>
          </cell>
          <cell r="EL76">
            <v>703</v>
          </cell>
          <cell r="EM76" t="str">
            <v>029300</v>
          </cell>
          <cell r="EN76">
            <v>512</v>
          </cell>
          <cell r="EO76" t="str">
            <v>029300</v>
          </cell>
          <cell r="EP76">
            <v>641</v>
          </cell>
          <cell r="EQ76" t="str">
            <v>029300</v>
          </cell>
          <cell r="ER76">
            <v>518</v>
          </cell>
          <cell r="ES76" t="str">
            <v>029200</v>
          </cell>
          <cell r="ET76">
            <v>1</v>
          </cell>
          <cell r="EU76" t="str">
            <v>029300</v>
          </cell>
          <cell r="EV76">
            <v>538</v>
          </cell>
          <cell r="EW76" t="str">
            <v>029300</v>
          </cell>
          <cell r="EX76">
            <v>690</v>
          </cell>
          <cell r="EY76" t="str">
            <v>029300</v>
          </cell>
          <cell r="EZ76">
            <v>493</v>
          </cell>
          <cell r="FA76" t="str">
            <v>029200</v>
          </cell>
          <cell r="FB76">
            <v>4</v>
          </cell>
          <cell r="FC76" t="str">
            <v>029200</v>
          </cell>
          <cell r="FD76">
            <v>2</v>
          </cell>
          <cell r="FE76" t="str">
            <v>029200</v>
          </cell>
          <cell r="FF76">
            <v>1</v>
          </cell>
          <cell r="FG76" t="str">
            <v>029400</v>
          </cell>
          <cell r="FH76">
            <v>608</v>
          </cell>
          <cell r="FI76" t="str">
            <v>029300</v>
          </cell>
          <cell r="FJ76">
            <v>584</v>
          </cell>
          <cell r="FK76" t="str">
            <v>029200</v>
          </cell>
          <cell r="FL76">
            <v>2</v>
          </cell>
          <cell r="FM76" t="str">
            <v>029300</v>
          </cell>
          <cell r="FN76">
            <v>613</v>
          </cell>
          <cell r="FO76" t="str">
            <v>029400</v>
          </cell>
          <cell r="FP76">
            <v>540</v>
          </cell>
          <cell r="FQ76" t="str">
            <v>029400</v>
          </cell>
          <cell r="FR76">
            <v>621</v>
          </cell>
          <cell r="FS76" t="str">
            <v>029300</v>
          </cell>
          <cell r="FT76">
            <v>442</v>
          </cell>
          <cell r="FU76" t="str">
            <v>029300</v>
          </cell>
          <cell r="FV76">
            <v>523</v>
          </cell>
          <cell r="FW76" t="str">
            <v>029300</v>
          </cell>
          <cell r="FX76">
            <v>417</v>
          </cell>
          <cell r="FY76" t="str">
            <v>029400</v>
          </cell>
          <cell r="FZ76">
            <v>544</v>
          </cell>
          <cell r="GA76" t="str">
            <v>029200</v>
          </cell>
          <cell r="GB76">
            <v>1</v>
          </cell>
          <cell r="GC76" t="str">
            <v>029400</v>
          </cell>
          <cell r="GD76">
            <v>520</v>
          </cell>
          <cell r="GE76" t="str">
            <v>029200</v>
          </cell>
          <cell r="GF76">
            <v>2</v>
          </cell>
          <cell r="GG76" t="str">
            <v>029300</v>
          </cell>
          <cell r="GH76">
            <v>423</v>
          </cell>
          <cell r="GI76" t="str">
            <v>029100</v>
          </cell>
          <cell r="GJ76">
            <v>511</v>
          </cell>
          <cell r="GK76" t="str">
            <v>029300</v>
          </cell>
          <cell r="GL76">
            <v>432</v>
          </cell>
          <cell r="GM76" t="str">
            <v>029400</v>
          </cell>
          <cell r="GN76">
            <v>384</v>
          </cell>
          <cell r="GO76" t="str">
            <v>029400</v>
          </cell>
          <cell r="GP76">
            <v>413</v>
          </cell>
          <cell r="GQ76" t="str">
            <v>029300</v>
          </cell>
          <cell r="GR76">
            <v>309</v>
          </cell>
          <cell r="GS76" t="str">
            <v>029400</v>
          </cell>
          <cell r="GT76">
            <v>416</v>
          </cell>
          <cell r="GU76" t="str">
            <v>029400</v>
          </cell>
          <cell r="GV76">
            <v>326</v>
          </cell>
          <cell r="GW76" t="str">
            <v>029400</v>
          </cell>
          <cell r="GX76">
            <v>430</v>
          </cell>
          <cell r="GY76" t="str">
            <v>029300</v>
          </cell>
          <cell r="GZ76">
            <v>297</v>
          </cell>
          <cell r="HA76" t="str">
            <v>029400</v>
          </cell>
          <cell r="HB76">
            <v>419</v>
          </cell>
          <cell r="HC76" t="str">
            <v>029300</v>
          </cell>
          <cell r="HD76">
            <v>264</v>
          </cell>
          <cell r="HE76" t="str">
            <v>029100</v>
          </cell>
          <cell r="HF76">
            <v>509</v>
          </cell>
          <cell r="HG76" t="str">
            <v>029400</v>
          </cell>
          <cell r="HH76">
            <v>326</v>
          </cell>
          <cell r="HI76" t="str">
            <v>029300</v>
          </cell>
          <cell r="HJ76">
            <v>322</v>
          </cell>
          <cell r="HK76" t="str">
            <v>029200</v>
          </cell>
          <cell r="HL76">
            <v>1</v>
          </cell>
          <cell r="HM76" t="str">
            <v>029300</v>
          </cell>
          <cell r="HN76">
            <v>346</v>
          </cell>
          <cell r="HO76" t="str">
            <v>029300</v>
          </cell>
          <cell r="HP76">
            <v>257</v>
          </cell>
          <cell r="HQ76" t="str">
            <v>029300</v>
          </cell>
          <cell r="HR76">
            <v>339</v>
          </cell>
          <cell r="HS76" t="str">
            <v>029300</v>
          </cell>
          <cell r="HT76">
            <v>292</v>
          </cell>
          <cell r="HU76" t="str">
            <v>029300</v>
          </cell>
          <cell r="HV76">
            <v>362</v>
          </cell>
          <cell r="HW76" t="str">
            <v>029300</v>
          </cell>
          <cell r="HX76">
            <v>319</v>
          </cell>
          <cell r="HY76" t="str">
            <v>029400</v>
          </cell>
          <cell r="HZ76">
            <v>517</v>
          </cell>
          <cell r="IA76" t="str">
            <v>029100</v>
          </cell>
          <cell r="IB76">
            <v>536</v>
          </cell>
          <cell r="IC76" t="str">
            <v>029400</v>
          </cell>
          <cell r="ID76">
            <v>534</v>
          </cell>
          <cell r="IE76" t="str">
            <v>029200</v>
          </cell>
          <cell r="IF76">
            <v>2</v>
          </cell>
          <cell r="IG76" t="str">
            <v>029300</v>
          </cell>
          <cell r="IH76">
            <v>439</v>
          </cell>
          <cell r="II76" t="str">
            <v>029200</v>
          </cell>
          <cell r="IJ76">
            <v>3</v>
          </cell>
          <cell r="IK76" t="str">
            <v>029200</v>
          </cell>
          <cell r="IL76">
            <v>2</v>
          </cell>
          <cell r="IM76" t="str">
            <v>029400</v>
          </cell>
          <cell r="IN76">
            <v>467</v>
          </cell>
          <cell r="IO76" t="str">
            <v>029300</v>
          </cell>
          <cell r="IP76">
            <v>457</v>
          </cell>
          <cell r="IQ76" t="str">
            <v>029400</v>
          </cell>
          <cell r="IR76">
            <v>397</v>
          </cell>
          <cell r="IS76" t="str">
            <v>029400</v>
          </cell>
          <cell r="IT76">
            <v>609</v>
          </cell>
          <cell r="IU76" t="str">
            <v>029400</v>
          </cell>
          <cell r="IV76">
            <v>411</v>
          </cell>
          <cell r="IW76" t="str">
            <v>029400</v>
          </cell>
          <cell r="IX76">
            <v>614</v>
          </cell>
          <cell r="IY76" t="str">
            <v>029300</v>
          </cell>
          <cell r="IZ76">
            <v>277</v>
          </cell>
          <cell r="JA76" t="str">
            <v>029400</v>
          </cell>
          <cell r="JB76">
            <v>558</v>
          </cell>
          <cell r="JC76" t="str">
            <v>029700</v>
          </cell>
          <cell r="JD76">
            <v>487</v>
          </cell>
          <cell r="JE76" t="str">
            <v>029300</v>
          </cell>
          <cell r="JF76">
            <v>469</v>
          </cell>
          <cell r="JG76" t="str">
            <v>029400</v>
          </cell>
          <cell r="JH76">
            <v>327</v>
          </cell>
          <cell r="JI76" t="str">
            <v>029400</v>
          </cell>
          <cell r="JJ76">
            <v>545</v>
          </cell>
          <cell r="JK76" t="str">
            <v>029400</v>
          </cell>
          <cell r="JL76">
            <v>255</v>
          </cell>
          <cell r="JM76" t="str">
            <v>029400</v>
          </cell>
          <cell r="JN76">
            <v>433</v>
          </cell>
          <cell r="JO76" t="str">
            <v>029400</v>
          </cell>
          <cell r="JP76">
            <v>253</v>
          </cell>
          <cell r="JQ76" t="str">
            <v>029400</v>
          </cell>
          <cell r="JR76">
            <v>430</v>
          </cell>
          <cell r="JS76" t="str">
            <v>029400</v>
          </cell>
          <cell r="JT76">
            <v>227</v>
          </cell>
          <cell r="JU76" t="str">
            <v>029700</v>
          </cell>
          <cell r="JV76">
            <v>786</v>
          </cell>
          <cell r="JW76" t="str">
            <v>029700</v>
          </cell>
          <cell r="JX76">
            <v>314</v>
          </cell>
          <cell r="JY76" t="str">
            <v>029700</v>
          </cell>
          <cell r="JZ76">
            <v>743</v>
          </cell>
          <cell r="KA76" t="str">
            <v>029400</v>
          </cell>
          <cell r="KB76">
            <v>192</v>
          </cell>
          <cell r="KC76" t="str">
            <v>029700</v>
          </cell>
          <cell r="KD76">
            <v>831</v>
          </cell>
          <cell r="KE76" t="str">
            <v>029400</v>
          </cell>
          <cell r="KF76">
            <v>133</v>
          </cell>
          <cell r="KG76" t="str">
            <v>029700</v>
          </cell>
          <cell r="KH76">
            <v>679</v>
          </cell>
          <cell r="KI76" t="str">
            <v>029700</v>
          </cell>
          <cell r="KJ76">
            <v>274</v>
          </cell>
          <cell r="KK76" t="str">
            <v>029700</v>
          </cell>
          <cell r="KL76">
            <v>701</v>
          </cell>
          <cell r="KM76" t="str">
            <v>029700</v>
          </cell>
          <cell r="KN76">
            <v>237</v>
          </cell>
          <cell r="KO76" t="str">
            <v>029400</v>
          </cell>
          <cell r="KP76">
            <v>218</v>
          </cell>
          <cell r="KQ76" t="str">
            <v>029700</v>
          </cell>
          <cell r="KR76">
            <v>125</v>
          </cell>
          <cell r="KS76" t="str">
            <v>029700</v>
          </cell>
          <cell r="KT76">
            <v>375</v>
          </cell>
          <cell r="KU76" t="str">
            <v>029700</v>
          </cell>
          <cell r="KV76">
            <v>85</v>
          </cell>
          <cell r="KW76" t="str">
            <v>029700</v>
          </cell>
          <cell r="KX76">
            <v>251</v>
          </cell>
          <cell r="KY76" t="str">
            <v>029400</v>
          </cell>
          <cell r="KZ76">
            <v>30</v>
          </cell>
          <cell r="LA76" t="str">
            <v>029700</v>
          </cell>
          <cell r="LB76">
            <v>293</v>
          </cell>
          <cell r="LC76" t="str">
            <v>029700</v>
          </cell>
          <cell r="LD76">
            <v>147</v>
          </cell>
          <cell r="LE76" t="str">
            <v>029700</v>
          </cell>
          <cell r="LF76">
            <v>434</v>
          </cell>
          <cell r="LG76" t="str">
            <v>029700</v>
          </cell>
          <cell r="LH76">
            <v>196</v>
          </cell>
          <cell r="LI76" t="str">
            <v>029700</v>
          </cell>
          <cell r="LJ76">
            <v>576</v>
          </cell>
          <cell r="LK76" t="str">
            <v>029700</v>
          </cell>
          <cell r="LL76">
            <v>174</v>
          </cell>
          <cell r="LM76" t="str">
            <v>029700</v>
          </cell>
          <cell r="LN76">
            <v>607</v>
          </cell>
          <cell r="LO76" t="str">
            <v>029700</v>
          </cell>
          <cell r="LP76">
            <v>218</v>
          </cell>
          <cell r="LQ76" t="str">
            <v>029700</v>
          </cell>
          <cell r="LR76">
            <v>668</v>
          </cell>
          <cell r="LS76" t="str">
            <v>029700</v>
          </cell>
          <cell r="LT76">
            <v>191</v>
          </cell>
          <cell r="LU76" t="str">
            <v>029700</v>
          </cell>
          <cell r="LV76">
            <v>525</v>
          </cell>
          <cell r="LW76" t="str">
            <v>029700</v>
          </cell>
          <cell r="LX76">
            <v>189</v>
          </cell>
          <cell r="LY76" t="str">
            <v>029300</v>
          </cell>
          <cell r="LZ76">
            <v>120</v>
          </cell>
          <cell r="MA76" t="str">
            <v>029700</v>
          </cell>
          <cell r="MB76">
            <v>107</v>
          </cell>
          <cell r="MC76" t="str">
            <v>029700</v>
          </cell>
          <cell r="MD76">
            <v>376</v>
          </cell>
          <cell r="ME76" t="str">
            <v>029700</v>
          </cell>
          <cell r="MF76">
            <v>88</v>
          </cell>
          <cell r="MG76" t="str">
            <v>029500</v>
          </cell>
          <cell r="MH76">
            <v>1</v>
          </cell>
          <cell r="MI76" t="str">
            <v>029700</v>
          </cell>
          <cell r="MJ76">
            <v>57</v>
          </cell>
          <cell r="MK76" t="str">
            <v>029700</v>
          </cell>
          <cell r="ML76">
            <v>182</v>
          </cell>
          <cell r="MM76" t="str">
            <v>029700</v>
          </cell>
          <cell r="MN76">
            <v>47</v>
          </cell>
          <cell r="MO76" t="str">
            <v>029700</v>
          </cell>
          <cell r="MP76">
            <v>143</v>
          </cell>
          <cell r="MQ76" t="str">
            <v>029700</v>
          </cell>
          <cell r="MR76">
            <v>47</v>
          </cell>
          <cell r="MS76" t="str">
            <v>029700</v>
          </cell>
          <cell r="MT76">
            <v>163</v>
          </cell>
          <cell r="MU76" t="str">
            <v>029700</v>
          </cell>
          <cell r="MV76">
            <v>39</v>
          </cell>
          <cell r="MW76" t="str">
            <v>029400</v>
          </cell>
          <cell r="MX76">
            <v>50</v>
          </cell>
          <cell r="MY76" t="str">
            <v>029700</v>
          </cell>
          <cell r="MZ76">
            <v>32</v>
          </cell>
          <cell r="NA76" t="str">
            <v>029700</v>
          </cell>
          <cell r="NB76">
            <v>96</v>
          </cell>
          <cell r="NC76" t="str">
            <v>029700</v>
          </cell>
          <cell r="ND76">
            <v>10</v>
          </cell>
          <cell r="NE76" t="str">
            <v>029700</v>
          </cell>
          <cell r="NF76">
            <v>84</v>
          </cell>
          <cell r="NG76" t="str">
            <v>029700</v>
          </cell>
          <cell r="NH76">
            <v>12</v>
          </cell>
          <cell r="NI76" t="str">
            <v>029700</v>
          </cell>
          <cell r="NJ76">
            <v>55</v>
          </cell>
          <cell r="NK76" t="str">
            <v>029700</v>
          </cell>
          <cell r="NL76">
            <v>8</v>
          </cell>
          <cell r="NO76" t="str">
            <v>029700</v>
          </cell>
          <cell r="NP76">
            <v>6</v>
          </cell>
          <cell r="NS76" t="str">
            <v>029700</v>
          </cell>
          <cell r="NT76">
            <v>1</v>
          </cell>
          <cell r="NW76" t="str">
            <v>029700</v>
          </cell>
          <cell r="NX76">
            <v>1</v>
          </cell>
          <cell r="OA76" t="str">
            <v>029700</v>
          </cell>
          <cell r="OB76">
            <v>1</v>
          </cell>
          <cell r="OE76" t="str">
            <v>029700</v>
          </cell>
          <cell r="OF76">
            <v>1</v>
          </cell>
        </row>
        <row r="77">
          <cell r="BO77" t="str">
            <v>028000</v>
          </cell>
          <cell r="BP77">
            <v>888</v>
          </cell>
          <cell r="BQ77" t="str">
            <v>028000</v>
          </cell>
          <cell r="BR77">
            <v>790</v>
          </cell>
          <cell r="BS77" t="str">
            <v>028002</v>
          </cell>
          <cell r="BT77">
            <v>130</v>
          </cell>
          <cell r="BU77" t="str">
            <v>029001</v>
          </cell>
          <cell r="BV77">
            <v>240</v>
          </cell>
          <cell r="BW77" t="str">
            <v>028004</v>
          </cell>
          <cell r="BX77">
            <v>111</v>
          </cell>
          <cell r="BY77" t="str">
            <v>029100</v>
          </cell>
          <cell r="BZ77">
            <v>279</v>
          </cell>
          <cell r="CA77" t="str">
            <v>029400</v>
          </cell>
          <cell r="CB77">
            <v>285</v>
          </cell>
          <cell r="CC77" t="str">
            <v>029400</v>
          </cell>
          <cell r="CD77">
            <v>326</v>
          </cell>
          <cell r="CE77" t="str">
            <v>029001</v>
          </cell>
          <cell r="CF77">
            <v>338</v>
          </cell>
          <cell r="CG77" t="str">
            <v>029300</v>
          </cell>
          <cell r="CH77">
            <v>272</v>
          </cell>
          <cell r="CI77" t="str">
            <v>029100</v>
          </cell>
          <cell r="CJ77">
            <v>402</v>
          </cell>
          <cell r="CK77" t="str">
            <v>029300</v>
          </cell>
          <cell r="CL77">
            <v>269</v>
          </cell>
          <cell r="CM77" t="str">
            <v>029400</v>
          </cell>
          <cell r="CN77">
            <v>332</v>
          </cell>
          <cell r="CO77" t="str">
            <v>029100</v>
          </cell>
          <cell r="CP77">
            <v>488</v>
          </cell>
          <cell r="CQ77" t="str">
            <v>029300</v>
          </cell>
          <cell r="CR77">
            <v>304</v>
          </cell>
          <cell r="CS77" t="str">
            <v>029100</v>
          </cell>
          <cell r="CT77">
            <v>499</v>
          </cell>
          <cell r="CU77" t="str">
            <v>029400</v>
          </cell>
          <cell r="CV77">
            <v>335</v>
          </cell>
          <cell r="CW77" t="str">
            <v>029300</v>
          </cell>
          <cell r="CX77">
            <v>347</v>
          </cell>
          <cell r="CY77" t="str">
            <v>029400</v>
          </cell>
          <cell r="CZ77">
            <v>387</v>
          </cell>
          <cell r="DA77" t="str">
            <v>029001</v>
          </cell>
          <cell r="DB77">
            <v>292</v>
          </cell>
          <cell r="DC77" t="str">
            <v>029200</v>
          </cell>
          <cell r="DD77">
            <v>1</v>
          </cell>
          <cell r="DE77" t="str">
            <v>029100</v>
          </cell>
          <cell r="DF77">
            <v>658</v>
          </cell>
          <cell r="DG77" t="str">
            <v>029400</v>
          </cell>
          <cell r="DH77">
            <v>422</v>
          </cell>
          <cell r="DI77" t="str">
            <v>029200</v>
          </cell>
          <cell r="DJ77">
            <v>2</v>
          </cell>
          <cell r="DK77" t="str">
            <v>029300</v>
          </cell>
          <cell r="DL77">
            <v>353</v>
          </cell>
          <cell r="DM77" t="str">
            <v>029100</v>
          </cell>
          <cell r="DN77">
            <v>737</v>
          </cell>
          <cell r="DO77" t="str">
            <v>029400</v>
          </cell>
          <cell r="DP77">
            <v>537</v>
          </cell>
          <cell r="DQ77" t="str">
            <v>029300</v>
          </cell>
          <cell r="DR77">
            <v>483</v>
          </cell>
          <cell r="DS77" t="str">
            <v>029300</v>
          </cell>
          <cell r="DT77">
            <v>458</v>
          </cell>
          <cell r="DU77" t="str">
            <v>029400</v>
          </cell>
          <cell r="DV77">
            <v>753</v>
          </cell>
          <cell r="DW77" t="str">
            <v>029200</v>
          </cell>
          <cell r="DX77">
            <v>1</v>
          </cell>
          <cell r="DY77" t="str">
            <v>029300</v>
          </cell>
          <cell r="DZ77">
            <v>555</v>
          </cell>
          <cell r="EA77" t="str">
            <v>029400</v>
          </cell>
          <cell r="EB77">
            <v>748</v>
          </cell>
          <cell r="EC77" t="str">
            <v>029200</v>
          </cell>
          <cell r="ED77">
            <v>2</v>
          </cell>
          <cell r="EE77" t="str">
            <v>029400</v>
          </cell>
          <cell r="EF77">
            <v>793</v>
          </cell>
          <cell r="EG77" t="str">
            <v>029100</v>
          </cell>
          <cell r="EH77">
            <v>1319</v>
          </cell>
          <cell r="EI77" t="str">
            <v>029100</v>
          </cell>
          <cell r="EJ77">
            <v>1103</v>
          </cell>
          <cell r="EK77" t="str">
            <v>029400</v>
          </cell>
          <cell r="EL77">
            <v>918</v>
          </cell>
          <cell r="EM77" t="str">
            <v>029400</v>
          </cell>
          <cell r="EN77">
            <v>744</v>
          </cell>
          <cell r="EO77" t="str">
            <v>029400</v>
          </cell>
          <cell r="EP77">
            <v>881</v>
          </cell>
          <cell r="EQ77" t="str">
            <v>029400</v>
          </cell>
          <cell r="ER77">
            <v>749</v>
          </cell>
          <cell r="ES77" t="str">
            <v>029300</v>
          </cell>
          <cell r="ET77">
            <v>608</v>
          </cell>
          <cell r="EU77" t="str">
            <v>029400</v>
          </cell>
          <cell r="EV77">
            <v>736</v>
          </cell>
          <cell r="EW77" t="str">
            <v>029400</v>
          </cell>
          <cell r="EX77">
            <v>878</v>
          </cell>
          <cell r="EY77" t="str">
            <v>029400</v>
          </cell>
          <cell r="EZ77">
            <v>658</v>
          </cell>
          <cell r="FA77" t="str">
            <v>029300</v>
          </cell>
          <cell r="FB77">
            <v>664</v>
          </cell>
          <cell r="FC77" t="str">
            <v>029300</v>
          </cell>
          <cell r="FD77">
            <v>502</v>
          </cell>
          <cell r="FE77" t="str">
            <v>029300</v>
          </cell>
          <cell r="FF77">
            <v>599</v>
          </cell>
          <cell r="FG77" t="str">
            <v>029700</v>
          </cell>
          <cell r="FH77">
            <v>873</v>
          </cell>
          <cell r="FI77" t="str">
            <v>029400</v>
          </cell>
          <cell r="FJ77">
            <v>689</v>
          </cell>
          <cell r="FK77" t="str">
            <v>029300</v>
          </cell>
          <cell r="FL77">
            <v>458</v>
          </cell>
          <cell r="FM77" t="str">
            <v>029400</v>
          </cell>
          <cell r="FN77">
            <v>563</v>
          </cell>
          <cell r="FO77" t="str">
            <v>029700</v>
          </cell>
          <cell r="FP77">
            <v>765</v>
          </cell>
          <cell r="FQ77" t="str">
            <v>029700</v>
          </cell>
          <cell r="FR77">
            <v>1005</v>
          </cell>
          <cell r="FS77" t="str">
            <v>029400</v>
          </cell>
          <cell r="FT77">
            <v>515</v>
          </cell>
          <cell r="FU77" t="str">
            <v>029400</v>
          </cell>
          <cell r="FV77">
            <v>568</v>
          </cell>
          <cell r="FW77" t="str">
            <v>029400</v>
          </cell>
          <cell r="FX77">
            <v>517</v>
          </cell>
          <cell r="FY77" t="str">
            <v>029700</v>
          </cell>
          <cell r="FZ77">
            <v>1026</v>
          </cell>
          <cell r="GA77" t="str">
            <v>029300</v>
          </cell>
          <cell r="GB77">
            <v>426</v>
          </cell>
          <cell r="GC77" t="str">
            <v>029700</v>
          </cell>
          <cell r="GD77">
            <v>832</v>
          </cell>
          <cell r="GE77" t="str">
            <v>029300</v>
          </cell>
          <cell r="GF77">
            <v>411</v>
          </cell>
          <cell r="GG77" t="str">
            <v>029400</v>
          </cell>
          <cell r="GH77">
            <v>532</v>
          </cell>
          <cell r="GI77" t="str">
            <v>029200</v>
          </cell>
          <cell r="GJ77">
            <v>1</v>
          </cell>
          <cell r="GK77" t="str">
            <v>029400</v>
          </cell>
          <cell r="GL77">
            <v>455</v>
          </cell>
          <cell r="GM77" t="str">
            <v>029700</v>
          </cell>
          <cell r="GN77">
            <v>728</v>
          </cell>
          <cell r="GO77" t="str">
            <v>029700</v>
          </cell>
          <cell r="GP77">
            <v>901</v>
          </cell>
          <cell r="GQ77" t="str">
            <v>029400</v>
          </cell>
          <cell r="GR77">
            <v>350</v>
          </cell>
          <cell r="GS77" t="str">
            <v>029700</v>
          </cell>
          <cell r="GT77">
            <v>903</v>
          </cell>
          <cell r="GU77" t="str">
            <v>029700</v>
          </cell>
          <cell r="GV77">
            <v>717</v>
          </cell>
          <cell r="GW77" t="str">
            <v>029700</v>
          </cell>
          <cell r="GX77">
            <v>842</v>
          </cell>
          <cell r="GY77" t="str">
            <v>029400</v>
          </cell>
          <cell r="GZ77">
            <v>334</v>
          </cell>
          <cell r="HA77" t="str">
            <v>029700</v>
          </cell>
          <cell r="HB77">
            <v>861</v>
          </cell>
          <cell r="HC77" t="str">
            <v>029400</v>
          </cell>
          <cell r="HD77">
            <v>349</v>
          </cell>
          <cell r="HE77" t="str">
            <v>029200</v>
          </cell>
          <cell r="HF77">
            <v>2</v>
          </cell>
          <cell r="HG77" t="str">
            <v>029700</v>
          </cell>
          <cell r="HH77">
            <v>700</v>
          </cell>
          <cell r="HI77" t="str">
            <v>029400</v>
          </cell>
          <cell r="HJ77">
            <v>388</v>
          </cell>
          <cell r="HK77" t="str">
            <v>029300</v>
          </cell>
          <cell r="HL77">
            <v>265</v>
          </cell>
          <cell r="HM77" t="str">
            <v>029400</v>
          </cell>
          <cell r="HN77">
            <v>375</v>
          </cell>
          <cell r="HO77" t="str">
            <v>029400</v>
          </cell>
          <cell r="HP77">
            <v>364</v>
          </cell>
          <cell r="HQ77" t="str">
            <v>029400</v>
          </cell>
          <cell r="HR77">
            <v>445</v>
          </cell>
          <cell r="HS77" t="str">
            <v>029400</v>
          </cell>
          <cell r="HT77">
            <v>327</v>
          </cell>
          <cell r="HU77" t="str">
            <v>029400</v>
          </cell>
          <cell r="HV77">
            <v>506</v>
          </cell>
          <cell r="HW77" t="str">
            <v>029400</v>
          </cell>
          <cell r="HX77">
            <v>397</v>
          </cell>
          <cell r="HY77" t="str">
            <v>029700</v>
          </cell>
          <cell r="HZ77">
            <v>988</v>
          </cell>
          <cell r="IA77" t="str">
            <v>029300</v>
          </cell>
          <cell r="IB77">
            <v>300</v>
          </cell>
          <cell r="IC77" t="str">
            <v>029700</v>
          </cell>
          <cell r="ID77">
            <v>1035</v>
          </cell>
          <cell r="IE77" t="str">
            <v>029300</v>
          </cell>
          <cell r="IF77">
            <v>291</v>
          </cell>
          <cell r="IG77" t="str">
            <v>029400</v>
          </cell>
          <cell r="IH77">
            <v>597</v>
          </cell>
          <cell r="II77" t="str">
            <v>029300</v>
          </cell>
          <cell r="IJ77">
            <v>303</v>
          </cell>
          <cell r="IK77" t="str">
            <v>029300</v>
          </cell>
          <cell r="IL77">
            <v>439</v>
          </cell>
          <cell r="IM77" t="str">
            <v>029700</v>
          </cell>
          <cell r="IN77">
            <v>701</v>
          </cell>
          <cell r="IO77" t="str">
            <v>029400</v>
          </cell>
          <cell r="IP77">
            <v>608</v>
          </cell>
          <cell r="IQ77" t="str">
            <v>029700</v>
          </cell>
          <cell r="IR77">
            <v>591</v>
          </cell>
          <cell r="IS77" t="str">
            <v>029700</v>
          </cell>
          <cell r="IT77">
            <v>968</v>
          </cell>
          <cell r="IU77" t="str">
            <v>029700</v>
          </cell>
          <cell r="IV77">
            <v>568</v>
          </cell>
          <cell r="IW77" t="str">
            <v>029700</v>
          </cell>
          <cell r="IX77">
            <v>899</v>
          </cell>
          <cell r="IY77" t="str">
            <v>029400</v>
          </cell>
          <cell r="IZ77">
            <v>302</v>
          </cell>
          <cell r="JA77" t="str">
            <v>029700</v>
          </cell>
          <cell r="JB77">
            <v>790</v>
          </cell>
          <cell r="JE77" t="str">
            <v>029400</v>
          </cell>
          <cell r="JF77">
            <v>530</v>
          </cell>
          <cell r="JG77" t="str">
            <v>029700</v>
          </cell>
          <cell r="JH77">
            <v>444</v>
          </cell>
          <cell r="JI77" t="str">
            <v>029700</v>
          </cell>
          <cell r="JJ77">
            <v>830</v>
          </cell>
          <cell r="JK77" t="str">
            <v>029700</v>
          </cell>
          <cell r="JL77">
            <v>420</v>
          </cell>
          <cell r="JM77" t="str">
            <v>029700</v>
          </cell>
          <cell r="JN77">
            <v>787</v>
          </cell>
          <cell r="JO77" t="str">
            <v>029700</v>
          </cell>
          <cell r="JP77">
            <v>408</v>
          </cell>
          <cell r="JQ77" t="str">
            <v>029700</v>
          </cell>
          <cell r="JR77">
            <v>786</v>
          </cell>
          <cell r="JS77" t="str">
            <v>029700</v>
          </cell>
          <cell r="JT77">
            <v>413</v>
          </cell>
          <cell r="KA77" t="str">
            <v>029700</v>
          </cell>
          <cell r="KB77">
            <v>370</v>
          </cell>
          <cell r="KE77" t="str">
            <v>029700</v>
          </cell>
          <cell r="KF77">
            <v>292</v>
          </cell>
          <cell r="KO77" t="str">
            <v>029700</v>
          </cell>
          <cell r="KP77">
            <v>632</v>
          </cell>
          <cell r="KY77" t="str">
            <v>029700</v>
          </cell>
          <cell r="KZ77">
            <v>84</v>
          </cell>
          <cell r="LY77" t="str">
            <v>029400</v>
          </cell>
          <cell r="LZ77">
            <v>130</v>
          </cell>
          <cell r="MG77" t="str">
            <v>029700</v>
          </cell>
          <cell r="MH77">
            <v>282</v>
          </cell>
          <cell r="MW77" t="str">
            <v>029700</v>
          </cell>
          <cell r="MX77">
            <v>106</v>
          </cell>
        </row>
        <row r="78">
          <cell r="BO78" t="str">
            <v>028002</v>
          </cell>
          <cell r="BP78">
            <v>140</v>
          </cell>
          <cell r="BQ78" t="str">
            <v>028002</v>
          </cell>
          <cell r="BR78">
            <v>111</v>
          </cell>
          <cell r="BS78" t="str">
            <v>028004</v>
          </cell>
          <cell r="BT78">
            <v>124</v>
          </cell>
          <cell r="BU78" t="str">
            <v>029100</v>
          </cell>
          <cell r="BV78">
            <v>311</v>
          </cell>
          <cell r="BW78" t="str">
            <v>029001</v>
          </cell>
          <cell r="BX78">
            <v>308</v>
          </cell>
          <cell r="BY78" t="str">
            <v>029300</v>
          </cell>
          <cell r="BZ78">
            <v>196</v>
          </cell>
          <cell r="CA78" t="str">
            <v>029700</v>
          </cell>
          <cell r="CB78">
            <v>633</v>
          </cell>
          <cell r="CC78" t="str">
            <v>029700</v>
          </cell>
          <cell r="CD78">
            <v>850</v>
          </cell>
          <cell r="CE78" t="str">
            <v>029100</v>
          </cell>
          <cell r="CF78">
            <v>358</v>
          </cell>
          <cell r="CG78" t="str">
            <v>029400</v>
          </cell>
          <cell r="CH78">
            <v>288</v>
          </cell>
          <cell r="CI78" t="str">
            <v>029300</v>
          </cell>
          <cell r="CJ78">
            <v>255</v>
          </cell>
          <cell r="CK78" t="str">
            <v>029400</v>
          </cell>
          <cell r="CL78">
            <v>315</v>
          </cell>
          <cell r="CM78" t="str">
            <v>029700</v>
          </cell>
          <cell r="CN78">
            <v>804</v>
          </cell>
          <cell r="CO78" t="str">
            <v>029200</v>
          </cell>
          <cell r="CP78">
            <v>1</v>
          </cell>
          <cell r="CQ78" t="str">
            <v>029400</v>
          </cell>
          <cell r="CR78">
            <v>323</v>
          </cell>
          <cell r="CS78" t="str">
            <v>029300</v>
          </cell>
          <cell r="CT78">
            <v>329</v>
          </cell>
          <cell r="CU78" t="str">
            <v>029700</v>
          </cell>
          <cell r="CV78">
            <v>862</v>
          </cell>
          <cell r="CW78" t="str">
            <v>029400</v>
          </cell>
          <cell r="CX78">
            <v>446</v>
          </cell>
          <cell r="CY78" t="str">
            <v>029700</v>
          </cell>
          <cell r="CZ78">
            <v>871</v>
          </cell>
          <cell r="DA78" t="str">
            <v>029100</v>
          </cell>
          <cell r="DB78">
            <v>557</v>
          </cell>
          <cell r="DC78" t="str">
            <v>029300</v>
          </cell>
          <cell r="DD78">
            <v>307</v>
          </cell>
          <cell r="DE78" t="str">
            <v>029200</v>
          </cell>
          <cell r="DF78">
            <v>2</v>
          </cell>
          <cell r="DG78" t="str">
            <v>029700</v>
          </cell>
          <cell r="DH78">
            <v>798</v>
          </cell>
          <cell r="DI78" t="str">
            <v>029300</v>
          </cell>
          <cell r="DJ78">
            <v>358</v>
          </cell>
          <cell r="DK78" t="str">
            <v>029400</v>
          </cell>
          <cell r="DL78">
            <v>487</v>
          </cell>
          <cell r="DM78" t="str">
            <v>029200</v>
          </cell>
          <cell r="DN78">
            <v>1</v>
          </cell>
          <cell r="DO78" t="str">
            <v>029700</v>
          </cell>
          <cell r="DP78">
            <v>1056</v>
          </cell>
          <cell r="DQ78" t="str">
            <v>029400</v>
          </cell>
          <cell r="DR78">
            <v>659</v>
          </cell>
          <cell r="DS78" t="str">
            <v>029400</v>
          </cell>
          <cell r="DT78">
            <v>600</v>
          </cell>
          <cell r="DU78" t="str">
            <v>029700</v>
          </cell>
          <cell r="DV78">
            <v>1226</v>
          </cell>
          <cell r="DW78" t="str">
            <v>029300</v>
          </cell>
          <cell r="DX78">
            <v>480</v>
          </cell>
          <cell r="DY78" t="str">
            <v>029400</v>
          </cell>
          <cell r="DZ78">
            <v>875</v>
          </cell>
          <cell r="EA78" t="str">
            <v>029700</v>
          </cell>
          <cell r="EB78">
            <v>1225</v>
          </cell>
          <cell r="EC78" t="str">
            <v>029300</v>
          </cell>
          <cell r="ED78">
            <v>639</v>
          </cell>
          <cell r="EE78" t="str">
            <v>029700</v>
          </cell>
          <cell r="EF78">
            <v>1266</v>
          </cell>
          <cell r="EG78" t="str">
            <v>029300</v>
          </cell>
          <cell r="EH78">
            <v>667</v>
          </cell>
          <cell r="EI78" t="str">
            <v>029300</v>
          </cell>
          <cell r="EJ78">
            <v>558</v>
          </cell>
          <cell r="EK78" t="str">
            <v>029500</v>
          </cell>
          <cell r="EL78">
            <v>1</v>
          </cell>
          <cell r="EM78" t="str">
            <v>029700</v>
          </cell>
          <cell r="EN78">
            <v>1059</v>
          </cell>
          <cell r="EO78" t="str">
            <v>029700</v>
          </cell>
          <cell r="EP78">
            <v>1282</v>
          </cell>
          <cell r="EQ78" t="str">
            <v>029700</v>
          </cell>
          <cell r="ER78">
            <v>1046</v>
          </cell>
          <cell r="ES78" t="str">
            <v>029400</v>
          </cell>
          <cell r="ET78">
            <v>920</v>
          </cell>
          <cell r="EU78" t="str">
            <v>029700</v>
          </cell>
          <cell r="EV78">
            <v>1021</v>
          </cell>
          <cell r="EW78" t="str">
            <v>029700</v>
          </cell>
          <cell r="EX78">
            <v>1155</v>
          </cell>
          <cell r="EY78" t="str">
            <v>029700</v>
          </cell>
          <cell r="EZ78">
            <v>929</v>
          </cell>
          <cell r="FA78" t="str">
            <v>029400</v>
          </cell>
          <cell r="FB78">
            <v>785</v>
          </cell>
          <cell r="FC78" t="str">
            <v>029400</v>
          </cell>
          <cell r="FD78">
            <v>632</v>
          </cell>
          <cell r="FE78" t="str">
            <v>029400</v>
          </cell>
          <cell r="FF78">
            <v>764</v>
          </cell>
          <cell r="FI78" t="str">
            <v>029700</v>
          </cell>
          <cell r="FJ78">
            <v>1008</v>
          </cell>
          <cell r="FK78" t="str">
            <v>029400</v>
          </cell>
          <cell r="FL78">
            <v>556</v>
          </cell>
          <cell r="FM78" t="str">
            <v>029700</v>
          </cell>
          <cell r="FN78">
            <v>995</v>
          </cell>
          <cell r="FS78" t="str">
            <v>029700</v>
          </cell>
          <cell r="FT78">
            <v>731</v>
          </cell>
          <cell r="FU78" t="str">
            <v>029700</v>
          </cell>
          <cell r="FV78">
            <v>946</v>
          </cell>
          <cell r="FW78" t="str">
            <v>029700</v>
          </cell>
          <cell r="FX78">
            <v>760</v>
          </cell>
          <cell r="GA78" t="str">
            <v>029400</v>
          </cell>
          <cell r="GB78">
            <v>461</v>
          </cell>
          <cell r="GE78" t="str">
            <v>029400</v>
          </cell>
          <cell r="GF78">
            <v>405</v>
          </cell>
          <cell r="GG78" t="str">
            <v>029700</v>
          </cell>
          <cell r="GH78">
            <v>925</v>
          </cell>
          <cell r="GI78" t="str">
            <v>029300</v>
          </cell>
          <cell r="GJ78">
            <v>338</v>
          </cell>
          <cell r="GK78" t="str">
            <v>029700</v>
          </cell>
          <cell r="GL78">
            <v>889</v>
          </cell>
          <cell r="GQ78" t="str">
            <v>029700</v>
          </cell>
          <cell r="GR78">
            <v>721</v>
          </cell>
          <cell r="GY78" t="str">
            <v>029700</v>
          </cell>
          <cell r="GZ78">
            <v>704</v>
          </cell>
          <cell r="HA78" t="str">
            <v>029800</v>
          </cell>
          <cell r="HB78">
            <v>1</v>
          </cell>
          <cell r="HC78" t="str">
            <v>029700</v>
          </cell>
          <cell r="HD78">
            <v>709</v>
          </cell>
          <cell r="HE78" t="str">
            <v>029300</v>
          </cell>
          <cell r="HF78">
            <v>326</v>
          </cell>
          <cell r="HI78" t="str">
            <v>029700</v>
          </cell>
          <cell r="HJ78">
            <v>881</v>
          </cell>
          <cell r="HK78" t="str">
            <v>029400</v>
          </cell>
          <cell r="HL78">
            <v>333</v>
          </cell>
          <cell r="HM78" t="str">
            <v>029700</v>
          </cell>
          <cell r="HN78">
            <v>871</v>
          </cell>
          <cell r="HO78" t="str">
            <v>029700</v>
          </cell>
          <cell r="HP78">
            <v>679</v>
          </cell>
          <cell r="HQ78" t="str">
            <v>029700</v>
          </cell>
          <cell r="HR78">
            <v>894</v>
          </cell>
          <cell r="HS78" t="str">
            <v>029700</v>
          </cell>
          <cell r="HT78">
            <v>719</v>
          </cell>
          <cell r="HU78" t="str">
            <v>029700</v>
          </cell>
          <cell r="HV78">
            <v>904</v>
          </cell>
          <cell r="HW78" t="str">
            <v>029700</v>
          </cell>
          <cell r="HX78">
            <v>717</v>
          </cell>
          <cell r="IA78" t="str">
            <v>029400</v>
          </cell>
          <cell r="IB78">
            <v>372</v>
          </cell>
          <cell r="IE78" t="str">
            <v>029400</v>
          </cell>
          <cell r="IF78">
            <v>406</v>
          </cell>
          <cell r="IG78" t="str">
            <v>029700</v>
          </cell>
          <cell r="IH78">
            <v>976</v>
          </cell>
          <cell r="II78" t="str">
            <v>029400</v>
          </cell>
          <cell r="IJ78">
            <v>398</v>
          </cell>
          <cell r="IK78" t="str">
            <v>029400</v>
          </cell>
          <cell r="IL78">
            <v>586</v>
          </cell>
          <cell r="IO78" t="str">
            <v>029700</v>
          </cell>
          <cell r="IP78">
            <v>953</v>
          </cell>
          <cell r="IW78" t="str">
            <v>029800</v>
          </cell>
          <cell r="IX78">
            <v>1</v>
          </cell>
          <cell r="IY78" t="str">
            <v>029700</v>
          </cell>
          <cell r="IZ78">
            <v>495</v>
          </cell>
          <cell r="JE78" t="str">
            <v>029700</v>
          </cell>
          <cell r="JF78">
            <v>839</v>
          </cell>
          <cell r="LY78" t="str">
            <v>029700</v>
          </cell>
          <cell r="LZ78">
            <v>489</v>
          </cell>
        </row>
        <row r="79">
          <cell r="BO79" t="str">
            <v>028004</v>
          </cell>
          <cell r="BP79">
            <v>87</v>
          </cell>
          <cell r="BQ79" t="str">
            <v>028004</v>
          </cell>
          <cell r="BR79">
            <v>80</v>
          </cell>
          <cell r="BS79" t="str">
            <v>029001</v>
          </cell>
          <cell r="BT79">
            <v>315</v>
          </cell>
          <cell r="BU79" t="str">
            <v>029300</v>
          </cell>
          <cell r="BV79">
            <v>182</v>
          </cell>
          <cell r="BW79" t="str">
            <v>029100</v>
          </cell>
          <cell r="BX79">
            <v>310</v>
          </cell>
          <cell r="BY79" t="str">
            <v>029400</v>
          </cell>
          <cell r="BZ79">
            <v>309</v>
          </cell>
          <cell r="CE79" t="str">
            <v>029200</v>
          </cell>
          <cell r="CF79">
            <v>2</v>
          </cell>
          <cell r="CG79" t="str">
            <v>029700</v>
          </cell>
          <cell r="CH79">
            <v>835</v>
          </cell>
          <cell r="CI79" t="str">
            <v>029400</v>
          </cell>
          <cell r="CJ79">
            <v>316</v>
          </cell>
          <cell r="CK79" t="str">
            <v>029700</v>
          </cell>
          <cell r="CL79">
            <v>861</v>
          </cell>
          <cell r="CO79" t="str">
            <v>029300</v>
          </cell>
          <cell r="CP79">
            <v>305</v>
          </cell>
          <cell r="CQ79" t="str">
            <v>029700</v>
          </cell>
          <cell r="CR79">
            <v>806</v>
          </cell>
          <cell r="CS79" t="str">
            <v>029400</v>
          </cell>
          <cell r="CT79">
            <v>413</v>
          </cell>
          <cell r="CW79" t="str">
            <v>029700</v>
          </cell>
          <cell r="CX79">
            <v>1016</v>
          </cell>
          <cell r="CY79" t="str">
            <v>029900</v>
          </cell>
          <cell r="CZ79">
            <v>1</v>
          </cell>
          <cell r="DA79" t="str">
            <v>029200</v>
          </cell>
          <cell r="DB79">
            <v>1</v>
          </cell>
          <cell r="DC79" t="str">
            <v>029400</v>
          </cell>
          <cell r="DD79">
            <v>378</v>
          </cell>
          <cell r="DE79" t="str">
            <v>029300</v>
          </cell>
          <cell r="DF79">
            <v>365</v>
          </cell>
          <cell r="DG79" t="str">
            <v>029800</v>
          </cell>
          <cell r="DH79">
            <v>1</v>
          </cell>
          <cell r="DI79" t="str">
            <v>029400</v>
          </cell>
          <cell r="DJ79">
            <v>517</v>
          </cell>
          <cell r="DK79" t="str">
            <v>029700</v>
          </cell>
          <cell r="DL79">
            <v>913</v>
          </cell>
          <cell r="DM79" t="str">
            <v>029300</v>
          </cell>
          <cell r="DN79">
            <v>398</v>
          </cell>
          <cell r="DO79" t="str">
            <v>029800</v>
          </cell>
          <cell r="DP79">
            <v>1</v>
          </cell>
          <cell r="DQ79" t="str">
            <v>029700</v>
          </cell>
          <cell r="DR79">
            <v>1165</v>
          </cell>
          <cell r="DS79" t="str">
            <v>029700</v>
          </cell>
          <cell r="DT79">
            <v>1107</v>
          </cell>
          <cell r="DU79" t="str">
            <v>029800</v>
          </cell>
          <cell r="DV79">
            <v>1</v>
          </cell>
          <cell r="DW79" t="str">
            <v>029400</v>
          </cell>
          <cell r="DX79">
            <v>712</v>
          </cell>
          <cell r="DY79" t="str">
            <v>029700</v>
          </cell>
          <cell r="DZ79">
            <v>1362</v>
          </cell>
          <cell r="EC79" t="str">
            <v>029400</v>
          </cell>
          <cell r="ED79">
            <v>927</v>
          </cell>
          <cell r="EG79" t="str">
            <v>029400</v>
          </cell>
          <cell r="EH79">
            <v>904</v>
          </cell>
          <cell r="EI79" t="str">
            <v>029400</v>
          </cell>
          <cell r="EJ79">
            <v>778</v>
          </cell>
          <cell r="EK79" t="str">
            <v>029700</v>
          </cell>
          <cell r="EL79">
            <v>1329</v>
          </cell>
          <cell r="EM79" t="str">
            <v>029900</v>
          </cell>
          <cell r="EN79">
            <v>1</v>
          </cell>
          <cell r="ES79" t="str">
            <v>029700</v>
          </cell>
          <cell r="ET79">
            <v>1202</v>
          </cell>
          <cell r="FA79" t="str">
            <v>029700</v>
          </cell>
          <cell r="FB79">
            <v>1067</v>
          </cell>
          <cell r="FC79" t="str">
            <v>029700</v>
          </cell>
          <cell r="FD79">
            <v>865</v>
          </cell>
          <cell r="FE79" t="str">
            <v>029700</v>
          </cell>
          <cell r="FF79">
            <v>1043</v>
          </cell>
          <cell r="FK79" t="str">
            <v>029700</v>
          </cell>
          <cell r="FL79">
            <v>789</v>
          </cell>
          <cell r="FW79" t="str">
            <v>029900</v>
          </cell>
          <cell r="FX79">
            <v>1</v>
          </cell>
          <cell r="GA79" t="str">
            <v>029700</v>
          </cell>
          <cell r="GB79">
            <v>712</v>
          </cell>
          <cell r="GE79" t="str">
            <v>029700</v>
          </cell>
          <cell r="GF79">
            <v>747</v>
          </cell>
          <cell r="GI79" t="str">
            <v>029400</v>
          </cell>
          <cell r="GJ79">
            <v>402</v>
          </cell>
          <cell r="HE79" t="str">
            <v>029400</v>
          </cell>
          <cell r="HF79">
            <v>378</v>
          </cell>
          <cell r="HK79" t="str">
            <v>029700</v>
          </cell>
          <cell r="HL79">
            <v>715</v>
          </cell>
          <cell r="IA79" t="str">
            <v>029700</v>
          </cell>
          <cell r="IB79">
            <v>746</v>
          </cell>
          <cell r="IE79" t="str">
            <v>029700</v>
          </cell>
          <cell r="IF79">
            <v>737</v>
          </cell>
          <cell r="II79" t="str">
            <v>029700</v>
          </cell>
          <cell r="IJ79">
            <v>702</v>
          </cell>
          <cell r="IK79" t="str">
            <v>029700</v>
          </cell>
          <cell r="IL79">
            <v>1007</v>
          </cell>
        </row>
        <row r="80">
          <cell r="BO80" t="str">
            <v>029001</v>
          </cell>
          <cell r="BP80">
            <v>388</v>
          </cell>
          <cell r="BQ80" t="str">
            <v>029001</v>
          </cell>
          <cell r="BR80">
            <v>328</v>
          </cell>
          <cell r="BS80" t="str">
            <v>029100</v>
          </cell>
          <cell r="BT80">
            <v>281</v>
          </cell>
          <cell r="BU80" t="str">
            <v>029400</v>
          </cell>
          <cell r="BV80">
            <v>298</v>
          </cell>
          <cell r="BW80" t="str">
            <v>029300</v>
          </cell>
          <cell r="BX80">
            <v>203</v>
          </cell>
          <cell r="BY80" t="str">
            <v>029700</v>
          </cell>
          <cell r="BZ80">
            <v>796</v>
          </cell>
          <cell r="CE80" t="str">
            <v>029300</v>
          </cell>
          <cell r="CF80">
            <v>252</v>
          </cell>
          <cell r="CI80" t="str">
            <v>029700</v>
          </cell>
          <cell r="CJ80">
            <v>697</v>
          </cell>
          <cell r="CO80" t="str">
            <v>029400</v>
          </cell>
          <cell r="CP80">
            <v>404</v>
          </cell>
          <cell r="CS80" t="str">
            <v>029700</v>
          </cell>
          <cell r="CT80">
            <v>931</v>
          </cell>
          <cell r="DA80" t="str">
            <v>029300</v>
          </cell>
          <cell r="DB80">
            <v>379</v>
          </cell>
          <cell r="DC80" t="str">
            <v>029700</v>
          </cell>
          <cell r="DD80">
            <v>881</v>
          </cell>
          <cell r="DE80" t="str">
            <v>029400</v>
          </cell>
          <cell r="DF80">
            <v>465</v>
          </cell>
          <cell r="DI80" t="str">
            <v>029700</v>
          </cell>
          <cell r="DJ80">
            <v>944</v>
          </cell>
          <cell r="DM80" t="str">
            <v>029400</v>
          </cell>
          <cell r="DN80">
            <v>597</v>
          </cell>
          <cell r="DS80" t="str">
            <v>029900</v>
          </cell>
          <cell r="DT80">
            <v>1</v>
          </cell>
          <cell r="DW80" t="str">
            <v>029700</v>
          </cell>
          <cell r="DX80">
            <v>1217</v>
          </cell>
          <cell r="DY80" t="str">
            <v>029800</v>
          </cell>
          <cell r="DZ80">
            <v>1</v>
          </cell>
          <cell r="EC80" t="str">
            <v>029700</v>
          </cell>
          <cell r="ED80">
            <v>1276</v>
          </cell>
          <cell r="EG80" t="str">
            <v>029700</v>
          </cell>
          <cell r="EH80">
            <v>1352</v>
          </cell>
          <cell r="EI80" t="str">
            <v>029500</v>
          </cell>
          <cell r="EJ80">
            <v>1</v>
          </cell>
          <cell r="EK80" t="str">
            <v>029800</v>
          </cell>
          <cell r="EL80">
            <v>1</v>
          </cell>
          <cell r="FA80" t="str">
            <v>029900</v>
          </cell>
          <cell r="FB80">
            <v>1</v>
          </cell>
          <cell r="FE80" t="str">
            <v>029900</v>
          </cell>
          <cell r="FF80">
            <v>1</v>
          </cell>
          <cell r="GI80" t="str">
            <v>029700</v>
          </cell>
          <cell r="GJ80">
            <v>728</v>
          </cell>
          <cell r="HE80" t="str">
            <v>029700</v>
          </cell>
          <cell r="HF80">
            <v>861</v>
          </cell>
        </row>
        <row r="81">
          <cell r="BO81" t="str">
            <v>029100</v>
          </cell>
          <cell r="BP81">
            <v>184</v>
          </cell>
          <cell r="BQ81" t="str">
            <v>029100</v>
          </cell>
          <cell r="BR81">
            <v>217</v>
          </cell>
          <cell r="BS81" t="str">
            <v>029300</v>
          </cell>
          <cell r="BT81">
            <v>201</v>
          </cell>
          <cell r="BU81" t="str">
            <v>029700</v>
          </cell>
          <cell r="BV81">
            <v>631</v>
          </cell>
          <cell r="BW81" t="str">
            <v>029400</v>
          </cell>
          <cell r="BX81">
            <v>336</v>
          </cell>
          <cell r="CE81" t="str">
            <v>029400</v>
          </cell>
          <cell r="CF81">
            <v>309</v>
          </cell>
          <cell r="CO81" t="str">
            <v>029700</v>
          </cell>
          <cell r="CP81">
            <v>973</v>
          </cell>
          <cell r="DA81" t="str">
            <v>029400</v>
          </cell>
          <cell r="DB81">
            <v>457</v>
          </cell>
          <cell r="DC81" t="str">
            <v>029800</v>
          </cell>
          <cell r="DD81">
            <v>1</v>
          </cell>
          <cell r="DE81" t="str">
            <v>029700</v>
          </cell>
          <cell r="DF81">
            <v>956</v>
          </cell>
          <cell r="DI81" t="str">
            <v>029900</v>
          </cell>
          <cell r="DJ81">
            <v>1</v>
          </cell>
          <cell r="DM81" t="str">
            <v>029700</v>
          </cell>
          <cell r="DN81">
            <v>1031</v>
          </cell>
          <cell r="EI81" t="str">
            <v>029700</v>
          </cell>
          <cell r="EJ81">
            <v>1152</v>
          </cell>
          <cell r="HE81" t="str">
            <v>029800</v>
          </cell>
          <cell r="HF81">
            <v>1</v>
          </cell>
        </row>
        <row r="82">
          <cell r="BO82" t="str">
            <v>029300</v>
          </cell>
          <cell r="BP82">
            <v>129</v>
          </cell>
          <cell r="BQ82" t="str">
            <v>029300</v>
          </cell>
          <cell r="BR82">
            <v>101</v>
          </cell>
          <cell r="BS82" t="str">
            <v>029400</v>
          </cell>
          <cell r="BT82">
            <v>352</v>
          </cell>
          <cell r="BW82" t="str">
            <v>029700</v>
          </cell>
          <cell r="BX82">
            <v>541</v>
          </cell>
          <cell r="CE82" t="str">
            <v>029700</v>
          </cell>
          <cell r="CF82">
            <v>651</v>
          </cell>
          <cell r="DA82" t="str">
            <v>029700</v>
          </cell>
          <cell r="DB82">
            <v>987</v>
          </cell>
          <cell r="DM82" t="str">
            <v>029800</v>
          </cell>
          <cell r="DN82">
            <v>1</v>
          </cell>
        </row>
        <row r="83">
          <cell r="BO83" t="str">
            <v>029400</v>
          </cell>
          <cell r="BP83">
            <v>406</v>
          </cell>
          <cell r="BQ83" t="str">
            <v>029400</v>
          </cell>
          <cell r="BR83">
            <v>339</v>
          </cell>
          <cell r="BS83" t="str">
            <v>029700</v>
          </cell>
          <cell r="BT83">
            <v>444</v>
          </cell>
          <cell r="DM83" t="str">
            <v>029900</v>
          </cell>
          <cell r="DN83">
            <v>1</v>
          </cell>
        </row>
        <row r="84">
          <cell r="BO84" t="str">
            <v>029700</v>
          </cell>
          <cell r="BP84">
            <v>273</v>
          </cell>
          <cell r="BQ84" t="str">
            <v>029700</v>
          </cell>
          <cell r="BR84">
            <v>372</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 val="Данные"/>
    </sheetNames>
    <sheetDataSet>
      <sheetData sheetId="0" refreshError="1"/>
      <sheetData sheetId="1"/>
      <sheetData sheetId="2">
        <row r="1">
          <cell r="C1" t="str">
            <v>0 мес</v>
          </cell>
        </row>
      </sheetData>
      <sheetData sheetId="3">
        <row r="1">
          <cell r="C1">
            <v>2</v>
          </cell>
        </row>
      </sheetData>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 val="0-2"/>
    </sheetNames>
    <sheetDataSet>
      <sheetData sheetId="0"/>
      <sheetData sheetId="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тоимость"/>
      <sheetName val="20-22  "/>
      <sheetName val="1-23"/>
      <sheetName val="3-23 "/>
      <sheetName val="5-23  "/>
      <sheetName val="7-23  "/>
      <sheetName val="9-23"/>
      <sheetName val="11-23"/>
      <sheetName val="13-23"/>
      <sheetName val="15-23"/>
      <sheetName val="16-23"/>
      <sheetName val="17-23"/>
      <sheetName val="18-23"/>
      <sheetName val="19-23"/>
      <sheetName val="1-24"/>
      <sheetName val="сводная табл"/>
      <sheetName val="для сайта"/>
      <sheetName val="2-23 "/>
      <sheetName val="для протокола ексель"/>
      <sheetName val="для протокола"/>
    </sheetNames>
    <sheetDataSet>
      <sheetData sheetId="0"/>
      <sheetData sheetId="1"/>
      <sheetData sheetId="2"/>
      <sheetData sheetId="3"/>
      <sheetData sheetId="4"/>
      <sheetData sheetId="5"/>
      <sheetData sheetId="6"/>
      <sheetData sheetId="7"/>
      <sheetData sheetId="8"/>
      <sheetData sheetId="9"/>
      <sheetData sheetId="10"/>
      <sheetData sheetId="11">
        <row r="32">
          <cell r="BL32">
            <v>0</v>
          </cell>
        </row>
      </sheetData>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филак.Свод (Пр.17-24)  "/>
      <sheetName val="Профилак.Свод (Пр.1-25)   "/>
      <sheetName val="Откл.Пр.1-25-Пр.17-24"/>
      <sheetName val="Профилак.Свод (Пр.3-25)   "/>
      <sheetName val="Откл.Пр.3-25-Пр.1-25"/>
      <sheetName val="Профилак.Свод (Пр.4-25)    "/>
      <sheetName val="Откл.Пр.4-25-Пр.3-25"/>
      <sheetName val="Профилак.Свод (Пр.5-25)    "/>
      <sheetName val="Откл.Пр.5-25-Пр.4-25 "/>
      <sheetName val="Профилак.Свод (Пр.6-25)    "/>
      <sheetName val="Откл.Пр.6-25-Пр.5-25  "/>
      <sheetName val="Профилак.Свод (Пр.7-25)   "/>
      <sheetName val="Откл.Пр.7-25-Пр.6-25"/>
      <sheetName val="Профилак.Свод (Пр.9-25)    "/>
      <sheetName val="Откл.Пр.9-25-Пр.7-25 "/>
      <sheetName val="Профилак.Свод (Пр.10-25)     "/>
      <sheetName val="Откл.Пр.10-25-Пр.9-25"/>
      <sheetName val="Профилак.Свод (Пр.11-25)    "/>
      <sheetName val="Откл.Пр.11-25-Пр.10-25)"/>
      <sheetName val="Профилак.Свод (Пр.12-25)   "/>
      <sheetName val="Откл.Пр.12-25-Пр.11-25"/>
      <sheetName val="Профилак.Свод (Пр.13-25)  "/>
      <sheetName val="Откл.Пр.13-25-Пр.12-25"/>
      <sheetName val="Профилак.Свод (Пр.15-25)   "/>
      <sheetName val="Откл.Пр.15-25-Пр.13-25 "/>
      <sheetName val="Уточнение для Пр.1-26"/>
      <sheetName val="Уточнение доп 28.01 АБ(не пом)"/>
      <sheetName val="Пр.1-26 за 2025_завер.года"/>
      <sheetName val="Профилак.Свод (Пр.1-26)    "/>
      <sheetName val="С измен АБ 28.01"/>
      <sheetName val="С уточнениями АБ 28.01(не помен"/>
      <sheetName val="Уточнение доп 28.01 АБ"/>
      <sheetName val="С уточнениями АБ 28.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0">
          <cell r="F10">
            <v>0</v>
          </cell>
          <cell r="G10">
            <v>0</v>
          </cell>
          <cell r="H10">
            <v>0</v>
          </cell>
          <cell r="J10">
            <v>0</v>
          </cell>
          <cell r="K10">
            <v>0</v>
          </cell>
          <cell r="L10">
            <v>0</v>
          </cell>
          <cell r="N10">
            <v>0</v>
          </cell>
          <cell r="O10">
            <v>0</v>
          </cell>
          <cell r="Q10">
            <v>0</v>
          </cell>
          <cell r="R10">
            <v>0</v>
          </cell>
          <cell r="T10">
            <v>0</v>
          </cell>
          <cell r="V10">
            <v>0</v>
          </cell>
          <cell r="W10">
            <v>0</v>
          </cell>
        </row>
      </sheetData>
      <sheetData sheetId="24"/>
      <sheetData sheetId="25">
        <row r="10">
          <cell r="F10">
            <v>0</v>
          </cell>
          <cell r="G10">
            <v>0</v>
          </cell>
          <cell r="H10">
            <v>0</v>
          </cell>
          <cell r="J10">
            <v>0</v>
          </cell>
          <cell r="K10">
            <v>0</v>
          </cell>
          <cell r="L10">
            <v>0</v>
          </cell>
          <cell r="N10">
            <v>0</v>
          </cell>
          <cell r="O10">
            <v>0</v>
          </cell>
          <cell r="Q10">
            <v>0</v>
          </cell>
          <cell r="R10">
            <v>0</v>
          </cell>
          <cell r="T10">
            <v>0</v>
          </cell>
          <cell r="V10">
            <v>0</v>
          </cell>
          <cell r="W10">
            <v>0</v>
          </cell>
        </row>
      </sheetData>
      <sheetData sheetId="26"/>
      <sheetData sheetId="27"/>
      <sheetData sheetId="28"/>
      <sheetData sheetId="29"/>
      <sheetData sheetId="30"/>
      <sheetData sheetId="31" refreshError="1"/>
      <sheetData sheetId="3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з.пос.(Пр.17-24)      "/>
      <sheetName val="Раз.пос.(Пр.1-25)"/>
      <sheetName val="Откл.Пр.1-25-Пр.17-24"/>
      <sheetName val="МЗ"/>
      <sheetName val="Раз.пос.(Пр.3-25) "/>
      <sheetName val="Пр.3-25-Пр.1-25"/>
      <sheetName val="Раз.пос.(Пр.4-25) "/>
      <sheetName val="Откл.Пр.4-25-Пр.3-25"/>
      <sheetName val="Раз.пос.(Пр.5-25)  "/>
      <sheetName val="Откл.Пр.5-25-Пр.4-25 "/>
      <sheetName val="Раз.пос.(Пр.6-25)   "/>
      <sheetName val="Откл.Пр.6-25-Пр.5-25 "/>
      <sheetName val="Раз.пос.(Пр.7-25)   "/>
      <sheetName val="Откл.Пр.7-25-Пр.6-25 "/>
      <sheetName val="Раз.пос.(Пр.9-25)  "/>
      <sheetName val="Откл.Пр.9-25-Пр.7-25"/>
      <sheetName val="Раз.пос.(Пр.10-25)  "/>
      <sheetName val="Откл.Пр.10-25-Пр.9-25"/>
      <sheetName val="Раз.пос.(Пр.11-25)   "/>
      <sheetName val="Откл.Пр.11-25-Пр.10-25 "/>
      <sheetName val="Раз.пос.(Пр.12-25)    "/>
      <sheetName val="Откл.Пр.12-25-Пр.11-25  "/>
      <sheetName val="Раз.пос.(Пр.13-25) новый    "/>
      <sheetName val="Откл.Пр.13-25-Пр.12-25  "/>
      <sheetName val="Расчет Пр.1-26"/>
      <sheetName val="Уточнение 2025 Пр.1-26"/>
      <sheetName val="Раз.пос.(Пр.1-26) оконча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9">
          <cell r="F9">
            <v>0</v>
          </cell>
          <cell r="G9">
            <v>0</v>
          </cell>
          <cell r="I9">
            <v>0</v>
          </cell>
          <cell r="K9">
            <v>0</v>
          </cell>
          <cell r="L9">
            <v>0</v>
          </cell>
          <cell r="M9">
            <v>0</v>
          </cell>
          <cell r="N9">
            <v>0</v>
          </cell>
          <cell r="P9">
            <v>0</v>
          </cell>
          <cell r="Q9">
            <v>0</v>
          </cell>
        </row>
      </sheetData>
      <sheetData sheetId="23"/>
      <sheetData sheetId="24"/>
      <sheetData sheetId="25">
        <row r="9">
          <cell r="F9">
            <v>0</v>
          </cell>
          <cell r="G9">
            <v>0</v>
          </cell>
          <cell r="I9">
            <v>0</v>
          </cell>
          <cell r="K9">
            <v>0</v>
          </cell>
          <cell r="L9">
            <v>0</v>
          </cell>
          <cell r="M9">
            <v>0</v>
          </cell>
          <cell r="N9">
            <v>0</v>
          </cell>
          <cell r="P9">
            <v>0</v>
          </cell>
          <cell r="Q9">
            <v>0</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s>
    <sheetDataSet>
      <sheetData sheetId="0" refreshError="1"/>
      <sheetData sheetId="1"/>
      <sheetData sheetId="2">
        <row r="1">
          <cell r="C1" t="str">
            <v>0 мес</v>
          </cell>
          <cell r="F1">
            <v>1</v>
          </cell>
          <cell r="J1">
            <v>2</v>
          </cell>
          <cell r="N1">
            <v>3</v>
          </cell>
          <cell r="R1">
            <v>4</v>
          </cell>
          <cell r="V1">
            <v>5</v>
          </cell>
          <cell r="Z1">
            <v>6</v>
          </cell>
          <cell r="AD1">
            <v>7</v>
          </cell>
          <cell r="AH1">
            <v>8</v>
          </cell>
          <cell r="AL1">
            <v>9</v>
          </cell>
          <cell r="AP1">
            <v>10</v>
          </cell>
          <cell r="AT1">
            <v>11</v>
          </cell>
          <cell r="AX1">
            <v>12</v>
          </cell>
          <cell r="BB1">
            <v>13</v>
          </cell>
          <cell r="BF1">
            <v>14</v>
          </cell>
          <cell r="BJ1">
            <v>15</v>
          </cell>
          <cell r="BN1">
            <v>16</v>
          </cell>
          <cell r="BR1">
            <v>17</v>
          </cell>
          <cell r="BV1">
            <v>18</v>
          </cell>
          <cell r="BZ1">
            <v>19</v>
          </cell>
          <cell r="CD1">
            <v>20</v>
          </cell>
          <cell r="CH1">
            <v>21</v>
          </cell>
          <cell r="CL1">
            <v>22</v>
          </cell>
          <cell r="CP1">
            <v>23</v>
          </cell>
        </row>
        <row r="2">
          <cell r="C2" t="str">
            <v>м</v>
          </cell>
          <cell r="E2" t="str">
            <v>ж</v>
          </cell>
          <cell r="G2" t="str">
            <v>м</v>
          </cell>
          <cell r="I2" t="str">
            <v>ж</v>
          </cell>
          <cell r="K2" t="str">
            <v>м</v>
          </cell>
          <cell r="M2" t="str">
            <v>ж</v>
          </cell>
          <cell r="O2" t="str">
            <v>м</v>
          </cell>
          <cell r="Q2" t="str">
            <v>ж</v>
          </cell>
          <cell r="S2" t="str">
            <v>м</v>
          </cell>
          <cell r="U2" t="str">
            <v>ж</v>
          </cell>
          <cell r="W2" t="str">
            <v>м</v>
          </cell>
          <cell r="Y2" t="str">
            <v>ж</v>
          </cell>
          <cell r="AA2" t="str">
            <v>м</v>
          </cell>
          <cell r="AC2" t="str">
            <v>ж</v>
          </cell>
          <cell r="AE2" t="str">
            <v>м</v>
          </cell>
          <cell r="AG2" t="str">
            <v>ж</v>
          </cell>
          <cell r="AI2" t="str">
            <v>м</v>
          </cell>
          <cell r="AK2" t="str">
            <v>ж</v>
          </cell>
          <cell r="AM2" t="str">
            <v>м</v>
          </cell>
          <cell r="AO2" t="str">
            <v>ж</v>
          </cell>
          <cell r="AQ2" t="str">
            <v>м</v>
          </cell>
          <cell r="AS2" t="str">
            <v>ж</v>
          </cell>
          <cell r="AU2" t="str">
            <v>м</v>
          </cell>
          <cell r="AW2" t="str">
            <v>ж</v>
          </cell>
          <cell r="AY2" t="str">
            <v>м</v>
          </cell>
          <cell r="BA2" t="str">
            <v>ж</v>
          </cell>
          <cell r="BC2" t="str">
            <v>м</v>
          </cell>
          <cell r="BE2" t="str">
            <v>ж</v>
          </cell>
          <cell r="BG2" t="str">
            <v>м</v>
          </cell>
          <cell r="BI2" t="str">
            <v>ж</v>
          </cell>
          <cell r="BK2" t="str">
            <v>м</v>
          </cell>
          <cell r="BM2" t="str">
            <v>ж</v>
          </cell>
          <cell r="BO2" t="str">
            <v>м</v>
          </cell>
          <cell r="BQ2" t="str">
            <v>ж</v>
          </cell>
          <cell r="BS2" t="str">
            <v>м</v>
          </cell>
          <cell r="BU2" t="str">
            <v>ж</v>
          </cell>
          <cell r="BW2" t="str">
            <v>м</v>
          </cell>
          <cell r="BY2" t="str">
            <v>ж</v>
          </cell>
          <cell r="CA2" t="str">
            <v>м</v>
          </cell>
          <cell r="CC2" t="str">
            <v>ж</v>
          </cell>
          <cell r="CE2" t="str">
            <v>м</v>
          </cell>
          <cell r="CG2" t="str">
            <v>ж</v>
          </cell>
          <cell r="CI2" t="str">
            <v>м</v>
          </cell>
          <cell r="CK2" t="str">
            <v>ж</v>
          </cell>
          <cell r="CM2" t="str">
            <v>м</v>
          </cell>
          <cell r="CO2" t="str">
            <v>ж</v>
          </cell>
          <cell r="CQ2" t="str">
            <v>м</v>
          </cell>
          <cell r="CS2" t="str">
            <v>ж</v>
          </cell>
        </row>
        <row r="3">
          <cell r="B3" t="str">
            <v>021001</v>
          </cell>
          <cell r="C3">
            <v>1</v>
          </cell>
          <cell r="D3" t="str">
            <v>021001</v>
          </cell>
          <cell r="E3">
            <v>1</v>
          </cell>
          <cell r="F3" t="str">
            <v>021001</v>
          </cell>
          <cell r="G3">
            <v>7</v>
          </cell>
          <cell r="H3" t="str">
            <v>021001</v>
          </cell>
          <cell r="I3">
            <v>9</v>
          </cell>
          <cell r="J3" t="str">
            <v>021001</v>
          </cell>
          <cell r="K3">
            <v>4</v>
          </cell>
          <cell r="L3" t="str">
            <v>021001</v>
          </cell>
          <cell r="M3">
            <v>3</v>
          </cell>
          <cell r="N3" t="str">
            <v>021001</v>
          </cell>
          <cell r="O3">
            <v>7</v>
          </cell>
          <cell r="P3" t="str">
            <v>021001</v>
          </cell>
          <cell r="Q3">
            <v>8</v>
          </cell>
          <cell r="R3" t="str">
            <v>021001</v>
          </cell>
          <cell r="S3">
            <v>8</v>
          </cell>
          <cell r="T3" t="str">
            <v>021001</v>
          </cell>
          <cell r="U3">
            <v>9</v>
          </cell>
          <cell r="V3" t="str">
            <v>021001</v>
          </cell>
          <cell r="W3">
            <v>15</v>
          </cell>
          <cell r="X3" t="str">
            <v>021001</v>
          </cell>
          <cell r="Y3">
            <v>14</v>
          </cell>
          <cell r="Z3" t="str">
            <v>021001</v>
          </cell>
          <cell r="AA3">
            <v>3</v>
          </cell>
          <cell r="AB3" t="str">
            <v>021001</v>
          </cell>
          <cell r="AC3">
            <v>3</v>
          </cell>
          <cell r="AD3" t="str">
            <v>021001</v>
          </cell>
          <cell r="AE3">
            <v>6</v>
          </cell>
          <cell r="AF3" t="str">
            <v>021001</v>
          </cell>
          <cell r="AG3">
            <v>3</v>
          </cell>
          <cell r="AH3" t="str">
            <v>021001</v>
          </cell>
          <cell r="AI3">
            <v>6</v>
          </cell>
          <cell r="AJ3" t="str">
            <v>021001</v>
          </cell>
          <cell r="AK3">
            <v>5</v>
          </cell>
          <cell r="AL3" t="str">
            <v>021001</v>
          </cell>
          <cell r="AM3">
            <v>11</v>
          </cell>
          <cell r="AN3" t="str">
            <v>021001</v>
          </cell>
          <cell r="AO3">
            <v>5</v>
          </cell>
          <cell r="AP3" t="str">
            <v>021001</v>
          </cell>
          <cell r="AQ3">
            <v>7</v>
          </cell>
          <cell r="AR3" t="str">
            <v>021001</v>
          </cell>
          <cell r="AS3">
            <v>6</v>
          </cell>
          <cell r="AT3" t="str">
            <v>021001</v>
          </cell>
          <cell r="AU3">
            <v>10</v>
          </cell>
          <cell r="AV3" t="str">
            <v>021001</v>
          </cell>
          <cell r="AW3">
            <v>4</v>
          </cell>
          <cell r="AX3" t="str">
            <v>021001</v>
          </cell>
          <cell r="AY3">
            <v>6</v>
          </cell>
          <cell r="AZ3" t="str">
            <v>021001</v>
          </cell>
          <cell r="BA3">
            <v>7</v>
          </cell>
          <cell r="BB3" t="str">
            <v>021001</v>
          </cell>
          <cell r="BC3">
            <v>4</v>
          </cell>
          <cell r="BD3" t="str">
            <v>021001</v>
          </cell>
          <cell r="BE3">
            <v>8</v>
          </cell>
          <cell r="BF3" t="str">
            <v>021001</v>
          </cell>
          <cell r="BG3">
            <v>6</v>
          </cell>
          <cell r="BH3" t="str">
            <v>021001</v>
          </cell>
          <cell r="BI3">
            <v>12</v>
          </cell>
          <cell r="BJ3" t="str">
            <v>021001</v>
          </cell>
          <cell r="BK3">
            <v>13</v>
          </cell>
          <cell r="BL3" t="str">
            <v>021001</v>
          </cell>
          <cell r="BM3">
            <v>6</v>
          </cell>
          <cell r="BN3" t="str">
            <v>021001</v>
          </cell>
          <cell r="BO3">
            <v>7</v>
          </cell>
          <cell r="BP3" t="str">
            <v>021001</v>
          </cell>
          <cell r="BQ3">
            <v>13</v>
          </cell>
          <cell r="BR3" t="str">
            <v>021001</v>
          </cell>
          <cell r="BS3">
            <v>12</v>
          </cell>
          <cell r="BT3" t="str">
            <v>021001</v>
          </cell>
          <cell r="BU3">
            <v>8</v>
          </cell>
          <cell r="BV3" t="str">
            <v>021001</v>
          </cell>
          <cell r="BW3">
            <v>6</v>
          </cell>
          <cell r="BX3" t="str">
            <v>021001</v>
          </cell>
          <cell r="BY3">
            <v>3</v>
          </cell>
          <cell r="BZ3" t="str">
            <v>021001</v>
          </cell>
          <cell r="CA3">
            <v>6</v>
          </cell>
          <cell r="CB3" t="str">
            <v>021001</v>
          </cell>
          <cell r="CC3">
            <v>7</v>
          </cell>
          <cell r="CD3" t="str">
            <v>021001</v>
          </cell>
          <cell r="CE3">
            <v>12</v>
          </cell>
          <cell r="CF3" t="str">
            <v>021001</v>
          </cell>
          <cell r="CG3">
            <v>7</v>
          </cell>
          <cell r="CH3" t="str">
            <v>021001</v>
          </cell>
          <cell r="CI3">
            <v>7</v>
          </cell>
          <cell r="CJ3" t="str">
            <v>021001</v>
          </cell>
          <cell r="CK3">
            <v>6</v>
          </cell>
          <cell r="CL3" t="str">
            <v>021001</v>
          </cell>
          <cell r="CM3">
            <v>9</v>
          </cell>
          <cell r="CN3" t="str">
            <v>021001</v>
          </cell>
          <cell r="CO3">
            <v>11</v>
          </cell>
          <cell r="CP3" t="str">
            <v>021001</v>
          </cell>
          <cell r="CQ3">
            <v>10</v>
          </cell>
          <cell r="CR3" t="str">
            <v>021001</v>
          </cell>
          <cell r="CS3">
            <v>12</v>
          </cell>
        </row>
        <row r="4">
          <cell r="B4" t="str">
            <v>021002</v>
          </cell>
          <cell r="C4">
            <v>1</v>
          </cell>
          <cell r="D4" t="str">
            <v>021002</v>
          </cell>
          <cell r="E4">
            <v>5</v>
          </cell>
          <cell r="F4" t="str">
            <v>021002</v>
          </cell>
          <cell r="G4">
            <v>8</v>
          </cell>
          <cell r="H4" t="str">
            <v>021002</v>
          </cell>
          <cell r="I4">
            <v>6</v>
          </cell>
          <cell r="J4" t="str">
            <v>021002</v>
          </cell>
          <cell r="K4">
            <v>8</v>
          </cell>
          <cell r="L4" t="str">
            <v>021002</v>
          </cell>
          <cell r="M4">
            <v>11</v>
          </cell>
          <cell r="N4" t="str">
            <v>021002</v>
          </cell>
          <cell r="O4">
            <v>11</v>
          </cell>
          <cell r="P4" t="str">
            <v>021002</v>
          </cell>
          <cell r="Q4">
            <v>5</v>
          </cell>
          <cell r="R4" t="str">
            <v>021002</v>
          </cell>
          <cell r="S4">
            <v>10</v>
          </cell>
          <cell r="T4" t="str">
            <v>021002</v>
          </cell>
          <cell r="U4">
            <v>16</v>
          </cell>
          <cell r="V4" t="str">
            <v>021002</v>
          </cell>
          <cell r="W4">
            <v>9</v>
          </cell>
          <cell r="X4" t="str">
            <v>021002</v>
          </cell>
          <cell r="Y4">
            <v>8</v>
          </cell>
          <cell r="Z4" t="str">
            <v>021002</v>
          </cell>
          <cell r="AA4">
            <v>8</v>
          </cell>
          <cell r="AB4" t="str">
            <v>021002</v>
          </cell>
          <cell r="AC4">
            <v>6</v>
          </cell>
          <cell r="AD4" t="str">
            <v>021002</v>
          </cell>
          <cell r="AE4">
            <v>17</v>
          </cell>
          <cell r="AF4" t="str">
            <v>021002</v>
          </cell>
          <cell r="AG4">
            <v>10</v>
          </cell>
          <cell r="AH4" t="str">
            <v>021002</v>
          </cell>
          <cell r="AI4">
            <v>17</v>
          </cell>
          <cell r="AJ4" t="str">
            <v>021002</v>
          </cell>
          <cell r="AK4">
            <v>13</v>
          </cell>
          <cell r="AL4" t="str">
            <v>021002</v>
          </cell>
          <cell r="AM4">
            <v>23</v>
          </cell>
          <cell r="AN4" t="str">
            <v>021002</v>
          </cell>
          <cell r="AO4">
            <v>6</v>
          </cell>
          <cell r="AP4" t="str">
            <v>021002</v>
          </cell>
          <cell r="AQ4">
            <v>8</v>
          </cell>
          <cell r="AR4" t="str">
            <v>021002</v>
          </cell>
          <cell r="AS4">
            <v>12</v>
          </cell>
          <cell r="AT4" t="str">
            <v>021002</v>
          </cell>
          <cell r="AU4">
            <v>15</v>
          </cell>
          <cell r="AV4" t="str">
            <v>021002</v>
          </cell>
          <cell r="AW4">
            <v>11</v>
          </cell>
          <cell r="AX4" t="str">
            <v>021002</v>
          </cell>
          <cell r="AY4">
            <v>10</v>
          </cell>
          <cell r="AZ4" t="str">
            <v>021002</v>
          </cell>
          <cell r="BA4">
            <v>12</v>
          </cell>
          <cell r="BB4" t="str">
            <v>021002</v>
          </cell>
          <cell r="BC4">
            <v>18</v>
          </cell>
          <cell r="BD4" t="str">
            <v>021002</v>
          </cell>
          <cell r="BE4">
            <v>12</v>
          </cell>
          <cell r="BF4" t="str">
            <v>021002</v>
          </cell>
          <cell r="BG4">
            <v>10</v>
          </cell>
          <cell r="BH4" t="str">
            <v>021002</v>
          </cell>
          <cell r="BI4">
            <v>9</v>
          </cell>
          <cell r="BJ4" t="str">
            <v>021002</v>
          </cell>
          <cell r="BK4">
            <v>16</v>
          </cell>
          <cell r="BL4" t="str">
            <v>021002</v>
          </cell>
          <cell r="BM4">
            <v>18</v>
          </cell>
          <cell r="BN4" t="str">
            <v>021002</v>
          </cell>
          <cell r="BO4">
            <v>13</v>
          </cell>
          <cell r="BP4" t="str">
            <v>021002</v>
          </cell>
          <cell r="BQ4">
            <v>17</v>
          </cell>
          <cell r="BR4" t="str">
            <v>021002</v>
          </cell>
          <cell r="BS4">
            <v>16</v>
          </cell>
          <cell r="BT4" t="str">
            <v>021002</v>
          </cell>
          <cell r="BU4">
            <v>15</v>
          </cell>
          <cell r="BV4" t="str">
            <v>021002</v>
          </cell>
          <cell r="BW4">
            <v>13</v>
          </cell>
          <cell r="BX4" t="str">
            <v>021002</v>
          </cell>
          <cell r="BY4">
            <v>13</v>
          </cell>
          <cell r="BZ4" t="str">
            <v>021002</v>
          </cell>
          <cell r="CA4">
            <v>10</v>
          </cell>
          <cell r="CB4" t="str">
            <v>021002</v>
          </cell>
          <cell r="CC4">
            <v>15</v>
          </cell>
          <cell r="CD4" t="str">
            <v>021002</v>
          </cell>
          <cell r="CE4">
            <v>10</v>
          </cell>
          <cell r="CF4" t="str">
            <v>021002</v>
          </cell>
          <cell r="CG4">
            <v>6</v>
          </cell>
          <cell r="CH4" t="str">
            <v>021002</v>
          </cell>
          <cell r="CI4">
            <v>10</v>
          </cell>
          <cell r="CJ4" t="str">
            <v>021002</v>
          </cell>
          <cell r="CK4">
            <v>15</v>
          </cell>
          <cell r="CL4" t="str">
            <v>021002</v>
          </cell>
          <cell r="CM4">
            <v>9</v>
          </cell>
          <cell r="CN4" t="str">
            <v>021002</v>
          </cell>
          <cell r="CO4">
            <v>12</v>
          </cell>
          <cell r="CP4" t="str">
            <v>021002</v>
          </cell>
          <cell r="CQ4">
            <v>14</v>
          </cell>
          <cell r="CR4" t="str">
            <v>021002</v>
          </cell>
          <cell r="CS4">
            <v>8</v>
          </cell>
        </row>
        <row r="5">
          <cell r="B5" t="str">
            <v>021003</v>
          </cell>
          <cell r="C5">
            <v>1</v>
          </cell>
          <cell r="D5" t="str">
            <v>021100</v>
          </cell>
          <cell r="E5">
            <v>5</v>
          </cell>
          <cell r="F5" t="str">
            <v>021003</v>
          </cell>
          <cell r="G5">
            <v>7</v>
          </cell>
          <cell r="H5" t="str">
            <v>021003</v>
          </cell>
          <cell r="I5">
            <v>4</v>
          </cell>
          <cell r="J5" t="str">
            <v>021003</v>
          </cell>
          <cell r="K5">
            <v>10</v>
          </cell>
          <cell r="L5" t="str">
            <v>021003</v>
          </cell>
          <cell r="M5">
            <v>10</v>
          </cell>
          <cell r="N5" t="str">
            <v>021003</v>
          </cell>
          <cell r="O5">
            <v>11</v>
          </cell>
          <cell r="P5" t="str">
            <v>021003</v>
          </cell>
          <cell r="Q5">
            <v>6</v>
          </cell>
          <cell r="R5" t="str">
            <v>021003</v>
          </cell>
          <cell r="S5">
            <v>14</v>
          </cell>
          <cell r="T5" t="str">
            <v>021003</v>
          </cell>
          <cell r="U5">
            <v>11</v>
          </cell>
          <cell r="V5" t="str">
            <v>021003</v>
          </cell>
          <cell r="W5">
            <v>13</v>
          </cell>
          <cell r="X5" t="str">
            <v>021003</v>
          </cell>
          <cell r="Y5">
            <v>9</v>
          </cell>
          <cell r="Z5" t="str">
            <v>021003</v>
          </cell>
          <cell r="AA5">
            <v>15</v>
          </cell>
          <cell r="AB5" t="str">
            <v>021003</v>
          </cell>
          <cell r="AC5">
            <v>8</v>
          </cell>
          <cell r="AD5" t="str">
            <v>021003</v>
          </cell>
          <cell r="AE5">
            <v>18</v>
          </cell>
          <cell r="AF5" t="str">
            <v>021003</v>
          </cell>
          <cell r="AG5">
            <v>11</v>
          </cell>
          <cell r="AH5" t="str">
            <v>021003</v>
          </cell>
          <cell r="AI5">
            <v>6</v>
          </cell>
          <cell r="AJ5" t="str">
            <v>021003</v>
          </cell>
          <cell r="AK5">
            <v>8</v>
          </cell>
          <cell r="AL5" t="str">
            <v>021003</v>
          </cell>
          <cell r="AM5">
            <v>8</v>
          </cell>
          <cell r="AN5" t="str">
            <v>021003</v>
          </cell>
          <cell r="AO5">
            <v>7</v>
          </cell>
          <cell r="AP5" t="str">
            <v>021003</v>
          </cell>
          <cell r="AQ5">
            <v>10</v>
          </cell>
          <cell r="AR5" t="str">
            <v>021003</v>
          </cell>
          <cell r="AS5">
            <v>8</v>
          </cell>
          <cell r="AT5" t="str">
            <v>021003</v>
          </cell>
          <cell r="AU5">
            <v>12</v>
          </cell>
          <cell r="AV5" t="str">
            <v>021003</v>
          </cell>
          <cell r="AW5">
            <v>15</v>
          </cell>
          <cell r="AX5" t="str">
            <v>021003</v>
          </cell>
          <cell r="AY5">
            <v>10</v>
          </cell>
          <cell r="AZ5" t="str">
            <v>021003</v>
          </cell>
          <cell r="BA5">
            <v>12</v>
          </cell>
          <cell r="BB5" t="str">
            <v>021003</v>
          </cell>
          <cell r="BC5">
            <v>8</v>
          </cell>
          <cell r="BD5" t="str">
            <v>021003</v>
          </cell>
          <cell r="BE5">
            <v>11</v>
          </cell>
          <cell r="BF5" t="str">
            <v>021003</v>
          </cell>
          <cell r="BG5">
            <v>9</v>
          </cell>
          <cell r="BH5" t="str">
            <v>021003</v>
          </cell>
          <cell r="BI5">
            <v>6</v>
          </cell>
          <cell r="BJ5" t="str">
            <v>021003</v>
          </cell>
          <cell r="BK5">
            <v>12</v>
          </cell>
          <cell r="BL5" t="str">
            <v>021003</v>
          </cell>
          <cell r="BM5">
            <v>6</v>
          </cell>
          <cell r="BN5" t="str">
            <v>021003</v>
          </cell>
          <cell r="BO5">
            <v>11</v>
          </cell>
          <cell r="BP5" t="str">
            <v>021003</v>
          </cell>
          <cell r="BQ5">
            <v>15</v>
          </cell>
          <cell r="BR5" t="str">
            <v>021003</v>
          </cell>
          <cell r="BS5">
            <v>12</v>
          </cell>
          <cell r="BT5" t="str">
            <v>021003</v>
          </cell>
          <cell r="BU5">
            <v>8</v>
          </cell>
          <cell r="BV5" t="str">
            <v>021003</v>
          </cell>
          <cell r="BW5">
            <v>12</v>
          </cell>
          <cell r="BX5" t="str">
            <v>021003</v>
          </cell>
          <cell r="BY5">
            <v>10</v>
          </cell>
          <cell r="BZ5" t="str">
            <v>021003</v>
          </cell>
          <cell r="CA5">
            <v>11</v>
          </cell>
          <cell r="CB5" t="str">
            <v>021003</v>
          </cell>
          <cell r="CC5">
            <v>10</v>
          </cell>
          <cell r="CD5" t="str">
            <v>021003</v>
          </cell>
          <cell r="CE5">
            <v>13</v>
          </cell>
          <cell r="CF5" t="str">
            <v>021003</v>
          </cell>
          <cell r="CG5">
            <v>8</v>
          </cell>
          <cell r="CH5" t="str">
            <v>021003</v>
          </cell>
          <cell r="CI5">
            <v>10</v>
          </cell>
          <cell r="CJ5" t="str">
            <v>021003</v>
          </cell>
          <cell r="CK5">
            <v>11</v>
          </cell>
          <cell r="CL5" t="str">
            <v>021003</v>
          </cell>
          <cell r="CM5">
            <v>12</v>
          </cell>
          <cell r="CN5" t="str">
            <v>021003</v>
          </cell>
          <cell r="CO5">
            <v>12</v>
          </cell>
          <cell r="CP5" t="str">
            <v>021003</v>
          </cell>
          <cell r="CQ5">
            <v>16</v>
          </cell>
          <cell r="CR5" t="str">
            <v>021003</v>
          </cell>
          <cell r="CS5">
            <v>11</v>
          </cell>
        </row>
        <row r="6">
          <cell r="B6" t="str">
            <v>021100</v>
          </cell>
          <cell r="C6">
            <v>2</v>
          </cell>
          <cell r="F6" t="str">
            <v>021100</v>
          </cell>
          <cell r="G6">
            <v>29</v>
          </cell>
          <cell r="H6" t="str">
            <v>021100</v>
          </cell>
          <cell r="I6">
            <v>36</v>
          </cell>
          <cell r="J6" t="str">
            <v>021100</v>
          </cell>
          <cell r="K6">
            <v>49</v>
          </cell>
          <cell r="L6" t="str">
            <v>021100</v>
          </cell>
          <cell r="M6">
            <v>47</v>
          </cell>
          <cell r="N6" t="str">
            <v>021100</v>
          </cell>
          <cell r="O6">
            <v>52</v>
          </cell>
          <cell r="P6" t="str">
            <v>021100</v>
          </cell>
          <cell r="Q6">
            <v>50</v>
          </cell>
          <cell r="R6" t="str">
            <v>021100</v>
          </cell>
          <cell r="S6">
            <v>55</v>
          </cell>
          <cell r="T6" t="str">
            <v>021100</v>
          </cell>
          <cell r="U6">
            <v>64</v>
          </cell>
          <cell r="V6" t="str">
            <v>021100</v>
          </cell>
          <cell r="W6">
            <v>46</v>
          </cell>
          <cell r="X6" t="str">
            <v>021100</v>
          </cell>
          <cell r="Y6">
            <v>49</v>
          </cell>
          <cell r="Z6" t="str">
            <v>021100</v>
          </cell>
          <cell r="AA6">
            <v>50</v>
          </cell>
          <cell r="AB6" t="str">
            <v>021100</v>
          </cell>
          <cell r="AC6">
            <v>48</v>
          </cell>
          <cell r="AD6" t="str">
            <v>021100</v>
          </cell>
          <cell r="AE6">
            <v>59</v>
          </cell>
          <cell r="AF6" t="str">
            <v>021100</v>
          </cell>
          <cell r="AG6">
            <v>48</v>
          </cell>
          <cell r="AH6" t="str">
            <v>021100</v>
          </cell>
          <cell r="AI6">
            <v>48</v>
          </cell>
          <cell r="AJ6" t="str">
            <v>021100</v>
          </cell>
          <cell r="AK6">
            <v>31</v>
          </cell>
          <cell r="AL6" t="str">
            <v>021100</v>
          </cell>
          <cell r="AM6">
            <v>55</v>
          </cell>
          <cell r="AN6" t="str">
            <v>021100</v>
          </cell>
          <cell r="AO6">
            <v>60</v>
          </cell>
          <cell r="AP6" t="str">
            <v>021100</v>
          </cell>
          <cell r="AQ6">
            <v>53</v>
          </cell>
          <cell r="AR6" t="str">
            <v>021100</v>
          </cell>
          <cell r="AS6">
            <v>47</v>
          </cell>
          <cell r="AT6" t="str">
            <v>021100</v>
          </cell>
          <cell r="AU6">
            <v>58</v>
          </cell>
          <cell r="AV6" t="str">
            <v>021100</v>
          </cell>
          <cell r="AW6">
            <v>47</v>
          </cell>
          <cell r="AX6" t="str">
            <v>021100</v>
          </cell>
          <cell r="AY6">
            <v>51</v>
          </cell>
          <cell r="AZ6" t="str">
            <v>021100</v>
          </cell>
          <cell r="BA6">
            <v>48</v>
          </cell>
          <cell r="BB6" t="str">
            <v>021100</v>
          </cell>
          <cell r="BC6">
            <v>65</v>
          </cell>
          <cell r="BD6" t="str">
            <v>021100</v>
          </cell>
          <cell r="BE6">
            <v>64</v>
          </cell>
          <cell r="BF6" t="str">
            <v>021100</v>
          </cell>
          <cell r="BG6">
            <v>49</v>
          </cell>
          <cell r="BH6" t="str">
            <v>021100</v>
          </cell>
          <cell r="BI6">
            <v>54</v>
          </cell>
          <cell r="BJ6" t="str">
            <v>021100</v>
          </cell>
          <cell r="BK6">
            <v>55</v>
          </cell>
          <cell r="BL6" t="str">
            <v>021100</v>
          </cell>
          <cell r="BM6">
            <v>69</v>
          </cell>
          <cell r="BN6" t="str">
            <v>021100</v>
          </cell>
          <cell r="BO6">
            <v>66</v>
          </cell>
          <cell r="BP6" t="str">
            <v>021100</v>
          </cell>
          <cell r="BQ6">
            <v>68</v>
          </cell>
          <cell r="BR6" t="str">
            <v>021100</v>
          </cell>
          <cell r="BS6">
            <v>74</v>
          </cell>
          <cell r="BT6" t="str">
            <v>021100</v>
          </cell>
          <cell r="BU6">
            <v>61</v>
          </cell>
          <cell r="BV6" t="str">
            <v>021100</v>
          </cell>
          <cell r="BW6">
            <v>49</v>
          </cell>
          <cell r="BX6" t="str">
            <v>021100</v>
          </cell>
          <cell r="BY6">
            <v>55</v>
          </cell>
          <cell r="BZ6" t="str">
            <v>021100</v>
          </cell>
          <cell r="CA6">
            <v>51</v>
          </cell>
          <cell r="CB6" t="str">
            <v>021100</v>
          </cell>
          <cell r="CC6">
            <v>47</v>
          </cell>
          <cell r="CD6" t="str">
            <v>021100</v>
          </cell>
          <cell r="CE6">
            <v>56</v>
          </cell>
          <cell r="CF6" t="str">
            <v>021100</v>
          </cell>
          <cell r="CG6">
            <v>65</v>
          </cell>
          <cell r="CH6" t="str">
            <v>021100</v>
          </cell>
          <cell r="CI6">
            <v>67</v>
          </cell>
          <cell r="CJ6" t="str">
            <v>021100</v>
          </cell>
          <cell r="CK6">
            <v>70</v>
          </cell>
          <cell r="CL6" t="str">
            <v>021100</v>
          </cell>
          <cell r="CM6">
            <v>62</v>
          </cell>
          <cell r="CN6" t="str">
            <v>021100</v>
          </cell>
          <cell r="CO6">
            <v>58</v>
          </cell>
          <cell r="CP6" t="str">
            <v>021100</v>
          </cell>
          <cell r="CQ6">
            <v>45</v>
          </cell>
          <cell r="CR6" t="str">
            <v>021100</v>
          </cell>
          <cell r="CS6">
            <v>50</v>
          </cell>
        </row>
        <row r="7">
          <cell r="B7" t="str">
            <v>021102</v>
          </cell>
          <cell r="F7" t="str">
            <v>021102</v>
          </cell>
          <cell r="G7">
            <v>2</v>
          </cell>
          <cell r="H7" t="str">
            <v>021102</v>
          </cell>
          <cell r="I7">
            <v>2</v>
          </cell>
          <cell r="J7" t="str">
            <v>021102</v>
          </cell>
          <cell r="K7">
            <v>2</v>
          </cell>
          <cell r="L7" t="str">
            <v>021102</v>
          </cell>
          <cell r="M7">
            <v>8</v>
          </cell>
          <cell r="N7" t="str">
            <v>021102</v>
          </cell>
          <cell r="O7">
            <v>11</v>
          </cell>
          <cell r="P7" t="str">
            <v>021102</v>
          </cell>
          <cell r="Q7">
            <v>10</v>
          </cell>
          <cell r="R7" t="str">
            <v>021102</v>
          </cell>
          <cell r="S7">
            <v>10</v>
          </cell>
          <cell r="T7" t="str">
            <v>021102</v>
          </cell>
          <cell r="U7">
            <v>10</v>
          </cell>
          <cell r="V7" t="str">
            <v>021102</v>
          </cell>
          <cell r="W7">
            <v>13</v>
          </cell>
          <cell r="X7" t="str">
            <v>021102</v>
          </cell>
          <cell r="Y7">
            <v>9</v>
          </cell>
          <cell r="Z7" t="str">
            <v>021102</v>
          </cell>
          <cell r="AA7">
            <v>7</v>
          </cell>
          <cell r="AB7" t="str">
            <v>021102</v>
          </cell>
          <cell r="AC7">
            <v>6</v>
          </cell>
          <cell r="AD7" t="str">
            <v>021102</v>
          </cell>
          <cell r="AE7">
            <v>6</v>
          </cell>
          <cell r="AF7" t="str">
            <v>021102</v>
          </cell>
          <cell r="AG7">
            <v>8</v>
          </cell>
          <cell r="AH7" t="str">
            <v>021102</v>
          </cell>
          <cell r="AI7">
            <v>7</v>
          </cell>
          <cell r="AJ7" t="str">
            <v>021102</v>
          </cell>
          <cell r="AK7">
            <v>12</v>
          </cell>
          <cell r="AL7" t="str">
            <v>021102</v>
          </cell>
          <cell r="AM7">
            <v>4</v>
          </cell>
          <cell r="AN7" t="str">
            <v>021102</v>
          </cell>
          <cell r="AO7">
            <v>6</v>
          </cell>
          <cell r="AP7" t="str">
            <v>021102</v>
          </cell>
          <cell r="AQ7">
            <v>14</v>
          </cell>
          <cell r="AR7" t="str">
            <v>021102</v>
          </cell>
          <cell r="AS7">
            <v>13</v>
          </cell>
          <cell r="AT7" t="str">
            <v>021102</v>
          </cell>
          <cell r="AU7">
            <v>3</v>
          </cell>
          <cell r="AV7" t="str">
            <v>021102</v>
          </cell>
          <cell r="AW7">
            <v>6</v>
          </cell>
          <cell r="AX7" t="str">
            <v>021102</v>
          </cell>
          <cell r="AY7">
            <v>2</v>
          </cell>
          <cell r="AZ7" t="str">
            <v>021102</v>
          </cell>
          <cell r="BA7">
            <v>13</v>
          </cell>
          <cell r="BB7" t="str">
            <v>021102</v>
          </cell>
          <cell r="BC7">
            <v>5</v>
          </cell>
          <cell r="BD7" t="str">
            <v>021102</v>
          </cell>
          <cell r="BE7">
            <v>5</v>
          </cell>
          <cell r="BF7" t="str">
            <v>021102</v>
          </cell>
          <cell r="BG7">
            <v>6</v>
          </cell>
          <cell r="BH7" t="str">
            <v>021102</v>
          </cell>
          <cell r="BI7">
            <v>4</v>
          </cell>
          <cell r="BJ7" t="str">
            <v>021102</v>
          </cell>
          <cell r="BK7">
            <v>8</v>
          </cell>
          <cell r="BL7" t="str">
            <v>021102</v>
          </cell>
          <cell r="BM7">
            <v>11</v>
          </cell>
          <cell r="BN7" t="str">
            <v>021102</v>
          </cell>
          <cell r="BO7">
            <v>9</v>
          </cell>
          <cell r="BP7" t="str">
            <v>021102</v>
          </cell>
          <cell r="BQ7">
            <v>7</v>
          </cell>
          <cell r="BR7" t="str">
            <v>021102</v>
          </cell>
          <cell r="BS7">
            <v>11</v>
          </cell>
          <cell r="BT7" t="str">
            <v>021102</v>
          </cell>
          <cell r="BU7">
            <v>5</v>
          </cell>
          <cell r="BV7" t="str">
            <v>021102</v>
          </cell>
          <cell r="BW7">
            <v>12</v>
          </cell>
          <cell r="BX7" t="str">
            <v>021102</v>
          </cell>
          <cell r="BY7">
            <v>9</v>
          </cell>
          <cell r="BZ7" t="str">
            <v>021102</v>
          </cell>
          <cell r="CA7">
            <v>9</v>
          </cell>
          <cell r="CB7" t="str">
            <v>021102</v>
          </cell>
          <cell r="CC7">
            <v>15</v>
          </cell>
          <cell r="CD7" t="str">
            <v>021102</v>
          </cell>
          <cell r="CE7">
            <v>10</v>
          </cell>
          <cell r="CF7" t="str">
            <v>021102</v>
          </cell>
          <cell r="CG7">
            <v>7</v>
          </cell>
          <cell r="CH7" t="str">
            <v>021102</v>
          </cell>
          <cell r="CI7">
            <v>14</v>
          </cell>
          <cell r="CJ7" t="str">
            <v>021102</v>
          </cell>
          <cell r="CK7">
            <v>12</v>
          </cell>
          <cell r="CL7" t="str">
            <v>021102</v>
          </cell>
          <cell r="CM7">
            <v>7</v>
          </cell>
          <cell r="CN7" t="str">
            <v>021102</v>
          </cell>
          <cell r="CO7">
            <v>6</v>
          </cell>
          <cell r="CP7" t="str">
            <v>021102</v>
          </cell>
          <cell r="CQ7">
            <v>11</v>
          </cell>
          <cell r="CR7" t="str">
            <v>021102</v>
          </cell>
          <cell r="CS7">
            <v>9</v>
          </cell>
        </row>
        <row r="8">
          <cell r="B8" t="str">
            <v>021104</v>
          </cell>
          <cell r="C8">
            <v>1</v>
          </cell>
          <cell r="F8" t="str">
            <v>021104</v>
          </cell>
          <cell r="G8">
            <v>14</v>
          </cell>
          <cell r="H8" t="str">
            <v>021104</v>
          </cell>
          <cell r="I8">
            <v>8</v>
          </cell>
          <cell r="J8" t="str">
            <v>021104</v>
          </cell>
          <cell r="K8">
            <v>32</v>
          </cell>
          <cell r="L8" t="str">
            <v>021104</v>
          </cell>
          <cell r="M8">
            <v>20</v>
          </cell>
          <cell r="N8" t="str">
            <v>021104</v>
          </cell>
          <cell r="O8">
            <v>35</v>
          </cell>
          <cell r="P8" t="str">
            <v>021104</v>
          </cell>
          <cell r="Q8">
            <v>29</v>
          </cell>
          <cell r="R8" t="str">
            <v>021104</v>
          </cell>
          <cell r="S8">
            <v>29</v>
          </cell>
          <cell r="T8" t="str">
            <v>021104</v>
          </cell>
          <cell r="U8">
            <v>40</v>
          </cell>
          <cell r="V8" t="str">
            <v>021104</v>
          </cell>
          <cell r="W8">
            <v>27</v>
          </cell>
          <cell r="X8" t="str">
            <v>021104</v>
          </cell>
          <cell r="Y8">
            <v>29</v>
          </cell>
          <cell r="Z8" t="str">
            <v>021104</v>
          </cell>
          <cell r="AA8">
            <v>21</v>
          </cell>
          <cell r="AB8" t="str">
            <v>021104</v>
          </cell>
          <cell r="AC8">
            <v>25</v>
          </cell>
          <cell r="AD8" t="str">
            <v>021104</v>
          </cell>
          <cell r="AE8">
            <v>33</v>
          </cell>
          <cell r="AF8" t="str">
            <v>021104</v>
          </cell>
          <cell r="AG8">
            <v>26</v>
          </cell>
          <cell r="AH8" t="str">
            <v>021104</v>
          </cell>
          <cell r="AI8">
            <v>35</v>
          </cell>
          <cell r="AJ8" t="str">
            <v>021104</v>
          </cell>
          <cell r="AK8">
            <v>23</v>
          </cell>
          <cell r="AL8" t="str">
            <v>021104</v>
          </cell>
          <cell r="AM8">
            <v>19</v>
          </cell>
          <cell r="AN8" t="str">
            <v>021104</v>
          </cell>
          <cell r="AO8">
            <v>26</v>
          </cell>
          <cell r="AP8" t="str">
            <v>021104</v>
          </cell>
          <cell r="AQ8">
            <v>28</v>
          </cell>
          <cell r="AR8" t="str">
            <v>021104</v>
          </cell>
          <cell r="AS8">
            <v>27</v>
          </cell>
          <cell r="AT8" t="str">
            <v>021104</v>
          </cell>
          <cell r="AU8">
            <v>30</v>
          </cell>
          <cell r="AV8" t="str">
            <v>021104</v>
          </cell>
          <cell r="AW8">
            <v>26</v>
          </cell>
          <cell r="AX8" t="str">
            <v>021104</v>
          </cell>
          <cell r="AY8">
            <v>35</v>
          </cell>
          <cell r="AZ8" t="str">
            <v>021104</v>
          </cell>
          <cell r="BA8">
            <v>17</v>
          </cell>
          <cell r="BB8" t="str">
            <v>021104</v>
          </cell>
          <cell r="BC8">
            <v>25</v>
          </cell>
          <cell r="BD8" t="str">
            <v>021104</v>
          </cell>
          <cell r="BE8">
            <v>30</v>
          </cell>
          <cell r="BF8" t="str">
            <v>021104</v>
          </cell>
          <cell r="BG8">
            <v>26</v>
          </cell>
          <cell r="BH8" t="str">
            <v>021104</v>
          </cell>
          <cell r="BI8">
            <v>31</v>
          </cell>
          <cell r="BJ8" t="str">
            <v>021104</v>
          </cell>
          <cell r="BK8">
            <v>29</v>
          </cell>
          <cell r="BL8" t="str">
            <v>021104</v>
          </cell>
          <cell r="BM8">
            <v>29</v>
          </cell>
          <cell r="BN8" t="str">
            <v>021104</v>
          </cell>
          <cell r="BO8">
            <v>32</v>
          </cell>
          <cell r="BP8" t="str">
            <v>021104</v>
          </cell>
          <cell r="BQ8">
            <v>22</v>
          </cell>
          <cell r="BR8" t="str">
            <v>021104</v>
          </cell>
          <cell r="BS8">
            <v>38</v>
          </cell>
          <cell r="BT8" t="str">
            <v>021104</v>
          </cell>
          <cell r="BU8">
            <v>29</v>
          </cell>
          <cell r="BV8" t="str">
            <v>021104</v>
          </cell>
          <cell r="BW8">
            <v>26</v>
          </cell>
          <cell r="BX8" t="str">
            <v>021104</v>
          </cell>
          <cell r="BY8">
            <v>24</v>
          </cell>
          <cell r="BZ8" t="str">
            <v>021104</v>
          </cell>
          <cell r="CA8">
            <v>39</v>
          </cell>
          <cell r="CB8" t="str">
            <v>021104</v>
          </cell>
          <cell r="CC8">
            <v>29</v>
          </cell>
          <cell r="CD8" t="str">
            <v>021104</v>
          </cell>
          <cell r="CE8">
            <v>30</v>
          </cell>
          <cell r="CF8" t="str">
            <v>021104</v>
          </cell>
          <cell r="CG8">
            <v>28</v>
          </cell>
          <cell r="CH8" t="str">
            <v>021104</v>
          </cell>
          <cell r="CI8">
            <v>31</v>
          </cell>
          <cell r="CJ8" t="str">
            <v>021104</v>
          </cell>
          <cell r="CK8">
            <v>36</v>
          </cell>
          <cell r="CL8" t="str">
            <v>021104</v>
          </cell>
          <cell r="CM8">
            <v>25</v>
          </cell>
          <cell r="CN8" t="str">
            <v>021104</v>
          </cell>
          <cell r="CO8">
            <v>28</v>
          </cell>
          <cell r="CP8" t="str">
            <v>021104</v>
          </cell>
          <cell r="CQ8">
            <v>31</v>
          </cell>
          <cell r="CR8" t="str">
            <v>021104</v>
          </cell>
          <cell r="CS8">
            <v>30</v>
          </cell>
        </row>
        <row r="9">
          <cell r="B9" t="str">
            <v>021105</v>
          </cell>
          <cell r="C9">
            <v>2</v>
          </cell>
          <cell r="D9" t="str">
            <v>021105</v>
          </cell>
          <cell r="E9">
            <v>3</v>
          </cell>
          <cell r="F9" t="str">
            <v>021105</v>
          </cell>
          <cell r="G9">
            <v>4</v>
          </cell>
          <cell r="H9" t="str">
            <v>021105</v>
          </cell>
          <cell r="I9">
            <v>3</v>
          </cell>
          <cell r="J9" t="str">
            <v>021105</v>
          </cell>
          <cell r="K9">
            <v>7</v>
          </cell>
          <cell r="L9" t="str">
            <v>021105</v>
          </cell>
          <cell r="M9">
            <v>2</v>
          </cell>
          <cell r="N9" t="str">
            <v>021105</v>
          </cell>
          <cell r="O9">
            <v>7</v>
          </cell>
          <cell r="P9" t="str">
            <v>021105</v>
          </cell>
          <cell r="Q9">
            <v>3</v>
          </cell>
          <cell r="R9" t="str">
            <v>021105</v>
          </cell>
          <cell r="S9">
            <v>5</v>
          </cell>
          <cell r="T9" t="str">
            <v>021105</v>
          </cell>
          <cell r="U9">
            <v>9</v>
          </cell>
          <cell r="V9" t="str">
            <v>021105</v>
          </cell>
          <cell r="W9">
            <v>8</v>
          </cell>
          <cell r="X9" t="str">
            <v>021105</v>
          </cell>
          <cell r="Y9">
            <v>9</v>
          </cell>
          <cell r="Z9" t="str">
            <v>021105</v>
          </cell>
          <cell r="AA9">
            <v>5</v>
          </cell>
          <cell r="AB9" t="str">
            <v>021105</v>
          </cell>
          <cell r="AC9">
            <v>9</v>
          </cell>
          <cell r="AD9" t="str">
            <v>021105</v>
          </cell>
          <cell r="AE9">
            <v>6</v>
          </cell>
          <cell r="AF9" t="str">
            <v>021105</v>
          </cell>
          <cell r="AG9">
            <v>7</v>
          </cell>
          <cell r="AH9" t="str">
            <v>021105</v>
          </cell>
          <cell r="AI9">
            <v>11</v>
          </cell>
          <cell r="AJ9" t="str">
            <v>021105</v>
          </cell>
          <cell r="AK9">
            <v>3</v>
          </cell>
          <cell r="AL9" t="str">
            <v>021105</v>
          </cell>
          <cell r="AM9">
            <v>7</v>
          </cell>
          <cell r="AN9" t="str">
            <v>021105</v>
          </cell>
          <cell r="AO9">
            <v>10</v>
          </cell>
          <cell r="AP9" t="str">
            <v>021105</v>
          </cell>
          <cell r="AQ9">
            <v>17</v>
          </cell>
          <cell r="AR9" t="str">
            <v>021105</v>
          </cell>
          <cell r="AS9">
            <v>2</v>
          </cell>
          <cell r="AT9" t="str">
            <v>021105</v>
          </cell>
          <cell r="AU9">
            <v>6</v>
          </cell>
          <cell r="AV9" t="str">
            <v>021105</v>
          </cell>
          <cell r="AW9">
            <v>9</v>
          </cell>
          <cell r="AX9" t="str">
            <v>021105</v>
          </cell>
          <cell r="AY9">
            <v>9</v>
          </cell>
          <cell r="AZ9" t="str">
            <v>021105</v>
          </cell>
          <cell r="BA9">
            <v>3</v>
          </cell>
          <cell r="BB9" t="str">
            <v>021105</v>
          </cell>
          <cell r="BC9">
            <v>11</v>
          </cell>
          <cell r="BD9" t="str">
            <v>021105</v>
          </cell>
          <cell r="BE9">
            <v>10</v>
          </cell>
          <cell r="BF9" t="str">
            <v>021105</v>
          </cell>
          <cell r="BG9">
            <v>9</v>
          </cell>
          <cell r="BH9" t="str">
            <v>021105</v>
          </cell>
          <cell r="BI9">
            <v>11</v>
          </cell>
          <cell r="BJ9" t="str">
            <v>021105</v>
          </cell>
          <cell r="BK9">
            <v>7</v>
          </cell>
          <cell r="BL9" t="str">
            <v>021105</v>
          </cell>
          <cell r="BM9">
            <v>8</v>
          </cell>
          <cell r="BN9" t="str">
            <v>021105</v>
          </cell>
          <cell r="BO9">
            <v>8</v>
          </cell>
          <cell r="BP9" t="str">
            <v>021105</v>
          </cell>
          <cell r="BQ9">
            <v>6</v>
          </cell>
          <cell r="BR9" t="str">
            <v>021105</v>
          </cell>
          <cell r="BS9">
            <v>8</v>
          </cell>
          <cell r="BT9" t="str">
            <v>021105</v>
          </cell>
          <cell r="BU9">
            <v>10</v>
          </cell>
          <cell r="BV9" t="str">
            <v>021105</v>
          </cell>
          <cell r="BW9">
            <v>9</v>
          </cell>
          <cell r="BX9" t="str">
            <v>021105</v>
          </cell>
          <cell r="BY9">
            <v>7</v>
          </cell>
          <cell r="BZ9" t="str">
            <v>021105</v>
          </cell>
          <cell r="CA9">
            <v>15</v>
          </cell>
          <cell r="CB9" t="str">
            <v>021105</v>
          </cell>
          <cell r="CC9">
            <v>9</v>
          </cell>
          <cell r="CD9" t="str">
            <v>021105</v>
          </cell>
          <cell r="CE9">
            <v>4</v>
          </cell>
          <cell r="CF9" t="str">
            <v>021105</v>
          </cell>
          <cell r="CG9">
            <v>15</v>
          </cell>
          <cell r="CH9" t="str">
            <v>021105</v>
          </cell>
          <cell r="CI9">
            <v>9</v>
          </cell>
          <cell r="CJ9" t="str">
            <v>021105</v>
          </cell>
          <cell r="CK9">
            <v>12</v>
          </cell>
          <cell r="CL9" t="str">
            <v>021105</v>
          </cell>
          <cell r="CM9">
            <v>7</v>
          </cell>
          <cell r="CN9" t="str">
            <v>021105</v>
          </cell>
          <cell r="CO9">
            <v>11</v>
          </cell>
          <cell r="CP9" t="str">
            <v>021105</v>
          </cell>
          <cell r="CQ9">
            <v>8</v>
          </cell>
          <cell r="CR9" t="str">
            <v>021105</v>
          </cell>
          <cell r="CS9">
            <v>11</v>
          </cell>
        </row>
        <row r="10">
          <cell r="B10" t="str">
            <v>021110</v>
          </cell>
          <cell r="C10">
            <v>8</v>
          </cell>
          <cell r="D10" t="str">
            <v>021110</v>
          </cell>
          <cell r="E10">
            <v>6</v>
          </cell>
          <cell r="F10" t="str">
            <v>021110</v>
          </cell>
          <cell r="G10">
            <v>54</v>
          </cell>
          <cell r="H10" t="str">
            <v>021110</v>
          </cell>
          <cell r="I10">
            <v>53</v>
          </cell>
          <cell r="J10" t="str">
            <v>021110</v>
          </cell>
          <cell r="K10">
            <v>80</v>
          </cell>
          <cell r="L10" t="str">
            <v>021110</v>
          </cell>
          <cell r="M10">
            <v>62</v>
          </cell>
          <cell r="N10" t="str">
            <v>021110</v>
          </cell>
          <cell r="O10">
            <v>66</v>
          </cell>
          <cell r="P10" t="str">
            <v>021110</v>
          </cell>
          <cell r="Q10">
            <v>62</v>
          </cell>
          <cell r="R10" t="str">
            <v>021110</v>
          </cell>
          <cell r="S10">
            <v>90</v>
          </cell>
          <cell r="T10" t="str">
            <v>021110</v>
          </cell>
          <cell r="U10">
            <v>82</v>
          </cell>
          <cell r="V10" t="str">
            <v>021110</v>
          </cell>
          <cell r="W10">
            <v>99</v>
          </cell>
          <cell r="X10" t="str">
            <v>021110</v>
          </cell>
          <cell r="Y10">
            <v>98</v>
          </cell>
          <cell r="Z10" t="str">
            <v>021110</v>
          </cell>
          <cell r="AA10">
            <v>66</v>
          </cell>
          <cell r="AB10" t="str">
            <v>021110</v>
          </cell>
          <cell r="AC10">
            <v>82</v>
          </cell>
          <cell r="AD10" t="str">
            <v>021110</v>
          </cell>
          <cell r="AE10">
            <v>68</v>
          </cell>
          <cell r="AF10" t="str">
            <v>021110</v>
          </cell>
          <cell r="AG10">
            <v>65</v>
          </cell>
          <cell r="AH10" t="str">
            <v>021110</v>
          </cell>
          <cell r="AI10">
            <v>66</v>
          </cell>
          <cell r="AJ10" t="str">
            <v>021110</v>
          </cell>
          <cell r="AK10">
            <v>85</v>
          </cell>
          <cell r="AL10" t="str">
            <v>021110</v>
          </cell>
          <cell r="AM10">
            <v>87</v>
          </cell>
          <cell r="AN10" t="str">
            <v>021110</v>
          </cell>
          <cell r="AO10">
            <v>68</v>
          </cell>
          <cell r="AP10" t="str">
            <v>021110</v>
          </cell>
          <cell r="AQ10">
            <v>69</v>
          </cell>
          <cell r="AR10" t="str">
            <v>021110</v>
          </cell>
          <cell r="AS10">
            <v>66</v>
          </cell>
          <cell r="AT10" t="str">
            <v>021110</v>
          </cell>
          <cell r="AU10">
            <v>84</v>
          </cell>
          <cell r="AV10" t="str">
            <v>021110</v>
          </cell>
          <cell r="AW10">
            <v>70</v>
          </cell>
          <cell r="AX10" t="str">
            <v>021110</v>
          </cell>
          <cell r="AY10">
            <v>92</v>
          </cell>
          <cell r="AZ10" t="str">
            <v>021110</v>
          </cell>
          <cell r="BA10">
            <v>63</v>
          </cell>
          <cell r="BB10" t="str">
            <v>021110</v>
          </cell>
          <cell r="BC10">
            <v>78</v>
          </cell>
          <cell r="BD10" t="str">
            <v>021110</v>
          </cell>
          <cell r="BE10">
            <v>66</v>
          </cell>
          <cell r="BF10" t="str">
            <v>021110</v>
          </cell>
          <cell r="BG10">
            <v>82</v>
          </cell>
          <cell r="BH10" t="str">
            <v>021110</v>
          </cell>
          <cell r="BI10">
            <v>65</v>
          </cell>
          <cell r="BJ10" t="str">
            <v>021110</v>
          </cell>
          <cell r="BK10">
            <v>91</v>
          </cell>
          <cell r="BL10" t="str">
            <v>021110</v>
          </cell>
          <cell r="BM10">
            <v>83</v>
          </cell>
          <cell r="BN10" t="str">
            <v>021110</v>
          </cell>
          <cell r="BO10">
            <v>82</v>
          </cell>
          <cell r="BP10" t="str">
            <v>021110</v>
          </cell>
          <cell r="BQ10">
            <v>79</v>
          </cell>
          <cell r="BR10" t="str">
            <v>021110</v>
          </cell>
          <cell r="BS10">
            <v>95</v>
          </cell>
          <cell r="BT10" t="str">
            <v>021110</v>
          </cell>
          <cell r="BU10">
            <v>98</v>
          </cell>
          <cell r="BV10" t="str">
            <v>021110</v>
          </cell>
          <cell r="BW10">
            <v>82</v>
          </cell>
          <cell r="BX10" t="str">
            <v>021110</v>
          </cell>
          <cell r="BY10">
            <v>94</v>
          </cell>
          <cell r="BZ10" t="str">
            <v>021110</v>
          </cell>
          <cell r="CA10">
            <v>83</v>
          </cell>
          <cell r="CB10" t="str">
            <v>021110</v>
          </cell>
          <cell r="CC10">
            <v>73</v>
          </cell>
          <cell r="CD10" t="str">
            <v>021110</v>
          </cell>
          <cell r="CE10">
            <v>68</v>
          </cell>
          <cell r="CF10" t="str">
            <v>021110</v>
          </cell>
          <cell r="CG10">
            <v>69</v>
          </cell>
          <cell r="CH10" t="str">
            <v>021110</v>
          </cell>
          <cell r="CI10">
            <v>104</v>
          </cell>
          <cell r="CJ10" t="str">
            <v>021110</v>
          </cell>
          <cell r="CK10">
            <v>87</v>
          </cell>
          <cell r="CL10" t="str">
            <v>021110</v>
          </cell>
          <cell r="CM10">
            <v>81</v>
          </cell>
          <cell r="CN10" t="str">
            <v>021110</v>
          </cell>
          <cell r="CO10">
            <v>72</v>
          </cell>
          <cell r="CP10" t="str">
            <v>021110</v>
          </cell>
          <cell r="CQ10">
            <v>77</v>
          </cell>
          <cell r="CR10" t="str">
            <v>021110</v>
          </cell>
          <cell r="CS10">
            <v>84</v>
          </cell>
        </row>
        <row r="11">
          <cell r="B11" t="str">
            <v>021111</v>
          </cell>
          <cell r="F11" t="str">
            <v>021111</v>
          </cell>
          <cell r="G11">
            <v>15</v>
          </cell>
          <cell r="H11" t="str">
            <v>021111</v>
          </cell>
          <cell r="I11">
            <v>13</v>
          </cell>
          <cell r="J11" t="str">
            <v>021111</v>
          </cell>
          <cell r="K11">
            <v>18</v>
          </cell>
          <cell r="L11" t="str">
            <v>021111</v>
          </cell>
          <cell r="M11">
            <v>14</v>
          </cell>
          <cell r="N11" t="str">
            <v>021111</v>
          </cell>
          <cell r="O11">
            <v>23</v>
          </cell>
          <cell r="P11" t="str">
            <v>021111</v>
          </cell>
          <cell r="Q11">
            <v>31</v>
          </cell>
          <cell r="R11" t="str">
            <v>021111</v>
          </cell>
          <cell r="S11">
            <v>22</v>
          </cell>
          <cell r="T11" t="str">
            <v>021111</v>
          </cell>
          <cell r="U11">
            <v>14</v>
          </cell>
          <cell r="V11" t="str">
            <v>021111</v>
          </cell>
          <cell r="W11">
            <v>14</v>
          </cell>
          <cell r="X11" t="str">
            <v>021111</v>
          </cell>
          <cell r="Y11">
            <v>20</v>
          </cell>
          <cell r="Z11" t="str">
            <v>021111</v>
          </cell>
          <cell r="AA11">
            <v>26</v>
          </cell>
          <cell r="AB11" t="str">
            <v>021111</v>
          </cell>
          <cell r="AC11">
            <v>25</v>
          </cell>
          <cell r="AD11" t="str">
            <v>021111</v>
          </cell>
          <cell r="AE11">
            <v>25</v>
          </cell>
          <cell r="AF11" t="str">
            <v>021111</v>
          </cell>
          <cell r="AG11">
            <v>27</v>
          </cell>
          <cell r="AH11" t="str">
            <v>021111</v>
          </cell>
          <cell r="AI11">
            <v>20</v>
          </cell>
          <cell r="AJ11" t="str">
            <v>021111</v>
          </cell>
          <cell r="AK11">
            <v>25</v>
          </cell>
          <cell r="AL11" t="str">
            <v>021111</v>
          </cell>
          <cell r="AM11">
            <v>31</v>
          </cell>
          <cell r="AN11" t="str">
            <v>021111</v>
          </cell>
          <cell r="AO11">
            <v>17</v>
          </cell>
          <cell r="AP11" t="str">
            <v>021111</v>
          </cell>
          <cell r="AQ11">
            <v>32</v>
          </cell>
          <cell r="AR11" t="str">
            <v>021111</v>
          </cell>
          <cell r="AS11">
            <v>31</v>
          </cell>
          <cell r="AT11" t="str">
            <v>021111</v>
          </cell>
          <cell r="AU11">
            <v>28</v>
          </cell>
          <cell r="AV11" t="str">
            <v>021111</v>
          </cell>
          <cell r="AW11">
            <v>21</v>
          </cell>
          <cell r="AX11" t="str">
            <v>021111</v>
          </cell>
          <cell r="AY11">
            <v>23</v>
          </cell>
          <cell r="AZ11" t="str">
            <v>021111</v>
          </cell>
          <cell r="BA11">
            <v>29</v>
          </cell>
          <cell r="BB11" t="str">
            <v>021111</v>
          </cell>
          <cell r="BC11">
            <v>31</v>
          </cell>
          <cell r="BD11" t="str">
            <v>021111</v>
          </cell>
          <cell r="BE11">
            <v>20</v>
          </cell>
          <cell r="BF11" t="str">
            <v>021111</v>
          </cell>
          <cell r="BG11">
            <v>29</v>
          </cell>
          <cell r="BH11" t="str">
            <v>021111</v>
          </cell>
          <cell r="BI11">
            <v>25</v>
          </cell>
          <cell r="BJ11" t="str">
            <v>021111</v>
          </cell>
          <cell r="BK11">
            <v>32</v>
          </cell>
          <cell r="BL11" t="str">
            <v>021111</v>
          </cell>
          <cell r="BM11">
            <v>32</v>
          </cell>
          <cell r="BN11" t="str">
            <v>021111</v>
          </cell>
          <cell r="BO11">
            <v>23</v>
          </cell>
          <cell r="BP11" t="str">
            <v>021111</v>
          </cell>
          <cell r="BQ11">
            <v>17</v>
          </cell>
          <cell r="BR11" t="str">
            <v>021111</v>
          </cell>
          <cell r="BS11">
            <v>36</v>
          </cell>
          <cell r="BT11" t="str">
            <v>021111</v>
          </cell>
          <cell r="BU11">
            <v>29</v>
          </cell>
          <cell r="BV11" t="str">
            <v>021111</v>
          </cell>
          <cell r="BW11">
            <v>26</v>
          </cell>
          <cell r="BX11" t="str">
            <v>021111</v>
          </cell>
          <cell r="BY11">
            <v>18</v>
          </cell>
          <cell r="BZ11" t="str">
            <v>021111</v>
          </cell>
          <cell r="CA11">
            <v>36</v>
          </cell>
          <cell r="CB11" t="str">
            <v>021111</v>
          </cell>
          <cell r="CC11">
            <v>32</v>
          </cell>
          <cell r="CD11" t="str">
            <v>021111</v>
          </cell>
          <cell r="CE11">
            <v>25</v>
          </cell>
          <cell r="CF11" t="str">
            <v>021111</v>
          </cell>
          <cell r="CG11">
            <v>28</v>
          </cell>
          <cell r="CH11" t="str">
            <v>021111</v>
          </cell>
          <cell r="CI11">
            <v>28</v>
          </cell>
          <cell r="CJ11" t="str">
            <v>021111</v>
          </cell>
          <cell r="CK11">
            <v>27</v>
          </cell>
          <cell r="CL11" t="str">
            <v>021111</v>
          </cell>
          <cell r="CM11">
            <v>33</v>
          </cell>
          <cell r="CN11" t="str">
            <v>021111</v>
          </cell>
          <cell r="CO11">
            <v>24</v>
          </cell>
          <cell r="CP11" t="str">
            <v>021111</v>
          </cell>
          <cell r="CQ11">
            <v>29</v>
          </cell>
          <cell r="CR11" t="str">
            <v>021111</v>
          </cell>
          <cell r="CS11">
            <v>25</v>
          </cell>
        </row>
        <row r="12">
          <cell r="B12" t="str">
            <v>021120</v>
          </cell>
          <cell r="C12">
            <v>13</v>
          </cell>
          <cell r="D12" t="str">
            <v>021120</v>
          </cell>
          <cell r="E12">
            <v>6</v>
          </cell>
          <cell r="F12" t="str">
            <v>021120</v>
          </cell>
          <cell r="G12">
            <v>82</v>
          </cell>
          <cell r="H12" t="str">
            <v>021120</v>
          </cell>
          <cell r="I12">
            <v>80</v>
          </cell>
          <cell r="J12" t="str">
            <v>021120</v>
          </cell>
          <cell r="K12">
            <v>95</v>
          </cell>
          <cell r="L12" t="str">
            <v>021120</v>
          </cell>
          <cell r="M12">
            <v>87</v>
          </cell>
          <cell r="N12" t="str">
            <v>021120</v>
          </cell>
          <cell r="O12">
            <v>115</v>
          </cell>
          <cell r="P12" t="str">
            <v>021120</v>
          </cell>
          <cell r="Q12">
            <v>100</v>
          </cell>
          <cell r="R12" t="str">
            <v>021120</v>
          </cell>
          <cell r="S12">
            <v>94</v>
          </cell>
          <cell r="T12" t="str">
            <v>021120</v>
          </cell>
          <cell r="U12">
            <v>122</v>
          </cell>
          <cell r="V12" t="str">
            <v>021120</v>
          </cell>
          <cell r="W12">
            <v>119</v>
          </cell>
          <cell r="X12" t="str">
            <v>021120</v>
          </cell>
          <cell r="Y12">
            <v>104</v>
          </cell>
          <cell r="Z12" t="str">
            <v>021120</v>
          </cell>
          <cell r="AA12">
            <v>103</v>
          </cell>
          <cell r="AB12" t="str">
            <v>021120</v>
          </cell>
          <cell r="AC12">
            <v>97</v>
          </cell>
          <cell r="AD12" t="str">
            <v>021120</v>
          </cell>
          <cell r="AE12">
            <v>114</v>
          </cell>
          <cell r="AF12" t="str">
            <v>021120</v>
          </cell>
          <cell r="AG12">
            <v>90</v>
          </cell>
          <cell r="AH12" t="str">
            <v>021120</v>
          </cell>
          <cell r="AI12">
            <v>102</v>
          </cell>
          <cell r="AJ12" t="str">
            <v>021120</v>
          </cell>
          <cell r="AK12">
            <v>102</v>
          </cell>
          <cell r="AL12" t="str">
            <v>021120</v>
          </cell>
          <cell r="AM12">
            <v>108</v>
          </cell>
          <cell r="AN12" t="str">
            <v>021120</v>
          </cell>
          <cell r="AO12">
            <v>108</v>
          </cell>
          <cell r="AP12" t="str">
            <v>021120</v>
          </cell>
          <cell r="AQ12">
            <v>112</v>
          </cell>
          <cell r="AR12" t="str">
            <v>021120</v>
          </cell>
          <cell r="AS12">
            <v>96</v>
          </cell>
          <cell r="AT12" t="str">
            <v>021120</v>
          </cell>
          <cell r="AU12">
            <v>98</v>
          </cell>
          <cell r="AV12" t="str">
            <v>021120</v>
          </cell>
          <cell r="AW12">
            <v>101</v>
          </cell>
          <cell r="AX12" t="str">
            <v>021120</v>
          </cell>
          <cell r="AY12">
            <v>127</v>
          </cell>
          <cell r="AZ12" t="str">
            <v>021120</v>
          </cell>
          <cell r="BA12">
            <v>109</v>
          </cell>
          <cell r="BB12" t="str">
            <v>021120</v>
          </cell>
          <cell r="BC12">
            <v>101</v>
          </cell>
          <cell r="BD12" t="str">
            <v>021120</v>
          </cell>
          <cell r="BE12">
            <v>96</v>
          </cell>
          <cell r="BF12" t="str">
            <v>021120</v>
          </cell>
          <cell r="BG12">
            <v>113</v>
          </cell>
          <cell r="BH12" t="str">
            <v>021120</v>
          </cell>
          <cell r="BI12">
            <v>119</v>
          </cell>
          <cell r="BJ12" t="str">
            <v>021120</v>
          </cell>
          <cell r="BK12">
            <v>130</v>
          </cell>
          <cell r="BL12" t="str">
            <v>021120</v>
          </cell>
          <cell r="BM12">
            <v>100</v>
          </cell>
          <cell r="BN12" t="str">
            <v>021120</v>
          </cell>
          <cell r="BO12">
            <v>133</v>
          </cell>
          <cell r="BP12" t="str">
            <v>021120</v>
          </cell>
          <cell r="BQ12">
            <v>129</v>
          </cell>
          <cell r="BR12" t="str">
            <v>021120</v>
          </cell>
          <cell r="BS12">
            <v>140</v>
          </cell>
          <cell r="BT12" t="str">
            <v>021120</v>
          </cell>
          <cell r="BU12">
            <v>121</v>
          </cell>
          <cell r="BV12" t="str">
            <v>021120</v>
          </cell>
          <cell r="BW12">
            <v>133</v>
          </cell>
          <cell r="BX12" t="str">
            <v>021120</v>
          </cell>
          <cell r="BY12">
            <v>127</v>
          </cell>
          <cell r="BZ12" t="str">
            <v>021120</v>
          </cell>
          <cell r="CA12">
            <v>133</v>
          </cell>
          <cell r="CB12" t="str">
            <v>021120</v>
          </cell>
          <cell r="CC12">
            <v>97</v>
          </cell>
          <cell r="CD12" t="str">
            <v>021120</v>
          </cell>
          <cell r="CE12">
            <v>106</v>
          </cell>
          <cell r="CF12" t="str">
            <v>021120</v>
          </cell>
          <cell r="CG12">
            <v>94</v>
          </cell>
          <cell r="CH12" t="str">
            <v>021120</v>
          </cell>
          <cell r="CI12">
            <v>110</v>
          </cell>
          <cell r="CJ12" t="str">
            <v>021120</v>
          </cell>
          <cell r="CK12">
            <v>96</v>
          </cell>
          <cell r="CL12" t="str">
            <v>021120</v>
          </cell>
          <cell r="CM12">
            <v>79</v>
          </cell>
          <cell r="CN12" t="str">
            <v>021120</v>
          </cell>
          <cell r="CO12">
            <v>106</v>
          </cell>
          <cell r="CP12" t="str">
            <v>021120</v>
          </cell>
          <cell r="CQ12">
            <v>108</v>
          </cell>
          <cell r="CR12" t="str">
            <v>021120</v>
          </cell>
          <cell r="CS12">
            <v>94</v>
          </cell>
        </row>
        <row r="13">
          <cell r="B13" t="str">
            <v>021130</v>
          </cell>
          <cell r="C13">
            <v>4</v>
          </cell>
          <cell r="D13" t="str">
            <v>021130</v>
          </cell>
          <cell r="E13">
            <v>3</v>
          </cell>
          <cell r="F13" t="str">
            <v>021130</v>
          </cell>
          <cell r="G13">
            <v>26</v>
          </cell>
          <cell r="H13" t="str">
            <v>021130</v>
          </cell>
          <cell r="I13">
            <v>25</v>
          </cell>
          <cell r="J13" t="str">
            <v>021130</v>
          </cell>
          <cell r="K13">
            <v>47</v>
          </cell>
          <cell r="L13" t="str">
            <v>021130</v>
          </cell>
          <cell r="M13">
            <v>30</v>
          </cell>
          <cell r="N13" t="str">
            <v>021130</v>
          </cell>
          <cell r="O13">
            <v>41</v>
          </cell>
          <cell r="P13" t="str">
            <v>021130</v>
          </cell>
          <cell r="Q13">
            <v>36</v>
          </cell>
          <cell r="R13" t="str">
            <v>021130</v>
          </cell>
          <cell r="S13">
            <v>48</v>
          </cell>
          <cell r="T13" t="str">
            <v>021130</v>
          </cell>
          <cell r="U13">
            <v>44</v>
          </cell>
          <cell r="V13" t="str">
            <v>021130</v>
          </cell>
          <cell r="W13">
            <v>43</v>
          </cell>
          <cell r="X13" t="str">
            <v>021130</v>
          </cell>
          <cell r="Y13">
            <v>45</v>
          </cell>
          <cell r="Z13" t="str">
            <v>021130</v>
          </cell>
          <cell r="AA13">
            <v>33</v>
          </cell>
          <cell r="AB13" t="str">
            <v>021130</v>
          </cell>
          <cell r="AC13">
            <v>39</v>
          </cell>
          <cell r="AD13" t="str">
            <v>021130</v>
          </cell>
          <cell r="AE13">
            <v>25</v>
          </cell>
          <cell r="AF13" t="str">
            <v>021130</v>
          </cell>
          <cell r="AG13">
            <v>34</v>
          </cell>
          <cell r="AH13" t="str">
            <v>021130</v>
          </cell>
          <cell r="AI13">
            <v>40</v>
          </cell>
          <cell r="AJ13" t="str">
            <v>021130</v>
          </cell>
          <cell r="AK13">
            <v>31</v>
          </cell>
          <cell r="AL13" t="str">
            <v>021130</v>
          </cell>
          <cell r="AM13">
            <v>39</v>
          </cell>
          <cell r="AN13" t="str">
            <v>021130</v>
          </cell>
          <cell r="AO13">
            <v>47</v>
          </cell>
          <cell r="AP13" t="str">
            <v>021130</v>
          </cell>
          <cell r="AQ13">
            <v>48</v>
          </cell>
          <cell r="AR13" t="str">
            <v>021130</v>
          </cell>
          <cell r="AS13">
            <v>45</v>
          </cell>
          <cell r="AT13" t="str">
            <v>021130</v>
          </cell>
          <cell r="AU13">
            <v>46</v>
          </cell>
          <cell r="AV13" t="str">
            <v>021130</v>
          </cell>
          <cell r="AW13">
            <v>39</v>
          </cell>
          <cell r="AX13" t="str">
            <v>021130</v>
          </cell>
          <cell r="AY13">
            <v>62</v>
          </cell>
          <cell r="AZ13" t="str">
            <v>021130</v>
          </cell>
          <cell r="BA13">
            <v>52</v>
          </cell>
          <cell r="BB13" t="str">
            <v>021130</v>
          </cell>
          <cell r="BC13">
            <v>59</v>
          </cell>
          <cell r="BD13" t="str">
            <v>021130</v>
          </cell>
          <cell r="BE13">
            <v>39</v>
          </cell>
          <cell r="BF13" t="str">
            <v>021130</v>
          </cell>
          <cell r="BG13">
            <v>50</v>
          </cell>
          <cell r="BH13" t="str">
            <v>021130</v>
          </cell>
          <cell r="BI13">
            <v>56</v>
          </cell>
          <cell r="BJ13" t="str">
            <v>021130</v>
          </cell>
          <cell r="BK13">
            <v>48</v>
          </cell>
          <cell r="BL13" t="str">
            <v>021130</v>
          </cell>
          <cell r="BM13">
            <v>55</v>
          </cell>
          <cell r="BN13" t="str">
            <v>021130</v>
          </cell>
          <cell r="BO13">
            <v>50</v>
          </cell>
          <cell r="BP13" t="str">
            <v>021130</v>
          </cell>
          <cell r="BQ13">
            <v>54</v>
          </cell>
          <cell r="BR13" t="str">
            <v>021130</v>
          </cell>
          <cell r="BS13">
            <v>54</v>
          </cell>
          <cell r="BT13" t="str">
            <v>021130</v>
          </cell>
          <cell r="BU13">
            <v>50</v>
          </cell>
          <cell r="BV13" t="str">
            <v>021130</v>
          </cell>
          <cell r="BW13">
            <v>50</v>
          </cell>
          <cell r="BX13" t="str">
            <v>021130</v>
          </cell>
          <cell r="BY13">
            <v>50</v>
          </cell>
          <cell r="BZ13" t="str">
            <v>021130</v>
          </cell>
          <cell r="CA13">
            <v>45</v>
          </cell>
          <cell r="CB13" t="str">
            <v>021130</v>
          </cell>
          <cell r="CC13">
            <v>42</v>
          </cell>
          <cell r="CD13" t="str">
            <v>021130</v>
          </cell>
          <cell r="CE13">
            <v>37</v>
          </cell>
          <cell r="CF13" t="str">
            <v>021130</v>
          </cell>
          <cell r="CG13">
            <v>50</v>
          </cell>
          <cell r="CH13" t="str">
            <v>021130</v>
          </cell>
          <cell r="CI13">
            <v>52</v>
          </cell>
          <cell r="CJ13" t="str">
            <v>021130</v>
          </cell>
          <cell r="CK13">
            <v>47</v>
          </cell>
          <cell r="CL13" t="str">
            <v>021130</v>
          </cell>
          <cell r="CM13">
            <v>34</v>
          </cell>
          <cell r="CN13" t="str">
            <v>021130</v>
          </cell>
          <cell r="CO13">
            <v>46</v>
          </cell>
          <cell r="CP13" t="str">
            <v>021130</v>
          </cell>
          <cell r="CQ13">
            <v>52</v>
          </cell>
          <cell r="CR13" t="str">
            <v>021130</v>
          </cell>
          <cell r="CS13">
            <v>50</v>
          </cell>
        </row>
        <row r="14">
          <cell r="B14" t="str">
            <v>021200</v>
          </cell>
          <cell r="C14">
            <v>8</v>
          </cell>
          <cell r="D14" t="str">
            <v>021200</v>
          </cell>
          <cell r="E14">
            <v>1</v>
          </cell>
          <cell r="F14" t="str">
            <v>021200</v>
          </cell>
          <cell r="G14">
            <v>33</v>
          </cell>
          <cell r="H14" t="str">
            <v>021200</v>
          </cell>
          <cell r="I14">
            <v>42</v>
          </cell>
          <cell r="J14" t="str">
            <v>021200</v>
          </cell>
          <cell r="K14">
            <v>49</v>
          </cell>
          <cell r="L14" t="str">
            <v>021200</v>
          </cell>
          <cell r="M14">
            <v>47</v>
          </cell>
          <cell r="N14" t="str">
            <v>021200</v>
          </cell>
          <cell r="O14">
            <v>61</v>
          </cell>
          <cell r="P14" t="str">
            <v>021200</v>
          </cell>
          <cell r="Q14">
            <v>55</v>
          </cell>
          <cell r="R14" t="str">
            <v>021200</v>
          </cell>
          <cell r="S14">
            <v>62</v>
          </cell>
          <cell r="T14" t="str">
            <v>021200</v>
          </cell>
          <cell r="U14">
            <v>56</v>
          </cell>
          <cell r="V14" t="str">
            <v>021200</v>
          </cell>
          <cell r="W14">
            <v>60</v>
          </cell>
          <cell r="X14" t="str">
            <v>021200</v>
          </cell>
          <cell r="Y14">
            <v>61</v>
          </cell>
          <cell r="Z14" t="str">
            <v>021200</v>
          </cell>
          <cell r="AA14">
            <v>52</v>
          </cell>
          <cell r="AB14" t="str">
            <v>021200</v>
          </cell>
          <cell r="AC14">
            <v>58</v>
          </cell>
          <cell r="AD14" t="str">
            <v>021200</v>
          </cell>
          <cell r="AE14">
            <v>57</v>
          </cell>
          <cell r="AF14" t="str">
            <v>021200</v>
          </cell>
          <cell r="AG14">
            <v>47</v>
          </cell>
          <cell r="AH14" t="str">
            <v>021200</v>
          </cell>
          <cell r="AI14">
            <v>45</v>
          </cell>
          <cell r="AJ14" t="str">
            <v>021200</v>
          </cell>
          <cell r="AK14">
            <v>51</v>
          </cell>
          <cell r="AL14" t="str">
            <v>021200</v>
          </cell>
          <cell r="AM14">
            <v>77</v>
          </cell>
          <cell r="AN14" t="str">
            <v>021200</v>
          </cell>
          <cell r="AO14">
            <v>54</v>
          </cell>
          <cell r="AP14" t="str">
            <v>021200</v>
          </cell>
          <cell r="AQ14">
            <v>59</v>
          </cell>
          <cell r="AR14" t="str">
            <v>021200</v>
          </cell>
          <cell r="AS14">
            <v>45</v>
          </cell>
          <cell r="AT14" t="str">
            <v>021200</v>
          </cell>
          <cell r="AU14">
            <v>56</v>
          </cell>
          <cell r="AV14" t="str">
            <v>021200</v>
          </cell>
          <cell r="AW14">
            <v>53</v>
          </cell>
          <cell r="AX14" t="str">
            <v>021200</v>
          </cell>
          <cell r="AY14">
            <v>58</v>
          </cell>
          <cell r="AZ14" t="str">
            <v>021200</v>
          </cell>
          <cell r="BA14">
            <v>61</v>
          </cell>
          <cell r="BB14" t="str">
            <v>021200</v>
          </cell>
          <cell r="BC14">
            <v>54</v>
          </cell>
          <cell r="BD14" t="str">
            <v>021200</v>
          </cell>
          <cell r="BE14">
            <v>73</v>
          </cell>
          <cell r="BF14" t="str">
            <v>021200</v>
          </cell>
          <cell r="BG14">
            <v>76</v>
          </cell>
          <cell r="BH14" t="str">
            <v>021200</v>
          </cell>
          <cell r="BI14">
            <v>53</v>
          </cell>
          <cell r="BJ14" t="str">
            <v>021200</v>
          </cell>
          <cell r="BK14">
            <v>72</v>
          </cell>
          <cell r="BL14" t="str">
            <v>021200</v>
          </cell>
          <cell r="BM14">
            <v>68</v>
          </cell>
          <cell r="BN14" t="str">
            <v>021200</v>
          </cell>
          <cell r="BO14">
            <v>66</v>
          </cell>
          <cell r="BP14" t="str">
            <v>021200</v>
          </cell>
          <cell r="BQ14">
            <v>67</v>
          </cell>
          <cell r="BR14" t="str">
            <v>021200</v>
          </cell>
          <cell r="BS14">
            <v>75</v>
          </cell>
          <cell r="BT14" t="str">
            <v>021200</v>
          </cell>
          <cell r="BU14">
            <v>75</v>
          </cell>
          <cell r="BV14" t="str">
            <v>021200</v>
          </cell>
          <cell r="BW14">
            <v>74</v>
          </cell>
          <cell r="BX14" t="str">
            <v>021200</v>
          </cell>
          <cell r="BY14">
            <v>63</v>
          </cell>
          <cell r="BZ14" t="str">
            <v>021200</v>
          </cell>
          <cell r="CA14">
            <v>65</v>
          </cell>
          <cell r="CB14" t="str">
            <v>021200</v>
          </cell>
          <cell r="CC14">
            <v>54</v>
          </cell>
          <cell r="CD14" t="str">
            <v>021200</v>
          </cell>
          <cell r="CE14">
            <v>67</v>
          </cell>
          <cell r="CF14" t="str">
            <v>021200</v>
          </cell>
          <cell r="CG14">
            <v>44</v>
          </cell>
          <cell r="CH14" t="str">
            <v>021200</v>
          </cell>
          <cell r="CI14">
            <v>70</v>
          </cell>
          <cell r="CJ14" t="str">
            <v>021200</v>
          </cell>
          <cell r="CK14">
            <v>92</v>
          </cell>
          <cell r="CL14" t="str">
            <v>021200</v>
          </cell>
          <cell r="CM14">
            <v>74</v>
          </cell>
          <cell r="CN14" t="str">
            <v>021200</v>
          </cell>
          <cell r="CO14">
            <v>68</v>
          </cell>
          <cell r="CP14" t="str">
            <v>021200</v>
          </cell>
          <cell r="CQ14">
            <v>62</v>
          </cell>
          <cell r="CR14" t="str">
            <v>021200</v>
          </cell>
          <cell r="CS14">
            <v>45</v>
          </cell>
        </row>
        <row r="15">
          <cell r="B15" t="str">
            <v>021201</v>
          </cell>
          <cell r="C15">
            <v>11</v>
          </cell>
          <cell r="D15" t="str">
            <v>021201</v>
          </cell>
          <cell r="E15">
            <v>6</v>
          </cell>
          <cell r="F15" t="str">
            <v>021201</v>
          </cell>
          <cell r="G15">
            <v>43</v>
          </cell>
          <cell r="H15" t="str">
            <v>021201</v>
          </cell>
          <cell r="I15">
            <v>50</v>
          </cell>
          <cell r="J15" t="str">
            <v>021201</v>
          </cell>
          <cell r="K15">
            <v>53</v>
          </cell>
          <cell r="L15" t="str">
            <v>021201</v>
          </cell>
          <cell r="M15">
            <v>50</v>
          </cell>
          <cell r="N15" t="str">
            <v>021201</v>
          </cell>
          <cell r="O15">
            <v>68</v>
          </cell>
          <cell r="P15" t="str">
            <v>021201</v>
          </cell>
          <cell r="Q15">
            <v>72</v>
          </cell>
          <cell r="R15" t="str">
            <v>021201</v>
          </cell>
          <cell r="S15">
            <v>78</v>
          </cell>
          <cell r="T15" t="str">
            <v>021201</v>
          </cell>
          <cell r="U15">
            <v>72</v>
          </cell>
          <cell r="V15" t="str">
            <v>021201</v>
          </cell>
          <cell r="W15">
            <v>77</v>
          </cell>
          <cell r="X15" t="str">
            <v>021201</v>
          </cell>
          <cell r="Y15">
            <v>62</v>
          </cell>
          <cell r="Z15" t="str">
            <v>021201</v>
          </cell>
          <cell r="AA15">
            <v>73</v>
          </cell>
          <cell r="AB15" t="str">
            <v>021201</v>
          </cell>
          <cell r="AC15">
            <v>61</v>
          </cell>
          <cell r="AD15" t="str">
            <v>021201</v>
          </cell>
          <cell r="AE15">
            <v>72</v>
          </cell>
          <cell r="AF15" t="str">
            <v>021201</v>
          </cell>
          <cell r="AG15">
            <v>64</v>
          </cell>
          <cell r="AH15" t="str">
            <v>021201</v>
          </cell>
          <cell r="AI15">
            <v>67</v>
          </cell>
          <cell r="AJ15" t="str">
            <v>021201</v>
          </cell>
          <cell r="AK15">
            <v>88</v>
          </cell>
          <cell r="AL15" t="str">
            <v>021201</v>
          </cell>
          <cell r="AM15">
            <v>81</v>
          </cell>
          <cell r="AN15" t="str">
            <v>021201</v>
          </cell>
          <cell r="AO15">
            <v>53</v>
          </cell>
          <cell r="AP15" t="str">
            <v>021201</v>
          </cell>
          <cell r="AQ15">
            <v>70</v>
          </cell>
          <cell r="AR15" t="str">
            <v>021201</v>
          </cell>
          <cell r="AS15">
            <v>75</v>
          </cell>
          <cell r="AT15" t="str">
            <v>021201</v>
          </cell>
          <cell r="AU15">
            <v>72</v>
          </cell>
          <cell r="AV15" t="str">
            <v>021201</v>
          </cell>
          <cell r="AW15">
            <v>67</v>
          </cell>
          <cell r="AX15" t="str">
            <v>021201</v>
          </cell>
          <cell r="AY15">
            <v>70</v>
          </cell>
          <cell r="AZ15" t="str">
            <v>021201</v>
          </cell>
          <cell r="BA15">
            <v>63</v>
          </cell>
          <cell r="BB15" t="str">
            <v>021201</v>
          </cell>
          <cell r="BC15">
            <v>78</v>
          </cell>
          <cell r="BD15" t="str">
            <v>021201</v>
          </cell>
          <cell r="BE15">
            <v>51</v>
          </cell>
          <cell r="BF15" t="str">
            <v>021201</v>
          </cell>
          <cell r="BG15">
            <v>74</v>
          </cell>
          <cell r="BH15" t="str">
            <v>021201</v>
          </cell>
          <cell r="BI15">
            <v>70</v>
          </cell>
          <cell r="BJ15" t="str">
            <v>021201</v>
          </cell>
          <cell r="BK15">
            <v>83</v>
          </cell>
          <cell r="BL15" t="str">
            <v>021201</v>
          </cell>
          <cell r="BM15">
            <v>84</v>
          </cell>
          <cell r="BN15" t="str">
            <v>021201</v>
          </cell>
          <cell r="BO15">
            <v>70</v>
          </cell>
          <cell r="BP15" t="str">
            <v>021201</v>
          </cell>
          <cell r="BQ15">
            <v>82</v>
          </cell>
          <cell r="BR15" t="str">
            <v>021201</v>
          </cell>
          <cell r="BS15">
            <v>77</v>
          </cell>
          <cell r="BT15" t="str">
            <v>021201</v>
          </cell>
          <cell r="BU15">
            <v>74</v>
          </cell>
          <cell r="BV15" t="str">
            <v>021201</v>
          </cell>
          <cell r="BW15">
            <v>92</v>
          </cell>
          <cell r="BX15" t="str">
            <v>021201</v>
          </cell>
          <cell r="BY15">
            <v>70</v>
          </cell>
          <cell r="BZ15" t="str">
            <v>021201</v>
          </cell>
          <cell r="CA15">
            <v>61</v>
          </cell>
          <cell r="CB15" t="str">
            <v>021201</v>
          </cell>
          <cell r="CC15">
            <v>64</v>
          </cell>
          <cell r="CD15" t="str">
            <v>021201</v>
          </cell>
          <cell r="CE15">
            <v>60</v>
          </cell>
          <cell r="CF15" t="str">
            <v>021201</v>
          </cell>
          <cell r="CG15">
            <v>63</v>
          </cell>
          <cell r="CH15" t="str">
            <v>021201</v>
          </cell>
          <cell r="CI15">
            <v>88</v>
          </cell>
          <cell r="CJ15" t="str">
            <v>021201</v>
          </cell>
          <cell r="CK15">
            <v>76</v>
          </cell>
          <cell r="CL15" t="str">
            <v>021201</v>
          </cell>
          <cell r="CM15">
            <v>69</v>
          </cell>
          <cell r="CN15" t="str">
            <v>021201</v>
          </cell>
          <cell r="CO15">
            <v>61</v>
          </cell>
          <cell r="CP15" t="str">
            <v>021201</v>
          </cell>
          <cell r="CQ15">
            <v>65</v>
          </cell>
          <cell r="CR15" t="str">
            <v>021201</v>
          </cell>
          <cell r="CS15">
            <v>76</v>
          </cell>
        </row>
        <row r="16">
          <cell r="B16" t="str">
            <v>021205</v>
          </cell>
          <cell r="F16" t="str">
            <v>021205</v>
          </cell>
          <cell r="G16">
            <v>2</v>
          </cell>
          <cell r="H16" t="str">
            <v>021205</v>
          </cell>
          <cell r="I16">
            <v>1</v>
          </cell>
          <cell r="J16" t="str">
            <v>021205</v>
          </cell>
          <cell r="K16">
            <v>3</v>
          </cell>
          <cell r="L16" t="str">
            <v>021205</v>
          </cell>
          <cell r="M16">
            <v>3</v>
          </cell>
          <cell r="N16" t="str">
            <v>021205</v>
          </cell>
          <cell r="O16">
            <v>6</v>
          </cell>
          <cell r="P16" t="str">
            <v>021205</v>
          </cell>
          <cell r="Q16">
            <v>8</v>
          </cell>
          <cell r="R16" t="str">
            <v>021205</v>
          </cell>
          <cell r="S16">
            <v>12</v>
          </cell>
          <cell r="T16" t="str">
            <v>021205</v>
          </cell>
          <cell r="U16">
            <v>6</v>
          </cell>
          <cell r="V16" t="str">
            <v>021205</v>
          </cell>
          <cell r="W16">
            <v>5</v>
          </cell>
          <cell r="X16" t="str">
            <v>021205</v>
          </cell>
          <cell r="Y16">
            <v>2</v>
          </cell>
          <cell r="Z16" t="str">
            <v>021205</v>
          </cell>
          <cell r="AA16">
            <v>6</v>
          </cell>
          <cell r="AB16" t="str">
            <v>021205</v>
          </cell>
          <cell r="AC16">
            <v>6</v>
          </cell>
          <cell r="AD16" t="str">
            <v>021205</v>
          </cell>
          <cell r="AE16">
            <v>7</v>
          </cell>
          <cell r="AF16" t="str">
            <v>021205</v>
          </cell>
          <cell r="AG16">
            <v>7</v>
          </cell>
          <cell r="AH16" t="str">
            <v>021205</v>
          </cell>
          <cell r="AI16">
            <v>5</v>
          </cell>
          <cell r="AJ16" t="str">
            <v>021205</v>
          </cell>
          <cell r="AK16">
            <v>8</v>
          </cell>
          <cell r="AL16" t="str">
            <v>021205</v>
          </cell>
          <cell r="AM16">
            <v>6</v>
          </cell>
          <cell r="AN16" t="str">
            <v>021205</v>
          </cell>
          <cell r="AO16">
            <v>6</v>
          </cell>
          <cell r="AP16" t="str">
            <v>021205</v>
          </cell>
          <cell r="AQ16">
            <v>8</v>
          </cell>
          <cell r="AR16" t="str">
            <v>021205</v>
          </cell>
          <cell r="AS16">
            <v>4</v>
          </cell>
          <cell r="AT16" t="str">
            <v>021205</v>
          </cell>
          <cell r="AU16">
            <v>7</v>
          </cell>
          <cell r="AV16" t="str">
            <v>021205</v>
          </cell>
          <cell r="AW16">
            <v>5</v>
          </cell>
          <cell r="AX16" t="str">
            <v>021205</v>
          </cell>
          <cell r="AY16">
            <v>6</v>
          </cell>
          <cell r="AZ16" t="str">
            <v>021205</v>
          </cell>
          <cell r="BA16">
            <v>5</v>
          </cell>
          <cell r="BB16" t="str">
            <v>021205</v>
          </cell>
          <cell r="BC16">
            <v>8</v>
          </cell>
          <cell r="BD16" t="str">
            <v>021205</v>
          </cell>
          <cell r="BE16">
            <v>10</v>
          </cell>
          <cell r="BF16" t="str">
            <v>021205</v>
          </cell>
          <cell r="BG16">
            <v>7</v>
          </cell>
          <cell r="BH16" t="str">
            <v>021205</v>
          </cell>
          <cell r="BI16">
            <v>7</v>
          </cell>
          <cell r="BJ16" t="str">
            <v>021205</v>
          </cell>
          <cell r="BK16">
            <v>3</v>
          </cell>
          <cell r="BL16" t="str">
            <v>021205</v>
          </cell>
          <cell r="BM16">
            <v>6</v>
          </cell>
          <cell r="BN16" t="str">
            <v>021205</v>
          </cell>
          <cell r="BO16">
            <v>6</v>
          </cell>
          <cell r="BP16" t="str">
            <v>021205</v>
          </cell>
          <cell r="BQ16">
            <v>4</v>
          </cell>
          <cell r="BR16" t="str">
            <v>021205</v>
          </cell>
          <cell r="BS16">
            <v>4</v>
          </cell>
          <cell r="BT16" t="str">
            <v>021205</v>
          </cell>
          <cell r="BU16">
            <v>6</v>
          </cell>
          <cell r="BV16" t="str">
            <v>021205</v>
          </cell>
          <cell r="BW16">
            <v>9</v>
          </cell>
          <cell r="BX16" t="str">
            <v>021205</v>
          </cell>
          <cell r="BY16">
            <v>5</v>
          </cell>
          <cell r="BZ16" t="str">
            <v>021205</v>
          </cell>
          <cell r="CA16">
            <v>16</v>
          </cell>
          <cell r="CB16" t="str">
            <v>021205</v>
          </cell>
          <cell r="CC16">
            <v>12</v>
          </cell>
          <cell r="CD16" t="str">
            <v>021205</v>
          </cell>
          <cell r="CE16">
            <v>6</v>
          </cell>
          <cell r="CF16" t="str">
            <v>021205</v>
          </cell>
          <cell r="CG16">
            <v>7</v>
          </cell>
          <cell r="CH16" t="str">
            <v>021205</v>
          </cell>
          <cell r="CI16">
            <v>5</v>
          </cell>
          <cell r="CJ16" t="str">
            <v>021205</v>
          </cell>
          <cell r="CK16">
            <v>8</v>
          </cell>
          <cell r="CL16" t="str">
            <v>021205</v>
          </cell>
          <cell r="CM16">
            <v>7</v>
          </cell>
          <cell r="CN16" t="str">
            <v>021205</v>
          </cell>
          <cell r="CO16">
            <v>7</v>
          </cell>
          <cell r="CP16" t="str">
            <v>021205</v>
          </cell>
          <cell r="CQ16">
            <v>4</v>
          </cell>
          <cell r="CR16" t="str">
            <v>021205</v>
          </cell>
          <cell r="CS16">
            <v>7</v>
          </cell>
        </row>
        <row r="17">
          <cell r="B17" t="str">
            <v>021206</v>
          </cell>
          <cell r="D17" t="str">
            <v>021206</v>
          </cell>
          <cell r="E17">
            <v>1</v>
          </cell>
          <cell r="F17" t="str">
            <v>021206</v>
          </cell>
          <cell r="G17">
            <v>1</v>
          </cell>
          <cell r="H17" t="str">
            <v>021206</v>
          </cell>
          <cell r="I17">
            <v>4</v>
          </cell>
          <cell r="J17" t="str">
            <v>021206</v>
          </cell>
          <cell r="K17">
            <v>6</v>
          </cell>
          <cell r="L17" t="str">
            <v>021206</v>
          </cell>
          <cell r="M17">
            <v>6</v>
          </cell>
          <cell r="N17" t="str">
            <v>021206</v>
          </cell>
          <cell r="O17">
            <v>7</v>
          </cell>
          <cell r="P17" t="str">
            <v>021206</v>
          </cell>
          <cell r="Q17">
            <v>2</v>
          </cell>
          <cell r="R17" t="str">
            <v>021206</v>
          </cell>
          <cell r="S17">
            <v>8</v>
          </cell>
          <cell r="T17" t="str">
            <v>021206</v>
          </cell>
          <cell r="U17">
            <v>2</v>
          </cell>
          <cell r="V17" t="str">
            <v>021206</v>
          </cell>
          <cell r="W17">
            <v>4</v>
          </cell>
          <cell r="X17" t="str">
            <v>021206</v>
          </cell>
          <cell r="Y17">
            <v>7</v>
          </cell>
          <cell r="Z17" t="str">
            <v>021206</v>
          </cell>
          <cell r="AA17">
            <v>12</v>
          </cell>
          <cell r="AB17" t="str">
            <v>021206</v>
          </cell>
          <cell r="AC17">
            <v>8</v>
          </cell>
          <cell r="AD17" t="str">
            <v>021206</v>
          </cell>
          <cell r="AE17">
            <v>8</v>
          </cell>
          <cell r="AF17" t="str">
            <v>021206</v>
          </cell>
          <cell r="AG17">
            <v>4</v>
          </cell>
          <cell r="AH17" t="str">
            <v>021206</v>
          </cell>
          <cell r="AI17">
            <v>5</v>
          </cell>
          <cell r="AJ17" t="str">
            <v>021206</v>
          </cell>
          <cell r="AK17">
            <v>4</v>
          </cell>
          <cell r="AL17" t="str">
            <v>021206</v>
          </cell>
          <cell r="AM17">
            <v>6</v>
          </cell>
          <cell r="AN17" t="str">
            <v>021206</v>
          </cell>
          <cell r="AO17">
            <v>7</v>
          </cell>
          <cell r="AP17" t="str">
            <v>021206</v>
          </cell>
          <cell r="AQ17">
            <v>12</v>
          </cell>
          <cell r="AR17" t="str">
            <v>021206</v>
          </cell>
          <cell r="AS17">
            <v>3</v>
          </cell>
          <cell r="AT17" t="str">
            <v>021206</v>
          </cell>
          <cell r="AU17">
            <v>6</v>
          </cell>
          <cell r="AV17" t="str">
            <v>021206</v>
          </cell>
          <cell r="AW17">
            <v>8</v>
          </cell>
          <cell r="AX17" t="str">
            <v>021206</v>
          </cell>
          <cell r="AY17">
            <v>10</v>
          </cell>
          <cell r="AZ17" t="str">
            <v>021206</v>
          </cell>
          <cell r="BA17">
            <v>6</v>
          </cell>
          <cell r="BB17" t="str">
            <v>021206</v>
          </cell>
          <cell r="BC17">
            <v>11</v>
          </cell>
          <cell r="BD17" t="str">
            <v>021206</v>
          </cell>
          <cell r="BE17">
            <v>3</v>
          </cell>
          <cell r="BF17" t="str">
            <v>021206</v>
          </cell>
          <cell r="BG17">
            <v>6</v>
          </cell>
          <cell r="BH17" t="str">
            <v>021206</v>
          </cell>
          <cell r="BI17">
            <v>8</v>
          </cell>
          <cell r="BJ17" t="str">
            <v>021206</v>
          </cell>
          <cell r="BK17">
            <v>10</v>
          </cell>
          <cell r="BL17" t="str">
            <v>021206</v>
          </cell>
          <cell r="BM17">
            <v>13</v>
          </cell>
          <cell r="BN17" t="str">
            <v>021206</v>
          </cell>
          <cell r="BO17">
            <v>4</v>
          </cell>
          <cell r="BP17" t="str">
            <v>021206</v>
          </cell>
          <cell r="BQ17">
            <v>9</v>
          </cell>
          <cell r="BR17" t="str">
            <v>021206</v>
          </cell>
          <cell r="BS17">
            <v>8</v>
          </cell>
          <cell r="BT17" t="str">
            <v>021206</v>
          </cell>
          <cell r="BU17">
            <v>6</v>
          </cell>
          <cell r="BV17" t="str">
            <v>021206</v>
          </cell>
          <cell r="BW17">
            <v>5</v>
          </cell>
          <cell r="BX17" t="str">
            <v>021206</v>
          </cell>
          <cell r="BY17">
            <v>4</v>
          </cell>
          <cell r="BZ17" t="str">
            <v>021206</v>
          </cell>
          <cell r="CA17">
            <v>3</v>
          </cell>
          <cell r="CB17" t="str">
            <v>021206</v>
          </cell>
          <cell r="CC17">
            <v>4</v>
          </cell>
          <cell r="CD17" t="str">
            <v>021206</v>
          </cell>
          <cell r="CE17">
            <v>5</v>
          </cell>
          <cell r="CF17" t="str">
            <v>021206</v>
          </cell>
          <cell r="CG17">
            <v>9</v>
          </cell>
          <cell r="CH17" t="str">
            <v>021206</v>
          </cell>
          <cell r="CI17">
            <v>4</v>
          </cell>
          <cell r="CJ17" t="str">
            <v>021206</v>
          </cell>
          <cell r="CK17">
            <v>7</v>
          </cell>
          <cell r="CL17" t="str">
            <v>021206</v>
          </cell>
          <cell r="CM17">
            <v>2</v>
          </cell>
          <cell r="CN17" t="str">
            <v>021206</v>
          </cell>
          <cell r="CO17">
            <v>4</v>
          </cell>
          <cell r="CP17" t="str">
            <v>021206</v>
          </cell>
          <cell r="CQ17">
            <v>10</v>
          </cell>
          <cell r="CR17" t="str">
            <v>021206</v>
          </cell>
          <cell r="CS17">
            <v>2</v>
          </cell>
        </row>
        <row r="18">
          <cell r="B18" t="str">
            <v>021303</v>
          </cell>
          <cell r="C18">
            <v>11</v>
          </cell>
          <cell r="D18" t="str">
            <v>021303</v>
          </cell>
          <cell r="E18">
            <v>11</v>
          </cell>
          <cell r="F18" t="str">
            <v>021303</v>
          </cell>
          <cell r="G18">
            <v>32</v>
          </cell>
          <cell r="H18" t="str">
            <v>021303</v>
          </cell>
          <cell r="I18">
            <v>36</v>
          </cell>
          <cell r="J18" t="str">
            <v>021303</v>
          </cell>
          <cell r="K18">
            <v>45</v>
          </cell>
          <cell r="L18" t="str">
            <v>021303</v>
          </cell>
          <cell r="M18">
            <v>36</v>
          </cell>
          <cell r="N18" t="str">
            <v>021303</v>
          </cell>
          <cell r="O18">
            <v>44</v>
          </cell>
          <cell r="P18" t="str">
            <v>021303</v>
          </cell>
          <cell r="Q18">
            <v>47</v>
          </cell>
          <cell r="R18" t="str">
            <v>021303</v>
          </cell>
          <cell r="S18">
            <v>49</v>
          </cell>
          <cell r="T18" t="str">
            <v>021303</v>
          </cell>
          <cell r="U18">
            <v>39</v>
          </cell>
          <cell r="V18" t="str">
            <v>021303</v>
          </cell>
          <cell r="W18">
            <v>42</v>
          </cell>
          <cell r="X18" t="str">
            <v>021303</v>
          </cell>
          <cell r="Y18">
            <v>36</v>
          </cell>
          <cell r="Z18" t="str">
            <v>021303</v>
          </cell>
          <cell r="AA18">
            <v>43</v>
          </cell>
          <cell r="AB18" t="str">
            <v>021303</v>
          </cell>
          <cell r="AC18">
            <v>39</v>
          </cell>
          <cell r="AD18" t="str">
            <v>021303</v>
          </cell>
          <cell r="AE18">
            <v>49</v>
          </cell>
          <cell r="AF18" t="str">
            <v>021303</v>
          </cell>
          <cell r="AG18">
            <v>49</v>
          </cell>
          <cell r="AH18" t="str">
            <v>021303</v>
          </cell>
          <cell r="AI18">
            <v>44</v>
          </cell>
          <cell r="AJ18" t="str">
            <v>021303</v>
          </cell>
          <cell r="AK18">
            <v>47</v>
          </cell>
          <cell r="AL18" t="str">
            <v>021303</v>
          </cell>
          <cell r="AM18">
            <v>41</v>
          </cell>
          <cell r="AN18" t="str">
            <v>021303</v>
          </cell>
          <cell r="AO18">
            <v>30</v>
          </cell>
          <cell r="AP18" t="str">
            <v>021303</v>
          </cell>
          <cell r="AQ18">
            <v>54</v>
          </cell>
          <cell r="AR18" t="str">
            <v>021303</v>
          </cell>
          <cell r="AS18">
            <v>41</v>
          </cell>
          <cell r="AT18" t="str">
            <v>021303</v>
          </cell>
          <cell r="AU18">
            <v>49</v>
          </cell>
          <cell r="AV18" t="str">
            <v>021303</v>
          </cell>
          <cell r="AW18">
            <v>37</v>
          </cell>
          <cell r="AX18" t="str">
            <v>021303</v>
          </cell>
          <cell r="AY18">
            <v>50</v>
          </cell>
          <cell r="AZ18" t="str">
            <v>021303</v>
          </cell>
          <cell r="BA18">
            <v>47</v>
          </cell>
          <cell r="BB18" t="str">
            <v>021303</v>
          </cell>
          <cell r="BC18">
            <v>54</v>
          </cell>
          <cell r="BD18" t="str">
            <v>021303</v>
          </cell>
          <cell r="BE18">
            <v>33</v>
          </cell>
          <cell r="BF18" t="str">
            <v>021303</v>
          </cell>
          <cell r="BG18">
            <v>46</v>
          </cell>
          <cell r="BH18" t="str">
            <v>021303</v>
          </cell>
          <cell r="BI18">
            <v>54</v>
          </cell>
          <cell r="BJ18" t="str">
            <v>021303</v>
          </cell>
          <cell r="BK18">
            <v>54</v>
          </cell>
          <cell r="BL18" t="str">
            <v>021303</v>
          </cell>
          <cell r="BM18">
            <v>45</v>
          </cell>
          <cell r="BN18" t="str">
            <v>021303</v>
          </cell>
          <cell r="BO18">
            <v>53</v>
          </cell>
          <cell r="BP18" t="str">
            <v>021303</v>
          </cell>
          <cell r="BQ18">
            <v>48</v>
          </cell>
          <cell r="BR18" t="str">
            <v>021303</v>
          </cell>
          <cell r="BS18">
            <v>52</v>
          </cell>
          <cell r="BT18" t="str">
            <v>021303</v>
          </cell>
          <cell r="BU18">
            <v>44</v>
          </cell>
          <cell r="BV18" t="str">
            <v>021303</v>
          </cell>
          <cell r="BW18">
            <v>50</v>
          </cell>
          <cell r="BX18" t="str">
            <v>021303</v>
          </cell>
          <cell r="BY18">
            <v>49</v>
          </cell>
          <cell r="BZ18" t="str">
            <v>021303</v>
          </cell>
          <cell r="CA18">
            <v>53</v>
          </cell>
          <cell r="CB18" t="str">
            <v>021303</v>
          </cell>
          <cell r="CC18">
            <v>49</v>
          </cell>
          <cell r="CD18" t="str">
            <v>021303</v>
          </cell>
          <cell r="CE18">
            <v>47</v>
          </cell>
          <cell r="CF18" t="str">
            <v>021303</v>
          </cell>
          <cell r="CG18">
            <v>59</v>
          </cell>
          <cell r="CH18" t="str">
            <v>021303</v>
          </cell>
          <cell r="CI18">
            <v>58</v>
          </cell>
          <cell r="CJ18" t="str">
            <v>021303</v>
          </cell>
          <cell r="CK18">
            <v>39</v>
          </cell>
          <cell r="CL18" t="str">
            <v>021303</v>
          </cell>
          <cell r="CM18">
            <v>40</v>
          </cell>
          <cell r="CN18" t="str">
            <v>021303</v>
          </cell>
          <cell r="CO18">
            <v>45</v>
          </cell>
          <cell r="CP18" t="str">
            <v>021303</v>
          </cell>
          <cell r="CQ18">
            <v>42</v>
          </cell>
          <cell r="CR18" t="str">
            <v>021303</v>
          </cell>
          <cell r="CS18">
            <v>35</v>
          </cell>
        </row>
        <row r="19">
          <cell r="B19" t="str">
            <v>021405</v>
          </cell>
          <cell r="D19" t="str">
            <v>021405</v>
          </cell>
          <cell r="E19">
            <v>1</v>
          </cell>
          <cell r="F19" t="str">
            <v>021405</v>
          </cell>
          <cell r="G19">
            <v>1</v>
          </cell>
          <cell r="H19" t="str">
            <v>021405</v>
          </cell>
          <cell r="I19">
            <v>1</v>
          </cell>
          <cell r="J19" t="str">
            <v>021405</v>
          </cell>
          <cell r="K19">
            <v>2</v>
          </cell>
          <cell r="L19" t="str">
            <v>021405</v>
          </cell>
          <cell r="M19">
            <v>6</v>
          </cell>
          <cell r="N19" t="str">
            <v>021405</v>
          </cell>
          <cell r="O19">
            <v>3</v>
          </cell>
          <cell r="P19" t="str">
            <v>021405</v>
          </cell>
          <cell r="Q19">
            <v>3</v>
          </cell>
          <cell r="R19" t="str">
            <v>021405</v>
          </cell>
          <cell r="S19">
            <v>1</v>
          </cell>
          <cell r="T19" t="str">
            <v>021405</v>
          </cell>
          <cell r="U19">
            <v>6</v>
          </cell>
          <cell r="V19" t="str">
            <v>021405</v>
          </cell>
          <cell r="W19">
            <v>1</v>
          </cell>
          <cell r="X19" t="str">
            <v>021405</v>
          </cell>
          <cell r="Y19">
            <v>4</v>
          </cell>
          <cell r="Z19" t="str">
            <v>021405</v>
          </cell>
          <cell r="AA19">
            <v>1</v>
          </cell>
          <cell r="AB19" t="str">
            <v>021405</v>
          </cell>
          <cell r="AC19">
            <v>2</v>
          </cell>
          <cell r="AD19" t="str">
            <v>021405</v>
          </cell>
          <cell r="AE19">
            <v>4</v>
          </cell>
          <cell r="AF19" t="str">
            <v>021405</v>
          </cell>
          <cell r="AG19">
            <v>4</v>
          </cell>
          <cell r="AH19" t="str">
            <v>021424</v>
          </cell>
          <cell r="AI19">
            <v>34</v>
          </cell>
          <cell r="AJ19" t="str">
            <v>021405</v>
          </cell>
          <cell r="AK19">
            <v>2</v>
          </cell>
          <cell r="AL19" t="str">
            <v>021405</v>
          </cell>
          <cell r="AM19">
            <v>3</v>
          </cell>
          <cell r="AN19" t="str">
            <v>021405</v>
          </cell>
          <cell r="AO19">
            <v>4</v>
          </cell>
          <cell r="AP19" t="str">
            <v>021405</v>
          </cell>
          <cell r="AQ19">
            <v>3</v>
          </cell>
          <cell r="AR19" t="str">
            <v>021405</v>
          </cell>
          <cell r="AS19">
            <v>1</v>
          </cell>
          <cell r="AT19" t="str">
            <v>021405</v>
          </cell>
          <cell r="AU19">
            <v>3</v>
          </cell>
          <cell r="AV19" t="str">
            <v>021424</v>
          </cell>
          <cell r="AW19">
            <v>46</v>
          </cell>
          <cell r="AX19" t="str">
            <v>021405</v>
          </cell>
          <cell r="AY19">
            <v>5</v>
          </cell>
          <cell r="AZ19" t="str">
            <v>021405</v>
          </cell>
          <cell r="BA19">
            <v>2</v>
          </cell>
          <cell r="BB19" t="str">
            <v>021405</v>
          </cell>
          <cell r="BC19">
            <v>2</v>
          </cell>
          <cell r="BD19" t="str">
            <v>021405</v>
          </cell>
          <cell r="BE19">
            <v>1</v>
          </cell>
          <cell r="BF19" t="str">
            <v>021405</v>
          </cell>
          <cell r="BG19">
            <v>5</v>
          </cell>
          <cell r="BH19" t="str">
            <v>021405</v>
          </cell>
          <cell r="BI19">
            <v>3</v>
          </cell>
          <cell r="BJ19" t="str">
            <v>021405</v>
          </cell>
          <cell r="BK19">
            <v>3</v>
          </cell>
          <cell r="BL19" t="str">
            <v>021405</v>
          </cell>
          <cell r="BM19">
            <v>4</v>
          </cell>
          <cell r="BN19" t="str">
            <v>021405</v>
          </cell>
          <cell r="BO19">
            <v>4</v>
          </cell>
          <cell r="BP19" t="str">
            <v>021405</v>
          </cell>
          <cell r="BQ19">
            <v>3</v>
          </cell>
          <cell r="BR19" t="str">
            <v>021405</v>
          </cell>
          <cell r="BS19">
            <v>2</v>
          </cell>
          <cell r="BT19" t="str">
            <v>021405</v>
          </cell>
          <cell r="BU19">
            <v>1</v>
          </cell>
          <cell r="BV19" t="str">
            <v>021405</v>
          </cell>
          <cell r="BW19">
            <v>2</v>
          </cell>
          <cell r="BX19" t="str">
            <v>021405</v>
          </cell>
          <cell r="BY19">
            <v>1</v>
          </cell>
          <cell r="BZ19" t="str">
            <v>021405</v>
          </cell>
          <cell r="CA19">
            <v>1</v>
          </cell>
          <cell r="CB19" t="str">
            <v>021405</v>
          </cell>
          <cell r="CC19">
            <v>1</v>
          </cell>
          <cell r="CD19" t="str">
            <v>021405</v>
          </cell>
          <cell r="CE19">
            <v>1</v>
          </cell>
          <cell r="CF19" t="str">
            <v>021405</v>
          </cell>
          <cell r="CG19">
            <v>2</v>
          </cell>
          <cell r="CH19" t="str">
            <v>021405</v>
          </cell>
          <cell r="CI19">
            <v>4</v>
          </cell>
          <cell r="CJ19" t="str">
            <v>021405</v>
          </cell>
          <cell r="CK19">
            <v>2</v>
          </cell>
          <cell r="CL19" t="str">
            <v>021405</v>
          </cell>
          <cell r="CM19">
            <v>4</v>
          </cell>
          <cell r="CN19" t="str">
            <v>021405</v>
          </cell>
          <cell r="CO19">
            <v>2</v>
          </cell>
          <cell r="CP19" t="str">
            <v>021405</v>
          </cell>
          <cell r="CQ19">
            <v>2</v>
          </cell>
          <cell r="CR19" t="str">
            <v>021405</v>
          </cell>
          <cell r="CS19">
            <v>1</v>
          </cell>
        </row>
        <row r="20">
          <cell r="B20" t="str">
            <v>021424</v>
          </cell>
          <cell r="C20">
            <v>10</v>
          </cell>
          <cell r="D20" t="str">
            <v>021424</v>
          </cell>
          <cell r="E20">
            <v>9</v>
          </cell>
          <cell r="F20" t="str">
            <v>021424</v>
          </cell>
          <cell r="G20">
            <v>33</v>
          </cell>
          <cell r="H20" t="str">
            <v>021424</v>
          </cell>
          <cell r="I20">
            <v>30</v>
          </cell>
          <cell r="J20" t="str">
            <v>021424</v>
          </cell>
          <cell r="K20">
            <v>32</v>
          </cell>
          <cell r="L20" t="str">
            <v>021424</v>
          </cell>
          <cell r="M20">
            <v>35</v>
          </cell>
          <cell r="N20" t="str">
            <v>021424</v>
          </cell>
          <cell r="O20">
            <v>49</v>
          </cell>
          <cell r="P20" t="str">
            <v>021424</v>
          </cell>
          <cell r="Q20">
            <v>39</v>
          </cell>
          <cell r="R20" t="str">
            <v>021424</v>
          </cell>
          <cell r="S20">
            <v>49</v>
          </cell>
          <cell r="T20" t="str">
            <v>021424</v>
          </cell>
          <cell r="U20">
            <v>39</v>
          </cell>
          <cell r="V20" t="str">
            <v>021424</v>
          </cell>
          <cell r="W20">
            <v>48</v>
          </cell>
          <cell r="X20" t="str">
            <v>021424</v>
          </cell>
          <cell r="Y20">
            <v>38</v>
          </cell>
          <cell r="Z20" t="str">
            <v>021424</v>
          </cell>
          <cell r="AA20">
            <v>31</v>
          </cell>
          <cell r="AB20" t="str">
            <v>021424</v>
          </cell>
          <cell r="AC20">
            <v>48</v>
          </cell>
          <cell r="AD20" t="str">
            <v>021424</v>
          </cell>
          <cell r="AE20">
            <v>44</v>
          </cell>
          <cell r="AF20" t="str">
            <v>021424</v>
          </cell>
          <cell r="AG20">
            <v>40</v>
          </cell>
          <cell r="AH20" t="str">
            <v>021501</v>
          </cell>
          <cell r="AI20">
            <v>11</v>
          </cell>
          <cell r="AJ20" t="str">
            <v>021424</v>
          </cell>
          <cell r="AK20">
            <v>34</v>
          </cell>
          <cell r="AL20" t="str">
            <v>021424</v>
          </cell>
          <cell r="AM20">
            <v>44</v>
          </cell>
          <cell r="AN20" t="str">
            <v>021424</v>
          </cell>
          <cell r="AO20">
            <v>49</v>
          </cell>
          <cell r="AP20" t="str">
            <v>021424</v>
          </cell>
          <cell r="AQ20">
            <v>43</v>
          </cell>
          <cell r="AR20" t="str">
            <v>021424</v>
          </cell>
          <cell r="AS20">
            <v>31</v>
          </cell>
          <cell r="AT20" t="str">
            <v>021424</v>
          </cell>
          <cell r="AU20">
            <v>61</v>
          </cell>
          <cell r="AV20" t="str">
            <v>021501</v>
          </cell>
          <cell r="AW20">
            <v>8</v>
          </cell>
          <cell r="AX20" t="str">
            <v>021424</v>
          </cell>
          <cell r="AY20">
            <v>46</v>
          </cell>
          <cell r="AZ20" t="str">
            <v>021424</v>
          </cell>
          <cell r="BA20">
            <v>52</v>
          </cell>
          <cell r="BB20" t="str">
            <v>021424</v>
          </cell>
          <cell r="BC20">
            <v>43</v>
          </cell>
          <cell r="BD20" t="str">
            <v>021424</v>
          </cell>
          <cell r="BE20">
            <v>42</v>
          </cell>
          <cell r="BF20" t="str">
            <v>021424</v>
          </cell>
          <cell r="BG20">
            <v>43</v>
          </cell>
          <cell r="BH20" t="str">
            <v>021424</v>
          </cell>
          <cell r="BI20">
            <v>46</v>
          </cell>
          <cell r="BJ20" t="str">
            <v>021424</v>
          </cell>
          <cell r="BK20">
            <v>46</v>
          </cell>
          <cell r="BL20" t="str">
            <v>021424</v>
          </cell>
          <cell r="BM20">
            <v>43</v>
          </cell>
          <cell r="BN20" t="str">
            <v>021424</v>
          </cell>
          <cell r="BO20">
            <v>51</v>
          </cell>
          <cell r="BP20" t="str">
            <v>021424</v>
          </cell>
          <cell r="BQ20">
            <v>51</v>
          </cell>
          <cell r="BR20" t="str">
            <v>021424</v>
          </cell>
          <cell r="BS20">
            <v>50</v>
          </cell>
          <cell r="BT20" t="str">
            <v>021424</v>
          </cell>
          <cell r="BU20">
            <v>58</v>
          </cell>
          <cell r="BV20" t="str">
            <v>021424</v>
          </cell>
          <cell r="BW20">
            <v>59</v>
          </cell>
          <cell r="BX20" t="str">
            <v>021424</v>
          </cell>
          <cell r="BY20">
            <v>49</v>
          </cell>
          <cell r="BZ20" t="str">
            <v>021424</v>
          </cell>
          <cell r="CA20">
            <v>43</v>
          </cell>
          <cell r="CB20" t="str">
            <v>021424</v>
          </cell>
          <cell r="CC20">
            <v>40</v>
          </cell>
          <cell r="CD20" t="str">
            <v>021424</v>
          </cell>
          <cell r="CE20">
            <v>56</v>
          </cell>
          <cell r="CF20" t="str">
            <v>021424</v>
          </cell>
          <cell r="CG20">
            <v>54</v>
          </cell>
          <cell r="CH20" t="str">
            <v>021424</v>
          </cell>
          <cell r="CI20">
            <v>55</v>
          </cell>
          <cell r="CJ20" t="str">
            <v>021424</v>
          </cell>
          <cell r="CK20">
            <v>51</v>
          </cell>
          <cell r="CL20" t="str">
            <v>021424</v>
          </cell>
          <cell r="CM20">
            <v>48</v>
          </cell>
          <cell r="CN20" t="str">
            <v>021424</v>
          </cell>
          <cell r="CO20">
            <v>38</v>
          </cell>
          <cell r="CP20" t="str">
            <v>021424</v>
          </cell>
          <cell r="CQ20">
            <v>56</v>
          </cell>
          <cell r="CR20" t="str">
            <v>021424</v>
          </cell>
          <cell r="CS20">
            <v>43</v>
          </cell>
        </row>
        <row r="21">
          <cell r="B21" t="str">
            <v>021501</v>
          </cell>
          <cell r="C21">
            <v>6</v>
          </cell>
          <cell r="D21" t="str">
            <v>021501</v>
          </cell>
          <cell r="E21">
            <v>1</v>
          </cell>
          <cell r="F21" t="str">
            <v>021501</v>
          </cell>
          <cell r="G21">
            <v>6</v>
          </cell>
          <cell r="H21" t="str">
            <v>021501</v>
          </cell>
          <cell r="I21">
            <v>7</v>
          </cell>
          <cell r="J21" t="str">
            <v>021501</v>
          </cell>
          <cell r="K21">
            <v>7</v>
          </cell>
          <cell r="L21" t="str">
            <v>021501</v>
          </cell>
          <cell r="M21">
            <v>2</v>
          </cell>
          <cell r="N21" t="str">
            <v>021501</v>
          </cell>
          <cell r="O21">
            <v>7</v>
          </cell>
          <cell r="P21" t="str">
            <v>021501</v>
          </cell>
          <cell r="Q21">
            <v>7</v>
          </cell>
          <cell r="R21" t="str">
            <v>021501</v>
          </cell>
          <cell r="S21">
            <v>14</v>
          </cell>
          <cell r="T21" t="str">
            <v>021501</v>
          </cell>
          <cell r="U21">
            <v>11</v>
          </cell>
          <cell r="V21" t="str">
            <v>021501</v>
          </cell>
          <cell r="W21">
            <v>6</v>
          </cell>
          <cell r="X21" t="str">
            <v>021501</v>
          </cell>
          <cell r="Y21">
            <v>13</v>
          </cell>
          <cell r="Z21" t="str">
            <v>021501</v>
          </cell>
          <cell r="AA21">
            <v>4</v>
          </cell>
          <cell r="AB21" t="str">
            <v>021501</v>
          </cell>
          <cell r="AC21">
            <v>11</v>
          </cell>
          <cell r="AD21" t="str">
            <v>021501</v>
          </cell>
          <cell r="AE21">
            <v>7</v>
          </cell>
          <cell r="AF21" t="str">
            <v>021501</v>
          </cell>
          <cell r="AG21">
            <v>7</v>
          </cell>
          <cell r="AH21" t="str">
            <v>021502</v>
          </cell>
          <cell r="AI21">
            <v>24</v>
          </cell>
          <cell r="AJ21" t="str">
            <v>021501</v>
          </cell>
          <cell r="AK21">
            <v>6</v>
          </cell>
          <cell r="AL21" t="str">
            <v>021501</v>
          </cell>
          <cell r="AM21">
            <v>6</v>
          </cell>
          <cell r="AN21" t="str">
            <v>021501</v>
          </cell>
          <cell r="AO21">
            <v>7</v>
          </cell>
          <cell r="AP21" t="str">
            <v>021501</v>
          </cell>
          <cell r="AQ21">
            <v>14</v>
          </cell>
          <cell r="AR21" t="str">
            <v>021501</v>
          </cell>
          <cell r="AS21">
            <v>7</v>
          </cell>
          <cell r="AT21" t="str">
            <v>021501</v>
          </cell>
          <cell r="AU21">
            <v>12</v>
          </cell>
          <cell r="AV21" t="str">
            <v>021502</v>
          </cell>
          <cell r="AW21">
            <v>29</v>
          </cell>
          <cell r="AX21" t="str">
            <v>021501</v>
          </cell>
          <cell r="AY21">
            <v>8</v>
          </cell>
          <cell r="AZ21" t="str">
            <v>021501</v>
          </cell>
          <cell r="BA21">
            <v>14</v>
          </cell>
          <cell r="BB21" t="str">
            <v>021501</v>
          </cell>
          <cell r="BC21">
            <v>11</v>
          </cell>
          <cell r="BD21" t="str">
            <v>021501</v>
          </cell>
          <cell r="BE21">
            <v>13</v>
          </cell>
          <cell r="BF21" t="str">
            <v>021501</v>
          </cell>
          <cell r="BG21">
            <v>7</v>
          </cell>
          <cell r="BH21" t="str">
            <v>021501</v>
          </cell>
          <cell r="BI21">
            <v>13</v>
          </cell>
          <cell r="BJ21" t="str">
            <v>021501</v>
          </cell>
          <cell r="BK21">
            <v>16</v>
          </cell>
          <cell r="BL21" t="str">
            <v>021501</v>
          </cell>
          <cell r="BM21">
            <v>7</v>
          </cell>
          <cell r="BN21" t="str">
            <v>021501</v>
          </cell>
          <cell r="BO21">
            <v>12</v>
          </cell>
          <cell r="BP21" t="str">
            <v>021501</v>
          </cell>
          <cell r="BQ21">
            <v>12</v>
          </cell>
          <cell r="BR21" t="str">
            <v>021501</v>
          </cell>
          <cell r="BS21">
            <v>12</v>
          </cell>
          <cell r="BT21" t="str">
            <v>021501</v>
          </cell>
          <cell r="BU21">
            <v>14</v>
          </cell>
          <cell r="BV21" t="str">
            <v>021501</v>
          </cell>
          <cell r="BW21">
            <v>13</v>
          </cell>
          <cell r="BX21" t="str">
            <v>021501</v>
          </cell>
          <cell r="BY21">
            <v>11</v>
          </cell>
          <cell r="BZ21" t="str">
            <v>021501</v>
          </cell>
          <cell r="CA21">
            <v>15</v>
          </cell>
          <cell r="CB21" t="str">
            <v>021501</v>
          </cell>
          <cell r="CC21">
            <v>12</v>
          </cell>
          <cell r="CD21" t="str">
            <v>021501</v>
          </cell>
          <cell r="CE21">
            <v>12</v>
          </cell>
          <cell r="CF21" t="str">
            <v>021501</v>
          </cell>
          <cell r="CG21">
            <v>12</v>
          </cell>
          <cell r="CH21" t="str">
            <v>021501</v>
          </cell>
          <cell r="CI21">
            <v>13</v>
          </cell>
          <cell r="CJ21" t="str">
            <v>021501</v>
          </cell>
          <cell r="CK21">
            <v>13</v>
          </cell>
          <cell r="CL21" t="str">
            <v>021501</v>
          </cell>
          <cell r="CM21">
            <v>13</v>
          </cell>
          <cell r="CN21" t="str">
            <v>021501</v>
          </cell>
          <cell r="CO21">
            <v>9</v>
          </cell>
          <cell r="CP21" t="str">
            <v>021501</v>
          </cell>
          <cell r="CQ21">
            <v>15</v>
          </cell>
          <cell r="CR21" t="str">
            <v>021501</v>
          </cell>
          <cell r="CS21">
            <v>12</v>
          </cell>
        </row>
        <row r="22">
          <cell r="B22" t="str">
            <v>021502</v>
          </cell>
          <cell r="C22">
            <v>3</v>
          </cell>
          <cell r="D22" t="str">
            <v>021502</v>
          </cell>
          <cell r="E22">
            <v>6</v>
          </cell>
          <cell r="F22" t="str">
            <v>021502</v>
          </cell>
          <cell r="G22">
            <v>11</v>
          </cell>
          <cell r="H22" t="str">
            <v>021502</v>
          </cell>
          <cell r="I22">
            <v>18</v>
          </cell>
          <cell r="J22" t="str">
            <v>021502</v>
          </cell>
          <cell r="K22">
            <v>24</v>
          </cell>
          <cell r="L22" t="str">
            <v>021502</v>
          </cell>
          <cell r="M22">
            <v>20</v>
          </cell>
          <cell r="N22" t="str">
            <v>021502</v>
          </cell>
          <cell r="O22">
            <v>36</v>
          </cell>
          <cell r="P22" t="str">
            <v>021502</v>
          </cell>
          <cell r="Q22">
            <v>18</v>
          </cell>
          <cell r="R22" t="str">
            <v>021502</v>
          </cell>
          <cell r="S22">
            <v>28</v>
          </cell>
          <cell r="T22" t="str">
            <v>021502</v>
          </cell>
          <cell r="U22">
            <v>21</v>
          </cell>
          <cell r="V22" t="str">
            <v>021502</v>
          </cell>
          <cell r="W22">
            <v>23</v>
          </cell>
          <cell r="X22" t="str">
            <v>021502</v>
          </cell>
          <cell r="Y22">
            <v>31</v>
          </cell>
          <cell r="Z22" t="str">
            <v>021502</v>
          </cell>
          <cell r="AA22">
            <v>36</v>
          </cell>
          <cell r="AB22" t="str">
            <v>021502</v>
          </cell>
          <cell r="AC22">
            <v>23</v>
          </cell>
          <cell r="AD22" t="str">
            <v>021502</v>
          </cell>
          <cell r="AE22">
            <v>24</v>
          </cell>
          <cell r="AF22" t="str">
            <v>021502</v>
          </cell>
          <cell r="AG22">
            <v>15</v>
          </cell>
          <cell r="AH22" t="str">
            <v>021602</v>
          </cell>
          <cell r="AI22">
            <v>48</v>
          </cell>
          <cell r="AJ22" t="str">
            <v>021502</v>
          </cell>
          <cell r="AK22">
            <v>20</v>
          </cell>
          <cell r="AL22" t="str">
            <v>021502</v>
          </cell>
          <cell r="AM22">
            <v>29</v>
          </cell>
          <cell r="AN22" t="str">
            <v>021502</v>
          </cell>
          <cell r="AO22">
            <v>29</v>
          </cell>
          <cell r="AP22" t="str">
            <v>021502</v>
          </cell>
          <cell r="AQ22">
            <v>24</v>
          </cell>
          <cell r="AR22" t="str">
            <v>021502</v>
          </cell>
          <cell r="AS22">
            <v>21</v>
          </cell>
          <cell r="AT22" t="str">
            <v>021502</v>
          </cell>
          <cell r="AU22">
            <v>23</v>
          </cell>
          <cell r="AV22" t="str">
            <v>021602</v>
          </cell>
          <cell r="AW22">
            <v>43</v>
          </cell>
          <cell r="AX22" t="str">
            <v>021502</v>
          </cell>
          <cell r="AY22">
            <v>29</v>
          </cell>
          <cell r="AZ22" t="str">
            <v>021502</v>
          </cell>
          <cell r="BA22">
            <v>28</v>
          </cell>
          <cell r="BB22" t="str">
            <v>021502</v>
          </cell>
          <cell r="BC22">
            <v>26</v>
          </cell>
          <cell r="BD22" t="str">
            <v>021502</v>
          </cell>
          <cell r="BE22">
            <v>19</v>
          </cell>
          <cell r="BF22" t="str">
            <v>021502</v>
          </cell>
          <cell r="BG22">
            <v>30</v>
          </cell>
          <cell r="BH22" t="str">
            <v>021502</v>
          </cell>
          <cell r="BI22">
            <v>32</v>
          </cell>
          <cell r="BJ22" t="str">
            <v>021502</v>
          </cell>
          <cell r="BK22">
            <v>32</v>
          </cell>
          <cell r="BL22" t="str">
            <v>021502</v>
          </cell>
          <cell r="BM22">
            <v>27</v>
          </cell>
          <cell r="BN22" t="str">
            <v>021502</v>
          </cell>
          <cell r="BO22">
            <v>29</v>
          </cell>
          <cell r="BP22" t="str">
            <v>021502</v>
          </cell>
          <cell r="BQ22">
            <v>30</v>
          </cell>
          <cell r="BR22" t="str">
            <v>021502</v>
          </cell>
          <cell r="BS22">
            <v>22</v>
          </cell>
          <cell r="BT22" t="str">
            <v>021502</v>
          </cell>
          <cell r="BU22">
            <v>35</v>
          </cell>
          <cell r="BV22" t="str">
            <v>021502</v>
          </cell>
          <cell r="BW22">
            <v>25</v>
          </cell>
          <cell r="BX22" t="str">
            <v>021502</v>
          </cell>
          <cell r="BY22">
            <v>32</v>
          </cell>
          <cell r="BZ22" t="str">
            <v>021502</v>
          </cell>
          <cell r="CA22">
            <v>25</v>
          </cell>
          <cell r="CB22" t="str">
            <v>021502</v>
          </cell>
          <cell r="CC22">
            <v>36</v>
          </cell>
          <cell r="CD22" t="str">
            <v>021502</v>
          </cell>
          <cell r="CE22">
            <v>25</v>
          </cell>
          <cell r="CF22" t="str">
            <v>021502</v>
          </cell>
          <cell r="CG22">
            <v>23</v>
          </cell>
          <cell r="CH22" t="str">
            <v>021502</v>
          </cell>
          <cell r="CI22">
            <v>40</v>
          </cell>
          <cell r="CJ22" t="str">
            <v>021502</v>
          </cell>
          <cell r="CK22">
            <v>33</v>
          </cell>
          <cell r="CL22" t="str">
            <v>021502</v>
          </cell>
          <cell r="CM22">
            <v>26</v>
          </cell>
          <cell r="CN22" t="str">
            <v>021502</v>
          </cell>
          <cell r="CO22">
            <v>31</v>
          </cell>
          <cell r="CP22" t="str">
            <v>021502</v>
          </cell>
          <cell r="CQ22">
            <v>25</v>
          </cell>
          <cell r="CR22" t="str">
            <v>021502</v>
          </cell>
          <cell r="CS22">
            <v>28</v>
          </cell>
        </row>
        <row r="23">
          <cell r="B23" t="str">
            <v>021602</v>
          </cell>
          <cell r="C23">
            <v>4</v>
          </cell>
          <cell r="D23" t="str">
            <v>021602</v>
          </cell>
          <cell r="E23">
            <v>2</v>
          </cell>
          <cell r="F23" t="str">
            <v>021602</v>
          </cell>
          <cell r="G23">
            <v>26</v>
          </cell>
          <cell r="H23" t="str">
            <v>021602</v>
          </cell>
          <cell r="I23">
            <v>31</v>
          </cell>
          <cell r="J23" t="str">
            <v>021602</v>
          </cell>
          <cell r="K23">
            <v>37</v>
          </cell>
          <cell r="L23" t="str">
            <v>021602</v>
          </cell>
          <cell r="M23">
            <v>43</v>
          </cell>
          <cell r="N23" t="str">
            <v>021602</v>
          </cell>
          <cell r="O23">
            <v>48</v>
          </cell>
          <cell r="P23" t="str">
            <v>021602</v>
          </cell>
          <cell r="Q23">
            <v>36</v>
          </cell>
          <cell r="R23" t="str">
            <v>021602</v>
          </cell>
          <cell r="S23">
            <v>27</v>
          </cell>
          <cell r="T23" t="str">
            <v>021602</v>
          </cell>
          <cell r="U23">
            <v>47</v>
          </cell>
          <cell r="V23" t="str">
            <v>021602</v>
          </cell>
          <cell r="W23">
            <v>39</v>
          </cell>
          <cell r="X23" t="str">
            <v>021602</v>
          </cell>
          <cell r="Y23">
            <v>52</v>
          </cell>
          <cell r="Z23" t="str">
            <v>021602</v>
          </cell>
          <cell r="AA23">
            <v>48</v>
          </cell>
          <cell r="AB23" t="str">
            <v>021602</v>
          </cell>
          <cell r="AC23">
            <v>45</v>
          </cell>
          <cell r="AD23" t="str">
            <v>021602</v>
          </cell>
          <cell r="AE23">
            <v>37</v>
          </cell>
          <cell r="AF23" t="str">
            <v>021602</v>
          </cell>
          <cell r="AG23">
            <v>37</v>
          </cell>
          <cell r="AH23" t="str">
            <v>021605</v>
          </cell>
          <cell r="AI23">
            <v>6</v>
          </cell>
          <cell r="AJ23" t="str">
            <v>021602</v>
          </cell>
          <cell r="AK23">
            <v>29</v>
          </cell>
          <cell r="AL23" t="str">
            <v>021602</v>
          </cell>
          <cell r="AM23">
            <v>46</v>
          </cell>
          <cell r="AN23" t="str">
            <v>021602</v>
          </cell>
          <cell r="AO23">
            <v>48</v>
          </cell>
          <cell r="AP23" t="str">
            <v>021602</v>
          </cell>
          <cell r="AQ23">
            <v>44</v>
          </cell>
          <cell r="AR23" t="str">
            <v>021602</v>
          </cell>
          <cell r="AS23">
            <v>44</v>
          </cell>
          <cell r="AT23" t="str">
            <v>021602</v>
          </cell>
          <cell r="AU23">
            <v>42</v>
          </cell>
          <cell r="AV23" t="str">
            <v>021605</v>
          </cell>
          <cell r="AW23">
            <v>13</v>
          </cell>
          <cell r="AX23" t="str">
            <v>021602</v>
          </cell>
          <cell r="AY23">
            <v>42</v>
          </cell>
          <cell r="AZ23" t="str">
            <v>021602</v>
          </cell>
          <cell r="BA23">
            <v>42</v>
          </cell>
          <cell r="BB23" t="str">
            <v>021602</v>
          </cell>
          <cell r="BC23">
            <v>46</v>
          </cell>
          <cell r="BD23" t="str">
            <v>021602</v>
          </cell>
          <cell r="BE23">
            <v>40</v>
          </cell>
          <cell r="BF23" t="str">
            <v>021602</v>
          </cell>
          <cell r="BG23">
            <v>58</v>
          </cell>
          <cell r="BH23" t="str">
            <v>021602</v>
          </cell>
          <cell r="BI23">
            <v>41</v>
          </cell>
          <cell r="BJ23" t="str">
            <v>021602</v>
          </cell>
          <cell r="BK23">
            <v>61</v>
          </cell>
          <cell r="BL23" t="str">
            <v>021602</v>
          </cell>
          <cell r="BM23">
            <v>46</v>
          </cell>
          <cell r="BN23" t="str">
            <v>021602</v>
          </cell>
          <cell r="BO23">
            <v>33</v>
          </cell>
          <cell r="BP23" t="str">
            <v>021602</v>
          </cell>
          <cell r="BQ23">
            <v>31</v>
          </cell>
          <cell r="BR23" t="str">
            <v>021602</v>
          </cell>
          <cell r="BS23">
            <v>50</v>
          </cell>
          <cell r="BT23" t="str">
            <v>021602</v>
          </cell>
          <cell r="BU23">
            <v>56</v>
          </cell>
          <cell r="BV23" t="str">
            <v>021602</v>
          </cell>
          <cell r="BW23">
            <v>63</v>
          </cell>
          <cell r="BX23" t="str">
            <v>021602</v>
          </cell>
          <cell r="BY23">
            <v>50</v>
          </cell>
          <cell r="BZ23" t="str">
            <v>021602</v>
          </cell>
          <cell r="CA23">
            <v>41</v>
          </cell>
          <cell r="CB23" t="str">
            <v>021602</v>
          </cell>
          <cell r="CC23">
            <v>38</v>
          </cell>
          <cell r="CD23" t="str">
            <v>021602</v>
          </cell>
          <cell r="CE23">
            <v>54</v>
          </cell>
          <cell r="CF23" t="str">
            <v>021602</v>
          </cell>
          <cell r="CG23">
            <v>54</v>
          </cell>
          <cell r="CH23" t="str">
            <v>021602</v>
          </cell>
          <cell r="CI23">
            <v>55</v>
          </cell>
          <cell r="CJ23" t="str">
            <v>021602</v>
          </cell>
          <cell r="CK23">
            <v>46</v>
          </cell>
          <cell r="CL23" t="str">
            <v>021602</v>
          </cell>
          <cell r="CM23">
            <v>57</v>
          </cell>
          <cell r="CN23" t="str">
            <v>021602</v>
          </cell>
          <cell r="CO23">
            <v>46</v>
          </cell>
          <cell r="CP23" t="str">
            <v>021602</v>
          </cell>
          <cell r="CQ23">
            <v>44</v>
          </cell>
          <cell r="CR23" t="str">
            <v>021602</v>
          </cell>
          <cell r="CS23">
            <v>47</v>
          </cell>
        </row>
        <row r="24">
          <cell r="B24" t="str">
            <v>021605</v>
          </cell>
          <cell r="C24">
            <v>1</v>
          </cell>
          <cell r="D24" t="str">
            <v>021605</v>
          </cell>
          <cell r="E24">
            <v>2</v>
          </cell>
          <cell r="F24" t="str">
            <v>021605</v>
          </cell>
          <cell r="G24">
            <v>5</v>
          </cell>
          <cell r="H24" t="str">
            <v>021605</v>
          </cell>
          <cell r="I24">
            <v>1</v>
          </cell>
          <cell r="J24" t="str">
            <v>021605</v>
          </cell>
          <cell r="K24">
            <v>12</v>
          </cell>
          <cell r="L24" t="str">
            <v>021605</v>
          </cell>
          <cell r="M24">
            <v>10</v>
          </cell>
          <cell r="N24" t="str">
            <v>021605</v>
          </cell>
          <cell r="O24">
            <v>15</v>
          </cell>
          <cell r="P24" t="str">
            <v>021605</v>
          </cell>
          <cell r="Q24">
            <v>9</v>
          </cell>
          <cell r="R24" t="str">
            <v>021605</v>
          </cell>
          <cell r="S24">
            <v>9</v>
          </cell>
          <cell r="T24" t="str">
            <v>021605</v>
          </cell>
          <cell r="U24">
            <v>9</v>
          </cell>
          <cell r="V24" t="str">
            <v>021605</v>
          </cell>
          <cell r="W24">
            <v>9</v>
          </cell>
          <cell r="X24" t="str">
            <v>021605</v>
          </cell>
          <cell r="Y24">
            <v>6</v>
          </cell>
          <cell r="Z24" t="str">
            <v>021605</v>
          </cell>
          <cell r="AA24">
            <v>14</v>
          </cell>
          <cell r="AB24" t="str">
            <v>021605</v>
          </cell>
          <cell r="AC24">
            <v>1</v>
          </cell>
          <cell r="AD24" t="str">
            <v>021605</v>
          </cell>
          <cell r="AE24">
            <v>12</v>
          </cell>
          <cell r="AF24" t="str">
            <v>021605</v>
          </cell>
          <cell r="AG24">
            <v>6</v>
          </cell>
          <cell r="AH24" t="str">
            <v>021606</v>
          </cell>
          <cell r="AI24">
            <v>5</v>
          </cell>
          <cell r="AJ24" t="str">
            <v>021605</v>
          </cell>
          <cell r="AK24">
            <v>10</v>
          </cell>
          <cell r="AL24" t="str">
            <v>021605</v>
          </cell>
          <cell r="AM24">
            <v>13</v>
          </cell>
          <cell r="AN24" t="str">
            <v>021605</v>
          </cell>
          <cell r="AO24">
            <v>11</v>
          </cell>
          <cell r="AP24" t="str">
            <v>021605</v>
          </cell>
          <cell r="AQ24">
            <v>13</v>
          </cell>
          <cell r="AR24" t="str">
            <v>021605</v>
          </cell>
          <cell r="AS24">
            <v>10</v>
          </cell>
          <cell r="AT24" t="str">
            <v>021605</v>
          </cell>
          <cell r="AU24">
            <v>9</v>
          </cell>
          <cell r="AV24" t="str">
            <v>021606</v>
          </cell>
          <cell r="AW24">
            <v>4</v>
          </cell>
          <cell r="AX24" t="str">
            <v>021605</v>
          </cell>
          <cell r="AY24">
            <v>13</v>
          </cell>
          <cell r="AZ24" t="str">
            <v>021605</v>
          </cell>
          <cell r="BA24">
            <v>17</v>
          </cell>
          <cell r="BB24" t="str">
            <v>021605</v>
          </cell>
          <cell r="BC24">
            <v>12</v>
          </cell>
          <cell r="BD24" t="str">
            <v>021605</v>
          </cell>
          <cell r="BE24">
            <v>15</v>
          </cell>
          <cell r="BF24" t="str">
            <v>021605</v>
          </cell>
          <cell r="BG24">
            <v>13</v>
          </cell>
          <cell r="BH24" t="str">
            <v>021605</v>
          </cell>
          <cell r="BI24">
            <v>10</v>
          </cell>
          <cell r="BJ24" t="str">
            <v>021605</v>
          </cell>
          <cell r="BK24">
            <v>10</v>
          </cell>
          <cell r="BL24" t="str">
            <v>021605</v>
          </cell>
          <cell r="BM24">
            <v>12</v>
          </cell>
          <cell r="BN24" t="str">
            <v>021605</v>
          </cell>
          <cell r="BO24">
            <v>9</v>
          </cell>
          <cell r="BP24" t="str">
            <v>021605</v>
          </cell>
          <cell r="BQ24">
            <v>11</v>
          </cell>
          <cell r="BR24" t="str">
            <v>021605</v>
          </cell>
          <cell r="BS24">
            <v>11</v>
          </cell>
          <cell r="BT24" t="str">
            <v>021605</v>
          </cell>
          <cell r="BU24">
            <v>9</v>
          </cell>
          <cell r="BV24" t="str">
            <v>021605</v>
          </cell>
          <cell r="BW24">
            <v>14</v>
          </cell>
          <cell r="BX24" t="str">
            <v>021605</v>
          </cell>
          <cell r="BY24">
            <v>8</v>
          </cell>
          <cell r="BZ24" t="str">
            <v>021605</v>
          </cell>
          <cell r="CA24">
            <v>7</v>
          </cell>
          <cell r="CB24" t="str">
            <v>021605</v>
          </cell>
          <cell r="CC24">
            <v>6</v>
          </cell>
          <cell r="CD24" t="str">
            <v>021605</v>
          </cell>
          <cell r="CE24">
            <v>3</v>
          </cell>
          <cell r="CF24" t="str">
            <v>021605</v>
          </cell>
          <cell r="CG24">
            <v>12</v>
          </cell>
          <cell r="CH24" t="str">
            <v>021605</v>
          </cell>
          <cell r="CI24">
            <v>9</v>
          </cell>
          <cell r="CJ24" t="str">
            <v>021605</v>
          </cell>
          <cell r="CK24">
            <v>8</v>
          </cell>
          <cell r="CL24" t="str">
            <v>021605</v>
          </cell>
          <cell r="CM24">
            <v>11</v>
          </cell>
          <cell r="CN24" t="str">
            <v>021605</v>
          </cell>
          <cell r="CO24">
            <v>3</v>
          </cell>
          <cell r="CP24" t="str">
            <v>021605</v>
          </cell>
          <cell r="CQ24">
            <v>8</v>
          </cell>
          <cell r="CR24" t="str">
            <v>021605</v>
          </cell>
          <cell r="CS24">
            <v>12</v>
          </cell>
        </row>
        <row r="25">
          <cell r="B25" t="str">
            <v>021606</v>
          </cell>
          <cell r="D25" t="str">
            <v>021606</v>
          </cell>
          <cell r="E25">
            <v>1</v>
          </cell>
          <cell r="F25" t="str">
            <v>021606</v>
          </cell>
          <cell r="G25">
            <v>2</v>
          </cell>
          <cell r="H25" t="str">
            <v>021606</v>
          </cell>
          <cell r="I25">
            <v>2</v>
          </cell>
          <cell r="J25" t="str">
            <v>021606</v>
          </cell>
          <cell r="K25">
            <v>4</v>
          </cell>
          <cell r="L25" t="str">
            <v>021606</v>
          </cell>
          <cell r="M25">
            <v>3</v>
          </cell>
          <cell r="N25" t="str">
            <v>021606</v>
          </cell>
          <cell r="O25">
            <v>4</v>
          </cell>
          <cell r="P25" t="str">
            <v>021606</v>
          </cell>
          <cell r="Q25">
            <v>5</v>
          </cell>
          <cell r="R25" t="str">
            <v>021606</v>
          </cell>
          <cell r="S25">
            <v>4</v>
          </cell>
          <cell r="T25" t="str">
            <v>021606</v>
          </cell>
          <cell r="U25">
            <v>2</v>
          </cell>
          <cell r="V25" t="str">
            <v>021606</v>
          </cell>
          <cell r="W25">
            <v>6</v>
          </cell>
          <cell r="X25" t="str">
            <v>021606</v>
          </cell>
          <cell r="Y25">
            <v>1</v>
          </cell>
          <cell r="Z25" t="str">
            <v>021606</v>
          </cell>
          <cell r="AA25">
            <v>3</v>
          </cell>
          <cell r="AB25" t="str">
            <v>021606</v>
          </cell>
          <cell r="AC25">
            <v>4</v>
          </cell>
          <cell r="AD25" t="str">
            <v>021606</v>
          </cell>
          <cell r="AE25">
            <v>2</v>
          </cell>
          <cell r="AF25" t="str">
            <v>021606</v>
          </cell>
          <cell r="AG25">
            <v>1</v>
          </cell>
          <cell r="AH25" t="str">
            <v>021607</v>
          </cell>
          <cell r="AI25">
            <v>11</v>
          </cell>
          <cell r="AJ25" t="str">
            <v>021606</v>
          </cell>
          <cell r="AK25">
            <v>4</v>
          </cell>
          <cell r="AL25" t="str">
            <v>021606</v>
          </cell>
          <cell r="AM25">
            <v>6</v>
          </cell>
          <cell r="AN25" t="str">
            <v>021606</v>
          </cell>
          <cell r="AO25">
            <v>5</v>
          </cell>
          <cell r="AP25" t="str">
            <v>021606</v>
          </cell>
          <cell r="AQ25">
            <v>8</v>
          </cell>
          <cell r="AR25" t="str">
            <v>021606</v>
          </cell>
          <cell r="AS25">
            <v>5</v>
          </cell>
          <cell r="AT25" t="str">
            <v>021606</v>
          </cell>
          <cell r="AU25">
            <v>3</v>
          </cell>
          <cell r="AV25" t="str">
            <v>021607</v>
          </cell>
          <cell r="AW25">
            <v>11</v>
          </cell>
          <cell r="AX25" t="str">
            <v>021606</v>
          </cell>
          <cell r="AY25">
            <v>2</v>
          </cell>
          <cell r="AZ25" t="str">
            <v>021606</v>
          </cell>
          <cell r="BA25">
            <v>5</v>
          </cell>
          <cell r="BB25" t="str">
            <v>021606</v>
          </cell>
          <cell r="BC25">
            <v>3</v>
          </cell>
          <cell r="BD25" t="str">
            <v>021606</v>
          </cell>
          <cell r="BE25">
            <v>5</v>
          </cell>
          <cell r="BF25" t="str">
            <v>021606</v>
          </cell>
          <cell r="BG25">
            <v>5</v>
          </cell>
          <cell r="BH25" t="str">
            <v>021606</v>
          </cell>
          <cell r="BI25">
            <v>5</v>
          </cell>
          <cell r="BJ25" t="str">
            <v>021606</v>
          </cell>
          <cell r="BK25">
            <v>4</v>
          </cell>
          <cell r="BL25" t="str">
            <v>021606</v>
          </cell>
          <cell r="BM25">
            <v>6</v>
          </cell>
          <cell r="BN25" t="str">
            <v>021606</v>
          </cell>
          <cell r="BO25">
            <v>4</v>
          </cell>
          <cell r="BP25" t="str">
            <v>021606</v>
          </cell>
          <cell r="BQ25">
            <v>3</v>
          </cell>
          <cell r="BR25" t="str">
            <v>021606</v>
          </cell>
          <cell r="BS25">
            <v>2</v>
          </cell>
          <cell r="BT25" t="str">
            <v>021606</v>
          </cell>
          <cell r="BU25">
            <v>6</v>
          </cell>
          <cell r="BV25" t="str">
            <v>021606</v>
          </cell>
          <cell r="BW25">
            <v>3</v>
          </cell>
          <cell r="BX25" t="str">
            <v>021606</v>
          </cell>
          <cell r="BY25">
            <v>2</v>
          </cell>
          <cell r="BZ25" t="str">
            <v>021606</v>
          </cell>
          <cell r="CA25">
            <v>5</v>
          </cell>
          <cell r="CB25" t="str">
            <v>021606</v>
          </cell>
          <cell r="CC25">
            <v>8</v>
          </cell>
          <cell r="CD25" t="str">
            <v>021606</v>
          </cell>
          <cell r="CE25">
            <v>6</v>
          </cell>
          <cell r="CF25" t="str">
            <v>021606</v>
          </cell>
          <cell r="CG25">
            <v>4</v>
          </cell>
          <cell r="CH25" t="str">
            <v>021606</v>
          </cell>
          <cell r="CI25">
            <v>6</v>
          </cell>
          <cell r="CJ25" t="str">
            <v>021606</v>
          </cell>
          <cell r="CK25">
            <v>1</v>
          </cell>
          <cell r="CL25" t="str">
            <v>021606</v>
          </cell>
          <cell r="CM25">
            <v>2</v>
          </cell>
          <cell r="CN25" t="str">
            <v>021606</v>
          </cell>
          <cell r="CO25">
            <v>5</v>
          </cell>
          <cell r="CP25" t="str">
            <v>021606</v>
          </cell>
          <cell r="CQ25">
            <v>4</v>
          </cell>
          <cell r="CR25" t="str">
            <v>021606</v>
          </cell>
          <cell r="CS25">
            <v>5</v>
          </cell>
        </row>
        <row r="26">
          <cell r="B26" t="str">
            <v>021607</v>
          </cell>
          <cell r="C26">
            <v>1</v>
          </cell>
          <cell r="F26" t="str">
            <v>021607</v>
          </cell>
          <cell r="G26">
            <v>4</v>
          </cell>
          <cell r="H26" t="str">
            <v>021607</v>
          </cell>
          <cell r="I26">
            <v>6</v>
          </cell>
          <cell r="J26" t="str">
            <v>021607</v>
          </cell>
          <cell r="K26">
            <v>4</v>
          </cell>
          <cell r="L26" t="str">
            <v>021607</v>
          </cell>
          <cell r="M26">
            <v>7</v>
          </cell>
          <cell r="N26" t="str">
            <v>021607</v>
          </cell>
          <cell r="O26">
            <v>6</v>
          </cell>
          <cell r="P26" t="str">
            <v>021607</v>
          </cell>
          <cell r="Q26">
            <v>8</v>
          </cell>
          <cell r="R26" t="str">
            <v>021607</v>
          </cell>
          <cell r="S26">
            <v>8</v>
          </cell>
          <cell r="T26" t="str">
            <v>021607</v>
          </cell>
          <cell r="U26">
            <v>4</v>
          </cell>
          <cell r="V26" t="str">
            <v>021607</v>
          </cell>
          <cell r="W26">
            <v>6</v>
          </cell>
          <cell r="X26" t="str">
            <v>021607</v>
          </cell>
          <cell r="Y26">
            <v>12</v>
          </cell>
          <cell r="Z26" t="str">
            <v>021607</v>
          </cell>
          <cell r="AA26">
            <v>7</v>
          </cell>
          <cell r="AB26" t="str">
            <v>021607</v>
          </cell>
          <cell r="AC26">
            <v>7</v>
          </cell>
          <cell r="AD26" t="str">
            <v>021607</v>
          </cell>
          <cell r="AE26">
            <v>8</v>
          </cell>
          <cell r="AF26" t="str">
            <v>021607</v>
          </cell>
          <cell r="AG26">
            <v>6</v>
          </cell>
          <cell r="AH26" t="str">
            <v>021616</v>
          </cell>
          <cell r="AI26">
            <v>80</v>
          </cell>
          <cell r="AJ26" t="str">
            <v>021607</v>
          </cell>
          <cell r="AK26">
            <v>5</v>
          </cell>
          <cell r="AL26" t="str">
            <v>021607</v>
          </cell>
          <cell r="AM26">
            <v>11</v>
          </cell>
          <cell r="AN26" t="str">
            <v>021607</v>
          </cell>
          <cell r="AO26">
            <v>6</v>
          </cell>
          <cell r="AP26" t="str">
            <v>021607</v>
          </cell>
          <cell r="AQ26">
            <v>6</v>
          </cell>
          <cell r="AR26" t="str">
            <v>021607</v>
          </cell>
          <cell r="AS26">
            <v>11</v>
          </cell>
          <cell r="AT26" t="str">
            <v>021607</v>
          </cell>
          <cell r="AU26">
            <v>8</v>
          </cell>
          <cell r="AV26" t="str">
            <v>021616</v>
          </cell>
          <cell r="AW26">
            <v>79</v>
          </cell>
          <cell r="AX26" t="str">
            <v>021607</v>
          </cell>
          <cell r="AY26">
            <v>9</v>
          </cell>
          <cell r="AZ26" t="str">
            <v>021607</v>
          </cell>
          <cell r="BA26">
            <v>11</v>
          </cell>
          <cell r="BB26" t="str">
            <v>021607</v>
          </cell>
          <cell r="BC26">
            <v>10</v>
          </cell>
          <cell r="BD26" t="str">
            <v>021607</v>
          </cell>
          <cell r="BE26">
            <v>5</v>
          </cell>
          <cell r="BF26" t="str">
            <v>021607</v>
          </cell>
          <cell r="BG26">
            <v>14</v>
          </cell>
          <cell r="BH26" t="str">
            <v>021607</v>
          </cell>
          <cell r="BI26">
            <v>4</v>
          </cell>
          <cell r="BJ26" t="str">
            <v>021607</v>
          </cell>
          <cell r="BK26">
            <v>6</v>
          </cell>
          <cell r="BL26" t="str">
            <v>021607</v>
          </cell>
          <cell r="BM26">
            <v>10</v>
          </cell>
          <cell r="BN26" t="str">
            <v>021607</v>
          </cell>
          <cell r="BO26">
            <v>13</v>
          </cell>
          <cell r="BP26" t="str">
            <v>021607</v>
          </cell>
          <cell r="BQ26">
            <v>7</v>
          </cell>
          <cell r="BR26" t="str">
            <v>021607</v>
          </cell>
          <cell r="BS26">
            <v>6</v>
          </cell>
          <cell r="BT26" t="str">
            <v>021607</v>
          </cell>
          <cell r="BU26">
            <v>13</v>
          </cell>
          <cell r="BV26" t="str">
            <v>021607</v>
          </cell>
          <cell r="BW26">
            <v>6</v>
          </cell>
          <cell r="BX26" t="str">
            <v>021607</v>
          </cell>
          <cell r="BY26">
            <v>15</v>
          </cell>
          <cell r="BZ26" t="str">
            <v>021607</v>
          </cell>
          <cell r="CA26">
            <v>8</v>
          </cell>
          <cell r="CB26" t="str">
            <v>021607</v>
          </cell>
          <cell r="CC26">
            <v>9</v>
          </cell>
          <cell r="CD26" t="str">
            <v>021607</v>
          </cell>
          <cell r="CE26">
            <v>7</v>
          </cell>
          <cell r="CF26" t="str">
            <v>021607</v>
          </cell>
          <cell r="CG26">
            <v>7</v>
          </cell>
          <cell r="CH26" t="str">
            <v>021607</v>
          </cell>
          <cell r="CI26">
            <v>12</v>
          </cell>
          <cell r="CJ26" t="str">
            <v>021607</v>
          </cell>
          <cell r="CK26">
            <v>7</v>
          </cell>
          <cell r="CL26" t="str">
            <v>021607</v>
          </cell>
          <cell r="CM26">
            <v>7</v>
          </cell>
          <cell r="CN26" t="str">
            <v>021607</v>
          </cell>
          <cell r="CO26">
            <v>7</v>
          </cell>
          <cell r="CP26" t="str">
            <v>021607</v>
          </cell>
          <cell r="CQ26">
            <v>5</v>
          </cell>
          <cell r="CR26" t="str">
            <v>021607</v>
          </cell>
          <cell r="CS26">
            <v>10</v>
          </cell>
        </row>
        <row r="27">
          <cell r="B27" t="str">
            <v>021616</v>
          </cell>
          <cell r="C27">
            <v>6</v>
          </cell>
          <cell r="D27" t="str">
            <v>021616</v>
          </cell>
          <cell r="E27">
            <v>1</v>
          </cell>
          <cell r="F27" t="str">
            <v>021616</v>
          </cell>
          <cell r="G27">
            <v>27</v>
          </cell>
          <cell r="H27" t="str">
            <v>021616</v>
          </cell>
          <cell r="I27">
            <v>32</v>
          </cell>
          <cell r="J27" t="str">
            <v>021616</v>
          </cell>
          <cell r="K27">
            <v>67</v>
          </cell>
          <cell r="L27" t="str">
            <v>021616</v>
          </cell>
          <cell r="M27">
            <v>65</v>
          </cell>
          <cell r="N27" t="str">
            <v>021616</v>
          </cell>
          <cell r="O27">
            <v>95</v>
          </cell>
          <cell r="P27" t="str">
            <v>021616</v>
          </cell>
          <cell r="Q27">
            <v>74</v>
          </cell>
          <cell r="R27" t="str">
            <v>021616</v>
          </cell>
          <cell r="S27">
            <v>90</v>
          </cell>
          <cell r="T27" t="str">
            <v>021616</v>
          </cell>
          <cell r="U27">
            <v>79</v>
          </cell>
          <cell r="V27" t="str">
            <v>021616</v>
          </cell>
          <cell r="W27">
            <v>75</v>
          </cell>
          <cell r="X27" t="str">
            <v>021616</v>
          </cell>
          <cell r="Y27">
            <v>84</v>
          </cell>
          <cell r="Z27" t="str">
            <v>021616</v>
          </cell>
          <cell r="AA27">
            <v>83</v>
          </cell>
          <cell r="AB27" t="str">
            <v>021616</v>
          </cell>
          <cell r="AC27">
            <v>83</v>
          </cell>
          <cell r="AD27" t="str">
            <v>021616</v>
          </cell>
          <cell r="AE27">
            <v>74</v>
          </cell>
          <cell r="AF27" t="str">
            <v>021616</v>
          </cell>
          <cell r="AG27">
            <v>66</v>
          </cell>
          <cell r="AH27" t="str">
            <v>021701</v>
          </cell>
          <cell r="AI27">
            <v>39</v>
          </cell>
          <cell r="AJ27" t="str">
            <v>021616</v>
          </cell>
          <cell r="AK27">
            <v>68</v>
          </cell>
          <cell r="AL27" t="str">
            <v>021616</v>
          </cell>
          <cell r="AM27">
            <v>91</v>
          </cell>
          <cell r="AN27" t="str">
            <v>021616</v>
          </cell>
          <cell r="AO27">
            <v>78</v>
          </cell>
          <cell r="AP27" t="str">
            <v>021616</v>
          </cell>
          <cell r="AQ27">
            <v>84</v>
          </cell>
          <cell r="AR27" t="str">
            <v>021616</v>
          </cell>
          <cell r="AS27">
            <v>76</v>
          </cell>
          <cell r="AT27" t="str">
            <v>021616</v>
          </cell>
          <cell r="AU27">
            <v>96</v>
          </cell>
          <cell r="AV27" t="str">
            <v>021701</v>
          </cell>
          <cell r="AW27">
            <v>55</v>
          </cell>
          <cell r="AX27" t="str">
            <v>021616</v>
          </cell>
          <cell r="AY27">
            <v>74</v>
          </cell>
          <cell r="AZ27" t="str">
            <v>021616</v>
          </cell>
          <cell r="BA27">
            <v>65</v>
          </cell>
          <cell r="BB27" t="str">
            <v>021616</v>
          </cell>
          <cell r="BC27">
            <v>81</v>
          </cell>
          <cell r="BD27" t="str">
            <v>021616</v>
          </cell>
          <cell r="BE27">
            <v>82</v>
          </cell>
          <cell r="BF27" t="str">
            <v>021616</v>
          </cell>
          <cell r="BG27">
            <v>77</v>
          </cell>
          <cell r="BH27" t="str">
            <v>021616</v>
          </cell>
          <cell r="BI27">
            <v>95</v>
          </cell>
          <cell r="BJ27" t="str">
            <v>021616</v>
          </cell>
          <cell r="BK27">
            <v>100</v>
          </cell>
          <cell r="BL27" t="str">
            <v>021616</v>
          </cell>
          <cell r="BM27">
            <v>70</v>
          </cell>
          <cell r="BN27" t="str">
            <v>021616</v>
          </cell>
          <cell r="BO27">
            <v>81</v>
          </cell>
          <cell r="BP27" t="str">
            <v>021616</v>
          </cell>
          <cell r="BQ27">
            <v>81</v>
          </cell>
          <cell r="BR27" t="str">
            <v>021616</v>
          </cell>
          <cell r="BS27">
            <v>82</v>
          </cell>
          <cell r="BT27" t="str">
            <v>021616</v>
          </cell>
          <cell r="BU27">
            <v>83</v>
          </cell>
          <cell r="BV27" t="str">
            <v>021616</v>
          </cell>
          <cell r="BW27">
            <v>87</v>
          </cell>
          <cell r="BX27" t="str">
            <v>021616</v>
          </cell>
          <cell r="BY27">
            <v>86</v>
          </cell>
          <cell r="BZ27" t="str">
            <v>021616</v>
          </cell>
          <cell r="CA27">
            <v>67</v>
          </cell>
          <cell r="CB27" t="str">
            <v>021616</v>
          </cell>
          <cell r="CC27">
            <v>79</v>
          </cell>
          <cell r="CD27" t="str">
            <v>021616</v>
          </cell>
          <cell r="CE27">
            <v>75</v>
          </cell>
          <cell r="CF27" t="str">
            <v>021616</v>
          </cell>
          <cell r="CG27">
            <v>90</v>
          </cell>
          <cell r="CH27" t="str">
            <v>021616</v>
          </cell>
          <cell r="CI27">
            <v>89</v>
          </cell>
          <cell r="CJ27" t="str">
            <v>021616</v>
          </cell>
          <cell r="CK27">
            <v>77</v>
          </cell>
          <cell r="CL27" t="str">
            <v>021616</v>
          </cell>
          <cell r="CM27">
            <v>90</v>
          </cell>
          <cell r="CN27" t="str">
            <v>021616</v>
          </cell>
          <cell r="CO27">
            <v>60</v>
          </cell>
          <cell r="CP27" t="str">
            <v>021616</v>
          </cell>
          <cell r="CQ27">
            <v>88</v>
          </cell>
          <cell r="CR27" t="str">
            <v>021616</v>
          </cell>
          <cell r="CS27">
            <v>75</v>
          </cell>
        </row>
        <row r="28">
          <cell r="B28" t="str">
            <v>021701</v>
          </cell>
          <cell r="C28">
            <v>2</v>
          </cell>
          <cell r="D28" t="str">
            <v>021701</v>
          </cell>
          <cell r="E28">
            <v>5</v>
          </cell>
          <cell r="F28" t="str">
            <v>021701</v>
          </cell>
          <cell r="G28">
            <v>24</v>
          </cell>
          <cell r="H28" t="str">
            <v>021701</v>
          </cell>
          <cell r="I28">
            <v>29</v>
          </cell>
          <cell r="J28" t="str">
            <v>021701</v>
          </cell>
          <cell r="K28">
            <v>27</v>
          </cell>
          <cell r="L28" t="str">
            <v>021701</v>
          </cell>
          <cell r="M28">
            <v>41</v>
          </cell>
          <cell r="N28" t="str">
            <v>021701</v>
          </cell>
          <cell r="O28">
            <v>50</v>
          </cell>
          <cell r="P28" t="str">
            <v>021701</v>
          </cell>
          <cell r="Q28">
            <v>51</v>
          </cell>
          <cell r="R28" t="str">
            <v>021701</v>
          </cell>
          <cell r="S28">
            <v>46</v>
          </cell>
          <cell r="T28" t="str">
            <v>021701</v>
          </cell>
          <cell r="U28">
            <v>48</v>
          </cell>
          <cell r="V28" t="str">
            <v>021701</v>
          </cell>
          <cell r="W28">
            <v>47</v>
          </cell>
          <cell r="X28" t="str">
            <v>021701</v>
          </cell>
          <cell r="Y28">
            <v>47</v>
          </cell>
          <cell r="Z28" t="str">
            <v>021701</v>
          </cell>
          <cell r="AA28">
            <v>40</v>
          </cell>
          <cell r="AB28" t="str">
            <v>021701</v>
          </cell>
          <cell r="AC28">
            <v>49</v>
          </cell>
          <cell r="AD28" t="str">
            <v>021701</v>
          </cell>
          <cell r="AE28">
            <v>42</v>
          </cell>
          <cell r="AF28" t="str">
            <v>021701</v>
          </cell>
          <cell r="AG28">
            <v>47</v>
          </cell>
          <cell r="AH28" t="str">
            <v>021706</v>
          </cell>
          <cell r="AI28">
            <v>3</v>
          </cell>
          <cell r="AJ28" t="str">
            <v>021701</v>
          </cell>
          <cell r="AK28">
            <v>52</v>
          </cell>
          <cell r="AL28" t="str">
            <v>021701</v>
          </cell>
          <cell r="AM28">
            <v>42</v>
          </cell>
          <cell r="AN28" t="str">
            <v>021701</v>
          </cell>
          <cell r="AO28">
            <v>45</v>
          </cell>
          <cell r="AP28" t="str">
            <v>021701</v>
          </cell>
          <cell r="AQ28">
            <v>37</v>
          </cell>
          <cell r="AR28" t="str">
            <v>021701</v>
          </cell>
          <cell r="AS28">
            <v>34</v>
          </cell>
          <cell r="AT28" t="str">
            <v>021701</v>
          </cell>
          <cell r="AU28">
            <v>45</v>
          </cell>
          <cell r="AV28" t="str">
            <v>021706</v>
          </cell>
          <cell r="AW28">
            <v>3</v>
          </cell>
          <cell r="AX28" t="str">
            <v>021701</v>
          </cell>
          <cell r="AY28">
            <v>54</v>
          </cell>
          <cell r="AZ28" t="str">
            <v>021701</v>
          </cell>
          <cell r="BA28">
            <v>47</v>
          </cell>
          <cell r="BB28" t="str">
            <v>021701</v>
          </cell>
          <cell r="BC28">
            <v>36</v>
          </cell>
          <cell r="BD28" t="str">
            <v>021701</v>
          </cell>
          <cell r="BE28">
            <v>45</v>
          </cell>
          <cell r="BF28" t="str">
            <v>021701</v>
          </cell>
          <cell r="BG28">
            <v>45</v>
          </cell>
          <cell r="BH28" t="str">
            <v>021701</v>
          </cell>
          <cell r="BI28">
            <v>38</v>
          </cell>
          <cell r="BJ28" t="str">
            <v>021701</v>
          </cell>
          <cell r="BK28">
            <v>56</v>
          </cell>
          <cell r="BL28" t="str">
            <v>021701</v>
          </cell>
          <cell r="BM28">
            <v>59</v>
          </cell>
          <cell r="BN28" t="str">
            <v>021701</v>
          </cell>
          <cell r="BO28">
            <v>56</v>
          </cell>
          <cell r="BP28" t="str">
            <v>021701</v>
          </cell>
          <cell r="BQ28">
            <v>41</v>
          </cell>
          <cell r="BR28" t="str">
            <v>021701</v>
          </cell>
          <cell r="BS28">
            <v>55</v>
          </cell>
          <cell r="BT28" t="str">
            <v>021701</v>
          </cell>
          <cell r="BU28">
            <v>47</v>
          </cell>
          <cell r="BV28" t="str">
            <v>021701</v>
          </cell>
          <cell r="BW28">
            <v>55</v>
          </cell>
          <cell r="BX28" t="str">
            <v>021701</v>
          </cell>
          <cell r="BY28">
            <v>56</v>
          </cell>
          <cell r="BZ28" t="str">
            <v>021701</v>
          </cell>
          <cell r="CA28">
            <v>55</v>
          </cell>
          <cell r="CB28" t="str">
            <v>021701</v>
          </cell>
          <cell r="CC28">
            <v>56</v>
          </cell>
          <cell r="CD28" t="str">
            <v>021701</v>
          </cell>
          <cell r="CE28">
            <v>50</v>
          </cell>
          <cell r="CF28" t="str">
            <v>021701</v>
          </cell>
          <cell r="CG28">
            <v>46</v>
          </cell>
          <cell r="CH28" t="str">
            <v>021701</v>
          </cell>
          <cell r="CI28">
            <v>70</v>
          </cell>
          <cell r="CJ28" t="str">
            <v>021701</v>
          </cell>
          <cell r="CK28">
            <v>53</v>
          </cell>
          <cell r="CL28" t="str">
            <v>021701</v>
          </cell>
          <cell r="CM28">
            <v>45</v>
          </cell>
          <cell r="CN28" t="str">
            <v>021701</v>
          </cell>
          <cell r="CO28">
            <v>46</v>
          </cell>
          <cell r="CP28" t="str">
            <v>021701</v>
          </cell>
          <cell r="CQ28">
            <v>48</v>
          </cell>
          <cell r="CR28" t="str">
            <v>021701</v>
          </cell>
          <cell r="CS28">
            <v>44</v>
          </cell>
        </row>
        <row r="29">
          <cell r="B29" t="str">
            <v>021706</v>
          </cell>
          <cell r="F29" t="str">
            <v>021706</v>
          </cell>
          <cell r="G29">
            <v>6</v>
          </cell>
          <cell r="H29" t="str">
            <v>021706</v>
          </cell>
          <cell r="I29">
            <v>3</v>
          </cell>
          <cell r="J29" t="str">
            <v>021706</v>
          </cell>
          <cell r="K29">
            <v>7</v>
          </cell>
          <cell r="L29" t="str">
            <v>021706</v>
          </cell>
          <cell r="M29">
            <v>2</v>
          </cell>
          <cell r="N29" t="str">
            <v>021706</v>
          </cell>
          <cell r="O29">
            <v>6</v>
          </cell>
          <cell r="P29" t="str">
            <v>021706</v>
          </cell>
          <cell r="Q29">
            <v>1</v>
          </cell>
          <cell r="R29" t="str">
            <v>021706</v>
          </cell>
          <cell r="S29">
            <v>1</v>
          </cell>
          <cell r="T29" t="str">
            <v>021706</v>
          </cell>
          <cell r="U29">
            <v>11</v>
          </cell>
          <cell r="V29" t="str">
            <v>021706</v>
          </cell>
          <cell r="W29">
            <v>6</v>
          </cell>
          <cell r="X29" t="str">
            <v>021706</v>
          </cell>
          <cell r="Y29">
            <v>4</v>
          </cell>
          <cell r="Z29" t="str">
            <v>021706</v>
          </cell>
          <cell r="AA29">
            <v>5</v>
          </cell>
          <cell r="AB29" t="str">
            <v>021706</v>
          </cell>
          <cell r="AC29">
            <v>2</v>
          </cell>
          <cell r="AD29" t="str">
            <v>021706</v>
          </cell>
          <cell r="AE29">
            <v>9</v>
          </cell>
          <cell r="AF29" t="str">
            <v>021706</v>
          </cell>
          <cell r="AG29">
            <v>4</v>
          </cell>
          <cell r="AH29" t="str">
            <v>021901</v>
          </cell>
          <cell r="AI29">
            <v>26</v>
          </cell>
          <cell r="AJ29" t="str">
            <v>021706</v>
          </cell>
          <cell r="AK29">
            <v>4</v>
          </cell>
          <cell r="AL29" t="str">
            <v>021706</v>
          </cell>
          <cell r="AM29">
            <v>5</v>
          </cell>
          <cell r="AN29" t="str">
            <v>021706</v>
          </cell>
          <cell r="AO29">
            <v>7</v>
          </cell>
          <cell r="AP29" t="str">
            <v>021706</v>
          </cell>
          <cell r="AQ29">
            <v>4</v>
          </cell>
          <cell r="AR29" t="str">
            <v>021706</v>
          </cell>
          <cell r="AS29">
            <v>5</v>
          </cell>
          <cell r="AT29" t="str">
            <v>021706</v>
          </cell>
          <cell r="AU29">
            <v>7</v>
          </cell>
          <cell r="AV29" t="str">
            <v>021901</v>
          </cell>
          <cell r="AW29">
            <v>30</v>
          </cell>
          <cell r="AX29" t="str">
            <v>021706</v>
          </cell>
          <cell r="AY29">
            <v>6</v>
          </cell>
          <cell r="AZ29" t="str">
            <v>021706</v>
          </cell>
          <cell r="BA29">
            <v>5</v>
          </cell>
          <cell r="BB29" t="str">
            <v>021706</v>
          </cell>
          <cell r="BC29">
            <v>5</v>
          </cell>
          <cell r="BD29" t="str">
            <v>021706</v>
          </cell>
          <cell r="BE29">
            <v>7</v>
          </cell>
          <cell r="BF29" t="str">
            <v>021706</v>
          </cell>
          <cell r="BG29">
            <v>7</v>
          </cell>
          <cell r="BH29" t="str">
            <v>021706</v>
          </cell>
          <cell r="BI29">
            <v>5</v>
          </cell>
          <cell r="BJ29" t="str">
            <v>021706</v>
          </cell>
          <cell r="BK29">
            <v>7</v>
          </cell>
          <cell r="BL29" t="str">
            <v>021706</v>
          </cell>
          <cell r="BM29">
            <v>3</v>
          </cell>
          <cell r="BN29" t="str">
            <v>021706</v>
          </cell>
          <cell r="BO29">
            <v>6</v>
          </cell>
          <cell r="BP29" t="str">
            <v>021706</v>
          </cell>
          <cell r="BQ29">
            <v>5</v>
          </cell>
          <cell r="BR29" t="str">
            <v>021706</v>
          </cell>
          <cell r="BS29">
            <v>7</v>
          </cell>
          <cell r="BT29" t="str">
            <v>021706</v>
          </cell>
          <cell r="BU29">
            <v>2</v>
          </cell>
          <cell r="BV29" t="str">
            <v>021706</v>
          </cell>
          <cell r="BW29">
            <v>5</v>
          </cell>
          <cell r="BX29" t="str">
            <v>021706</v>
          </cell>
          <cell r="BY29">
            <v>4</v>
          </cell>
          <cell r="BZ29" t="str">
            <v>021706</v>
          </cell>
          <cell r="CA29">
            <v>7</v>
          </cell>
          <cell r="CB29" t="str">
            <v>021706</v>
          </cell>
          <cell r="CC29">
            <v>5</v>
          </cell>
          <cell r="CD29" t="str">
            <v>021706</v>
          </cell>
          <cell r="CE29">
            <v>7</v>
          </cell>
          <cell r="CF29" t="str">
            <v>021706</v>
          </cell>
          <cell r="CG29">
            <v>12</v>
          </cell>
          <cell r="CH29" t="str">
            <v>021706</v>
          </cell>
          <cell r="CI29">
            <v>9</v>
          </cell>
          <cell r="CJ29" t="str">
            <v>021706</v>
          </cell>
          <cell r="CK29">
            <v>9</v>
          </cell>
          <cell r="CL29" t="str">
            <v>021706</v>
          </cell>
          <cell r="CM29">
            <v>4</v>
          </cell>
          <cell r="CN29" t="str">
            <v>021706</v>
          </cell>
          <cell r="CO29">
            <v>9</v>
          </cell>
          <cell r="CP29" t="str">
            <v>021706</v>
          </cell>
          <cell r="CQ29">
            <v>2</v>
          </cell>
          <cell r="CR29" t="str">
            <v>021706</v>
          </cell>
          <cell r="CS29">
            <v>6</v>
          </cell>
        </row>
        <row r="30">
          <cell r="B30" t="str">
            <v>021901</v>
          </cell>
          <cell r="C30">
            <v>2</v>
          </cell>
          <cell r="F30" t="str">
            <v>021901</v>
          </cell>
          <cell r="G30">
            <v>20</v>
          </cell>
          <cell r="H30" t="str">
            <v>021901</v>
          </cell>
          <cell r="I30">
            <v>13</v>
          </cell>
          <cell r="J30" t="str">
            <v>021901</v>
          </cell>
          <cell r="K30">
            <v>19</v>
          </cell>
          <cell r="L30" t="str">
            <v>021901</v>
          </cell>
          <cell r="M30">
            <v>26</v>
          </cell>
          <cell r="N30" t="str">
            <v>021901</v>
          </cell>
          <cell r="O30">
            <v>27</v>
          </cell>
          <cell r="P30" t="str">
            <v>021901</v>
          </cell>
          <cell r="Q30">
            <v>26</v>
          </cell>
          <cell r="R30" t="str">
            <v>021901</v>
          </cell>
          <cell r="S30">
            <v>22</v>
          </cell>
          <cell r="T30" t="str">
            <v>021901</v>
          </cell>
          <cell r="U30">
            <v>24</v>
          </cell>
          <cell r="V30" t="str">
            <v>021901</v>
          </cell>
          <cell r="W30">
            <v>20</v>
          </cell>
          <cell r="X30" t="str">
            <v>021901</v>
          </cell>
          <cell r="Y30">
            <v>28</v>
          </cell>
          <cell r="Z30" t="str">
            <v>021901</v>
          </cell>
          <cell r="AA30">
            <v>19</v>
          </cell>
          <cell r="AB30" t="str">
            <v>021901</v>
          </cell>
          <cell r="AC30">
            <v>32</v>
          </cell>
          <cell r="AD30" t="str">
            <v>021901</v>
          </cell>
          <cell r="AE30">
            <v>27</v>
          </cell>
          <cell r="AF30" t="str">
            <v>021901</v>
          </cell>
          <cell r="AG30">
            <v>23</v>
          </cell>
          <cell r="AH30" t="str">
            <v>022000</v>
          </cell>
          <cell r="AI30">
            <v>16</v>
          </cell>
          <cell r="AJ30" t="str">
            <v>021901</v>
          </cell>
          <cell r="AK30">
            <v>20</v>
          </cell>
          <cell r="AL30" t="str">
            <v>021901</v>
          </cell>
          <cell r="AM30">
            <v>24</v>
          </cell>
          <cell r="AN30" t="str">
            <v>021901</v>
          </cell>
          <cell r="AO30">
            <v>23</v>
          </cell>
          <cell r="AP30" t="str">
            <v>021901</v>
          </cell>
          <cell r="AQ30">
            <v>14</v>
          </cell>
          <cell r="AR30" t="str">
            <v>021901</v>
          </cell>
          <cell r="AS30">
            <v>29</v>
          </cell>
          <cell r="AT30" t="str">
            <v>021901</v>
          </cell>
          <cell r="AU30">
            <v>27</v>
          </cell>
          <cell r="AV30" t="str">
            <v>022000</v>
          </cell>
          <cell r="AW30">
            <v>14</v>
          </cell>
          <cell r="AX30" t="str">
            <v>021901</v>
          </cell>
          <cell r="AY30">
            <v>20</v>
          </cell>
          <cell r="AZ30" t="str">
            <v>021901</v>
          </cell>
          <cell r="BA30">
            <v>22</v>
          </cell>
          <cell r="BB30" t="str">
            <v>021901</v>
          </cell>
          <cell r="BC30">
            <v>29</v>
          </cell>
          <cell r="BD30" t="str">
            <v>021901</v>
          </cell>
          <cell r="BE30">
            <v>30</v>
          </cell>
          <cell r="BF30" t="str">
            <v>021901</v>
          </cell>
          <cell r="BG30">
            <v>34</v>
          </cell>
          <cell r="BH30" t="str">
            <v>021901</v>
          </cell>
          <cell r="BI30">
            <v>32</v>
          </cell>
          <cell r="BJ30" t="str">
            <v>021901</v>
          </cell>
          <cell r="BK30">
            <v>21</v>
          </cell>
          <cell r="BL30" t="str">
            <v>021901</v>
          </cell>
          <cell r="BM30">
            <v>29</v>
          </cell>
          <cell r="BN30" t="str">
            <v>021901</v>
          </cell>
          <cell r="BO30">
            <v>32</v>
          </cell>
          <cell r="BP30" t="str">
            <v>021901</v>
          </cell>
          <cell r="BQ30">
            <v>32</v>
          </cell>
          <cell r="BR30" t="str">
            <v>021901</v>
          </cell>
          <cell r="BS30">
            <v>37</v>
          </cell>
          <cell r="BT30" t="str">
            <v>021901</v>
          </cell>
          <cell r="BU30">
            <v>23</v>
          </cell>
          <cell r="BV30" t="str">
            <v>021901</v>
          </cell>
          <cell r="BW30">
            <v>30</v>
          </cell>
          <cell r="BX30" t="str">
            <v>021901</v>
          </cell>
          <cell r="BY30">
            <v>29</v>
          </cell>
          <cell r="BZ30" t="str">
            <v>021901</v>
          </cell>
          <cell r="CA30">
            <v>24</v>
          </cell>
          <cell r="CB30" t="str">
            <v>021901</v>
          </cell>
          <cell r="CC30">
            <v>30</v>
          </cell>
          <cell r="CD30" t="str">
            <v>021901</v>
          </cell>
          <cell r="CE30">
            <v>33</v>
          </cell>
          <cell r="CF30" t="str">
            <v>021901</v>
          </cell>
          <cell r="CG30">
            <v>24</v>
          </cell>
          <cell r="CH30" t="str">
            <v>021901</v>
          </cell>
          <cell r="CI30">
            <v>22</v>
          </cell>
          <cell r="CJ30" t="str">
            <v>021901</v>
          </cell>
          <cell r="CK30">
            <v>31</v>
          </cell>
          <cell r="CL30" t="str">
            <v>021901</v>
          </cell>
          <cell r="CM30">
            <v>24</v>
          </cell>
          <cell r="CN30" t="str">
            <v>021901</v>
          </cell>
          <cell r="CO30">
            <v>27</v>
          </cell>
          <cell r="CP30" t="str">
            <v>021901</v>
          </cell>
          <cell r="CQ30">
            <v>26</v>
          </cell>
          <cell r="CR30" t="str">
            <v>021901</v>
          </cell>
          <cell r="CS30">
            <v>27</v>
          </cell>
        </row>
        <row r="31">
          <cell r="B31" t="str">
            <v>022000</v>
          </cell>
          <cell r="C31">
            <v>1</v>
          </cell>
          <cell r="D31" t="str">
            <v>022000</v>
          </cell>
          <cell r="E31">
            <v>1</v>
          </cell>
          <cell r="F31" t="str">
            <v>022000</v>
          </cell>
          <cell r="G31">
            <v>9</v>
          </cell>
          <cell r="H31" t="str">
            <v>022000</v>
          </cell>
          <cell r="I31">
            <v>13</v>
          </cell>
          <cell r="J31" t="str">
            <v>022000</v>
          </cell>
          <cell r="K31">
            <v>21</v>
          </cell>
          <cell r="L31" t="str">
            <v>022000</v>
          </cell>
          <cell r="M31">
            <v>13</v>
          </cell>
          <cell r="N31" t="str">
            <v>022000</v>
          </cell>
          <cell r="O31">
            <v>19</v>
          </cell>
          <cell r="P31" t="str">
            <v>022000</v>
          </cell>
          <cell r="Q31">
            <v>11</v>
          </cell>
          <cell r="R31" t="str">
            <v>022000</v>
          </cell>
          <cell r="S31">
            <v>15</v>
          </cell>
          <cell r="T31" t="str">
            <v>022000</v>
          </cell>
          <cell r="U31">
            <v>11</v>
          </cell>
          <cell r="V31" t="str">
            <v>022000</v>
          </cell>
          <cell r="W31">
            <v>14</v>
          </cell>
          <cell r="X31" t="str">
            <v>022000</v>
          </cell>
          <cell r="Y31">
            <v>16</v>
          </cell>
          <cell r="Z31" t="str">
            <v>022000</v>
          </cell>
          <cell r="AA31">
            <v>10</v>
          </cell>
          <cell r="AB31" t="str">
            <v>022000</v>
          </cell>
          <cell r="AC31">
            <v>11</v>
          </cell>
          <cell r="AD31" t="str">
            <v>022000</v>
          </cell>
          <cell r="AE31">
            <v>14</v>
          </cell>
          <cell r="AF31" t="str">
            <v>022000</v>
          </cell>
          <cell r="AG31">
            <v>16</v>
          </cell>
          <cell r="AH31" t="str">
            <v>022001</v>
          </cell>
          <cell r="AI31">
            <v>18</v>
          </cell>
          <cell r="AJ31" t="str">
            <v>022000</v>
          </cell>
          <cell r="AK31">
            <v>17</v>
          </cell>
          <cell r="AL31" t="str">
            <v>022000</v>
          </cell>
          <cell r="AM31">
            <v>14</v>
          </cell>
          <cell r="AN31" t="str">
            <v>022000</v>
          </cell>
          <cell r="AO31">
            <v>16</v>
          </cell>
          <cell r="AP31" t="str">
            <v>022000</v>
          </cell>
          <cell r="AQ31">
            <v>11</v>
          </cell>
          <cell r="AR31" t="str">
            <v>022000</v>
          </cell>
          <cell r="AS31">
            <v>13</v>
          </cell>
          <cell r="AT31" t="str">
            <v>022000</v>
          </cell>
          <cell r="AU31">
            <v>9</v>
          </cell>
          <cell r="AV31" t="str">
            <v>022001</v>
          </cell>
          <cell r="AW31">
            <v>20</v>
          </cell>
          <cell r="AX31" t="str">
            <v>022000</v>
          </cell>
          <cell r="AY31">
            <v>16</v>
          </cell>
          <cell r="AZ31" t="str">
            <v>022000</v>
          </cell>
          <cell r="BA31">
            <v>16</v>
          </cell>
          <cell r="BB31" t="str">
            <v>022000</v>
          </cell>
          <cell r="BC31">
            <v>21</v>
          </cell>
          <cell r="BD31" t="str">
            <v>022000</v>
          </cell>
          <cell r="BE31">
            <v>16</v>
          </cell>
          <cell r="BF31" t="str">
            <v>022000</v>
          </cell>
          <cell r="BG31">
            <v>11</v>
          </cell>
          <cell r="BH31" t="str">
            <v>022000</v>
          </cell>
          <cell r="BI31">
            <v>17</v>
          </cell>
          <cell r="BJ31" t="str">
            <v>022000</v>
          </cell>
          <cell r="BK31">
            <v>11</v>
          </cell>
          <cell r="BL31" t="str">
            <v>022000</v>
          </cell>
          <cell r="BM31">
            <v>29</v>
          </cell>
          <cell r="BN31" t="str">
            <v>022000</v>
          </cell>
          <cell r="BO31">
            <v>16</v>
          </cell>
          <cell r="BP31" t="str">
            <v>022000</v>
          </cell>
          <cell r="BQ31">
            <v>16</v>
          </cell>
          <cell r="BR31" t="str">
            <v>022000</v>
          </cell>
          <cell r="BS31">
            <v>19</v>
          </cell>
          <cell r="BT31" t="str">
            <v>022000</v>
          </cell>
          <cell r="BU31">
            <v>23</v>
          </cell>
          <cell r="BV31" t="str">
            <v>022000</v>
          </cell>
          <cell r="BW31">
            <v>26</v>
          </cell>
          <cell r="BX31" t="str">
            <v>022000</v>
          </cell>
          <cell r="BY31">
            <v>23</v>
          </cell>
          <cell r="BZ31" t="str">
            <v>022000</v>
          </cell>
          <cell r="CA31">
            <v>20</v>
          </cell>
          <cell r="CB31" t="str">
            <v>022000</v>
          </cell>
          <cell r="CC31">
            <v>14</v>
          </cell>
          <cell r="CD31" t="str">
            <v>022000</v>
          </cell>
          <cell r="CE31">
            <v>18</v>
          </cell>
          <cell r="CF31" t="str">
            <v>022000</v>
          </cell>
          <cell r="CG31">
            <v>18</v>
          </cell>
          <cell r="CH31" t="str">
            <v>022000</v>
          </cell>
          <cell r="CI31">
            <v>25</v>
          </cell>
          <cell r="CJ31" t="str">
            <v>022000</v>
          </cell>
          <cell r="CK31">
            <v>22</v>
          </cell>
          <cell r="CL31" t="str">
            <v>022000</v>
          </cell>
          <cell r="CM31">
            <v>18</v>
          </cell>
          <cell r="CN31" t="str">
            <v>022000</v>
          </cell>
          <cell r="CO31">
            <v>10</v>
          </cell>
          <cell r="CP31" t="str">
            <v>022000</v>
          </cell>
          <cell r="CQ31">
            <v>10</v>
          </cell>
          <cell r="CR31" t="str">
            <v>022000</v>
          </cell>
          <cell r="CS31">
            <v>22</v>
          </cell>
        </row>
        <row r="32">
          <cell r="B32" t="str">
            <v>022001</v>
          </cell>
          <cell r="D32" t="str">
            <v>022001</v>
          </cell>
          <cell r="E32">
            <v>1</v>
          </cell>
          <cell r="F32" t="str">
            <v>022001</v>
          </cell>
          <cell r="G32">
            <v>13</v>
          </cell>
          <cell r="H32" t="str">
            <v>022001</v>
          </cell>
          <cell r="I32">
            <v>15</v>
          </cell>
          <cell r="J32" t="str">
            <v>022001</v>
          </cell>
          <cell r="K32">
            <v>23</v>
          </cell>
          <cell r="L32" t="str">
            <v>022001</v>
          </cell>
          <cell r="M32">
            <v>14</v>
          </cell>
          <cell r="N32" t="str">
            <v>022001</v>
          </cell>
          <cell r="O32">
            <v>22</v>
          </cell>
          <cell r="P32" t="str">
            <v>022001</v>
          </cell>
          <cell r="Q32">
            <v>28</v>
          </cell>
          <cell r="R32" t="str">
            <v>022001</v>
          </cell>
          <cell r="S32">
            <v>16</v>
          </cell>
          <cell r="T32" t="str">
            <v>022001</v>
          </cell>
          <cell r="U32">
            <v>25</v>
          </cell>
          <cell r="V32" t="str">
            <v>022001</v>
          </cell>
          <cell r="W32">
            <v>18</v>
          </cell>
          <cell r="X32" t="str">
            <v>022001</v>
          </cell>
          <cell r="Y32">
            <v>18</v>
          </cell>
          <cell r="Z32" t="str">
            <v>022001</v>
          </cell>
          <cell r="AA32">
            <v>19</v>
          </cell>
          <cell r="AB32" t="str">
            <v>022001</v>
          </cell>
          <cell r="AC32">
            <v>21</v>
          </cell>
          <cell r="AD32" t="str">
            <v>022001</v>
          </cell>
          <cell r="AE32">
            <v>20</v>
          </cell>
          <cell r="AF32" t="str">
            <v>022001</v>
          </cell>
          <cell r="AG32">
            <v>33</v>
          </cell>
          <cell r="AH32" t="str">
            <v>022002</v>
          </cell>
          <cell r="AI32">
            <v>12</v>
          </cell>
          <cell r="AJ32" t="str">
            <v>022001</v>
          </cell>
          <cell r="AK32">
            <v>14</v>
          </cell>
          <cell r="AL32" t="str">
            <v>022001</v>
          </cell>
          <cell r="AM32">
            <v>33</v>
          </cell>
          <cell r="AN32" t="str">
            <v>022001</v>
          </cell>
          <cell r="AO32">
            <v>21</v>
          </cell>
          <cell r="AP32" t="str">
            <v>022001</v>
          </cell>
          <cell r="AQ32">
            <v>32</v>
          </cell>
          <cell r="AR32" t="str">
            <v>022001</v>
          </cell>
          <cell r="AS32">
            <v>18</v>
          </cell>
          <cell r="AT32" t="str">
            <v>022001</v>
          </cell>
          <cell r="AU32">
            <v>28</v>
          </cell>
          <cell r="AV32" t="str">
            <v>022002</v>
          </cell>
          <cell r="AW32">
            <v>4</v>
          </cell>
          <cell r="AX32" t="str">
            <v>022001</v>
          </cell>
          <cell r="AY32">
            <v>24</v>
          </cell>
          <cell r="AZ32" t="str">
            <v>022001</v>
          </cell>
          <cell r="BA32">
            <v>26</v>
          </cell>
          <cell r="BB32" t="str">
            <v>022001</v>
          </cell>
          <cell r="BC32">
            <v>19</v>
          </cell>
          <cell r="BD32" t="str">
            <v>022001</v>
          </cell>
          <cell r="BE32">
            <v>18</v>
          </cell>
          <cell r="BF32" t="str">
            <v>022001</v>
          </cell>
          <cell r="BG32">
            <v>26</v>
          </cell>
          <cell r="BH32" t="str">
            <v>022001</v>
          </cell>
          <cell r="BI32">
            <v>17</v>
          </cell>
          <cell r="BJ32" t="str">
            <v>022001</v>
          </cell>
          <cell r="BK32">
            <v>28</v>
          </cell>
          <cell r="BL32" t="str">
            <v>022001</v>
          </cell>
          <cell r="BM32">
            <v>18</v>
          </cell>
          <cell r="BN32" t="str">
            <v>022001</v>
          </cell>
          <cell r="BO32">
            <v>23</v>
          </cell>
          <cell r="BP32" t="str">
            <v>022001</v>
          </cell>
          <cell r="BQ32">
            <v>27</v>
          </cell>
          <cell r="BR32" t="str">
            <v>022001</v>
          </cell>
          <cell r="BS32">
            <v>16</v>
          </cell>
          <cell r="BT32" t="str">
            <v>022001</v>
          </cell>
          <cell r="BU32">
            <v>18</v>
          </cell>
          <cell r="BV32" t="str">
            <v>022001</v>
          </cell>
          <cell r="BW32">
            <v>18</v>
          </cell>
          <cell r="BX32" t="str">
            <v>022001</v>
          </cell>
          <cell r="BY32">
            <v>22</v>
          </cell>
          <cell r="BZ32" t="str">
            <v>022001</v>
          </cell>
          <cell r="CA32">
            <v>18</v>
          </cell>
          <cell r="CB32" t="str">
            <v>022001</v>
          </cell>
          <cell r="CC32">
            <v>28</v>
          </cell>
          <cell r="CD32" t="str">
            <v>022001</v>
          </cell>
          <cell r="CE32">
            <v>28</v>
          </cell>
          <cell r="CF32" t="str">
            <v>022001</v>
          </cell>
          <cell r="CG32">
            <v>30</v>
          </cell>
          <cell r="CH32" t="str">
            <v>022001</v>
          </cell>
          <cell r="CI32">
            <v>22</v>
          </cell>
          <cell r="CJ32" t="str">
            <v>022001</v>
          </cell>
          <cell r="CK32">
            <v>25</v>
          </cell>
          <cell r="CL32" t="str">
            <v>022001</v>
          </cell>
          <cell r="CM32">
            <v>14</v>
          </cell>
          <cell r="CN32" t="str">
            <v>022001</v>
          </cell>
          <cell r="CO32">
            <v>22</v>
          </cell>
          <cell r="CP32" t="str">
            <v>022001</v>
          </cell>
          <cell r="CQ32">
            <v>25</v>
          </cell>
          <cell r="CR32" t="str">
            <v>022001</v>
          </cell>
          <cell r="CS32">
            <v>24</v>
          </cell>
        </row>
        <row r="33">
          <cell r="B33" t="str">
            <v>022002</v>
          </cell>
          <cell r="D33" t="str">
            <v>022002</v>
          </cell>
          <cell r="E33">
            <v>1</v>
          </cell>
          <cell r="F33" t="str">
            <v>022002</v>
          </cell>
          <cell r="G33">
            <v>2</v>
          </cell>
          <cell r="H33" t="str">
            <v>022002</v>
          </cell>
          <cell r="I33">
            <v>5</v>
          </cell>
          <cell r="J33" t="str">
            <v>022002</v>
          </cell>
          <cell r="K33">
            <v>8</v>
          </cell>
          <cell r="L33" t="str">
            <v>022002</v>
          </cell>
          <cell r="M33">
            <v>12</v>
          </cell>
          <cell r="N33" t="str">
            <v>022002</v>
          </cell>
          <cell r="O33">
            <v>10</v>
          </cell>
          <cell r="P33" t="str">
            <v>022002</v>
          </cell>
          <cell r="Q33">
            <v>4</v>
          </cell>
          <cell r="R33" t="str">
            <v>022002</v>
          </cell>
          <cell r="S33">
            <v>5</v>
          </cell>
          <cell r="T33" t="str">
            <v>022002</v>
          </cell>
          <cell r="U33">
            <v>10</v>
          </cell>
          <cell r="V33" t="str">
            <v>022002</v>
          </cell>
          <cell r="W33">
            <v>13</v>
          </cell>
          <cell r="X33" t="str">
            <v>022002</v>
          </cell>
          <cell r="Y33">
            <v>6</v>
          </cell>
          <cell r="Z33" t="str">
            <v>022002</v>
          </cell>
          <cell r="AA33">
            <v>10</v>
          </cell>
          <cell r="AB33" t="str">
            <v>022002</v>
          </cell>
          <cell r="AC33">
            <v>8</v>
          </cell>
          <cell r="AD33" t="str">
            <v>022002</v>
          </cell>
          <cell r="AE33">
            <v>10</v>
          </cell>
          <cell r="AF33" t="str">
            <v>022002</v>
          </cell>
          <cell r="AG33">
            <v>9</v>
          </cell>
          <cell r="AH33" t="str">
            <v>022003</v>
          </cell>
          <cell r="AI33">
            <v>9</v>
          </cell>
          <cell r="AJ33" t="str">
            <v>022002</v>
          </cell>
          <cell r="AK33">
            <v>2</v>
          </cell>
          <cell r="AL33" t="str">
            <v>022002</v>
          </cell>
          <cell r="AM33">
            <v>3</v>
          </cell>
          <cell r="AN33" t="str">
            <v>022002</v>
          </cell>
          <cell r="AO33">
            <v>10</v>
          </cell>
          <cell r="AP33" t="str">
            <v>022002</v>
          </cell>
          <cell r="AQ33">
            <v>10</v>
          </cell>
          <cell r="AR33" t="str">
            <v>022002</v>
          </cell>
          <cell r="AS33">
            <v>6</v>
          </cell>
          <cell r="AT33" t="str">
            <v>022002</v>
          </cell>
          <cell r="AU33">
            <v>8</v>
          </cell>
          <cell r="AV33" t="str">
            <v>022003</v>
          </cell>
          <cell r="AW33">
            <v>8</v>
          </cell>
          <cell r="AX33" t="str">
            <v>022002</v>
          </cell>
          <cell r="AY33">
            <v>13</v>
          </cell>
          <cell r="AZ33" t="str">
            <v>022002</v>
          </cell>
          <cell r="BA33">
            <v>13</v>
          </cell>
          <cell r="BB33" t="str">
            <v>022002</v>
          </cell>
          <cell r="BC33">
            <v>12</v>
          </cell>
          <cell r="BD33" t="str">
            <v>022002</v>
          </cell>
          <cell r="BE33">
            <v>6</v>
          </cell>
          <cell r="BF33" t="str">
            <v>022002</v>
          </cell>
          <cell r="BG33">
            <v>10</v>
          </cell>
          <cell r="BH33" t="str">
            <v>022002</v>
          </cell>
          <cell r="BI33">
            <v>7</v>
          </cell>
          <cell r="BJ33" t="str">
            <v>022002</v>
          </cell>
          <cell r="BK33">
            <v>8</v>
          </cell>
          <cell r="BL33" t="str">
            <v>022002</v>
          </cell>
          <cell r="BM33">
            <v>17</v>
          </cell>
          <cell r="BN33" t="str">
            <v>022002</v>
          </cell>
          <cell r="BO33">
            <v>8</v>
          </cell>
          <cell r="BP33" t="str">
            <v>022002</v>
          </cell>
          <cell r="BQ33">
            <v>12</v>
          </cell>
          <cell r="BR33" t="str">
            <v>022002</v>
          </cell>
          <cell r="BS33">
            <v>10</v>
          </cell>
          <cell r="BT33" t="str">
            <v>022002</v>
          </cell>
          <cell r="BU33">
            <v>4</v>
          </cell>
          <cell r="BV33" t="str">
            <v>022002</v>
          </cell>
          <cell r="BW33">
            <v>10</v>
          </cell>
          <cell r="BX33" t="str">
            <v>022002</v>
          </cell>
          <cell r="BY33">
            <v>14</v>
          </cell>
          <cell r="BZ33" t="str">
            <v>022002</v>
          </cell>
          <cell r="CA33">
            <v>4</v>
          </cell>
          <cell r="CB33" t="str">
            <v>022002</v>
          </cell>
          <cell r="CC33">
            <v>9</v>
          </cell>
          <cell r="CD33" t="str">
            <v>022002</v>
          </cell>
          <cell r="CE33">
            <v>7</v>
          </cell>
          <cell r="CF33" t="str">
            <v>022002</v>
          </cell>
          <cell r="CG33">
            <v>9</v>
          </cell>
          <cell r="CH33" t="str">
            <v>022002</v>
          </cell>
          <cell r="CI33">
            <v>12</v>
          </cell>
          <cell r="CJ33" t="str">
            <v>022002</v>
          </cell>
          <cell r="CK33">
            <v>10</v>
          </cell>
          <cell r="CL33" t="str">
            <v>022002</v>
          </cell>
          <cell r="CM33">
            <v>5</v>
          </cell>
          <cell r="CN33" t="str">
            <v>022002</v>
          </cell>
          <cell r="CO33">
            <v>9</v>
          </cell>
          <cell r="CP33" t="str">
            <v>022002</v>
          </cell>
          <cell r="CQ33">
            <v>11</v>
          </cell>
          <cell r="CR33" t="str">
            <v>022002</v>
          </cell>
          <cell r="CS33">
            <v>5</v>
          </cell>
        </row>
        <row r="34">
          <cell r="B34" t="str">
            <v>022003</v>
          </cell>
          <cell r="C34">
            <v>1</v>
          </cell>
          <cell r="D34" t="str">
            <v>022003</v>
          </cell>
          <cell r="E34">
            <v>1</v>
          </cell>
          <cell r="F34" t="str">
            <v>022003</v>
          </cell>
          <cell r="G34">
            <v>6</v>
          </cell>
          <cell r="H34" t="str">
            <v>022003</v>
          </cell>
          <cell r="I34">
            <v>3</v>
          </cell>
          <cell r="J34" t="str">
            <v>022003</v>
          </cell>
          <cell r="K34">
            <v>2</v>
          </cell>
          <cell r="L34" t="str">
            <v>022003</v>
          </cell>
          <cell r="M34">
            <v>8</v>
          </cell>
          <cell r="N34" t="str">
            <v>022003</v>
          </cell>
          <cell r="O34">
            <v>7</v>
          </cell>
          <cell r="P34" t="str">
            <v>022003</v>
          </cell>
          <cell r="Q34">
            <v>9</v>
          </cell>
          <cell r="R34" t="str">
            <v>022003</v>
          </cell>
          <cell r="S34">
            <v>8</v>
          </cell>
          <cell r="T34" t="str">
            <v>022003</v>
          </cell>
          <cell r="U34">
            <v>11</v>
          </cell>
          <cell r="V34" t="str">
            <v>022003</v>
          </cell>
          <cell r="W34">
            <v>8</v>
          </cell>
          <cell r="X34" t="str">
            <v>022003</v>
          </cell>
          <cell r="Y34">
            <v>8</v>
          </cell>
          <cell r="Z34" t="str">
            <v>022003</v>
          </cell>
          <cell r="AA34">
            <v>7</v>
          </cell>
          <cell r="AB34" t="str">
            <v>022003</v>
          </cell>
          <cell r="AC34">
            <v>6</v>
          </cell>
          <cell r="AD34" t="str">
            <v>022003</v>
          </cell>
          <cell r="AE34">
            <v>6</v>
          </cell>
          <cell r="AF34" t="str">
            <v>022003</v>
          </cell>
          <cell r="AG34">
            <v>7</v>
          </cell>
          <cell r="AH34" t="str">
            <v>022012</v>
          </cell>
          <cell r="AI34">
            <v>4</v>
          </cell>
          <cell r="AJ34" t="str">
            <v>022003</v>
          </cell>
          <cell r="AK34">
            <v>5</v>
          </cell>
          <cell r="AL34" t="str">
            <v>022003</v>
          </cell>
          <cell r="AM34">
            <v>7</v>
          </cell>
          <cell r="AN34" t="str">
            <v>022003</v>
          </cell>
          <cell r="AO34">
            <v>10</v>
          </cell>
          <cell r="AP34" t="str">
            <v>022003</v>
          </cell>
          <cell r="AQ34">
            <v>4</v>
          </cell>
          <cell r="AR34" t="str">
            <v>022003</v>
          </cell>
          <cell r="AS34">
            <v>7</v>
          </cell>
          <cell r="AT34" t="str">
            <v>022003</v>
          </cell>
          <cell r="AU34">
            <v>7</v>
          </cell>
          <cell r="AV34" t="str">
            <v>022012</v>
          </cell>
          <cell r="AW34">
            <v>7</v>
          </cell>
          <cell r="AX34" t="str">
            <v>022003</v>
          </cell>
          <cell r="AY34">
            <v>5</v>
          </cell>
          <cell r="AZ34" t="str">
            <v>022003</v>
          </cell>
          <cell r="BA34">
            <v>5</v>
          </cell>
          <cell r="BB34" t="str">
            <v>022003</v>
          </cell>
          <cell r="BC34">
            <v>7</v>
          </cell>
          <cell r="BD34" t="str">
            <v>022003</v>
          </cell>
          <cell r="BE34">
            <v>12</v>
          </cell>
          <cell r="BF34" t="str">
            <v>022003</v>
          </cell>
          <cell r="BG34">
            <v>5</v>
          </cell>
          <cell r="BH34" t="str">
            <v>022003</v>
          </cell>
          <cell r="BI34">
            <v>7</v>
          </cell>
          <cell r="BJ34" t="str">
            <v>022003</v>
          </cell>
          <cell r="BK34">
            <v>9</v>
          </cell>
          <cell r="BL34" t="str">
            <v>022003</v>
          </cell>
          <cell r="BM34">
            <v>5</v>
          </cell>
          <cell r="BN34" t="str">
            <v>022003</v>
          </cell>
          <cell r="BO34">
            <v>9</v>
          </cell>
          <cell r="BP34" t="str">
            <v>022003</v>
          </cell>
          <cell r="BQ34">
            <v>6</v>
          </cell>
          <cell r="BR34" t="str">
            <v>022003</v>
          </cell>
          <cell r="BS34">
            <v>4</v>
          </cell>
          <cell r="BT34" t="str">
            <v>022003</v>
          </cell>
          <cell r="BU34">
            <v>13</v>
          </cell>
          <cell r="BV34" t="str">
            <v>022003</v>
          </cell>
          <cell r="BW34">
            <v>16</v>
          </cell>
          <cell r="BX34" t="str">
            <v>022003</v>
          </cell>
          <cell r="BY34">
            <v>9</v>
          </cell>
          <cell r="BZ34" t="str">
            <v>022003</v>
          </cell>
          <cell r="CA34">
            <v>9</v>
          </cell>
          <cell r="CB34" t="str">
            <v>022003</v>
          </cell>
          <cell r="CC34">
            <v>6</v>
          </cell>
          <cell r="CD34" t="str">
            <v>022003</v>
          </cell>
          <cell r="CE34">
            <v>4</v>
          </cell>
          <cell r="CF34" t="str">
            <v>022003</v>
          </cell>
          <cell r="CG34">
            <v>6</v>
          </cell>
          <cell r="CH34" t="str">
            <v>022003</v>
          </cell>
          <cell r="CI34">
            <v>9</v>
          </cell>
          <cell r="CJ34" t="str">
            <v>022003</v>
          </cell>
          <cell r="CK34">
            <v>7</v>
          </cell>
          <cell r="CL34" t="str">
            <v>022003</v>
          </cell>
          <cell r="CM34">
            <v>9</v>
          </cell>
          <cell r="CN34" t="str">
            <v>022003</v>
          </cell>
          <cell r="CO34">
            <v>7</v>
          </cell>
          <cell r="CP34" t="str">
            <v>022003</v>
          </cell>
          <cell r="CQ34">
            <v>11</v>
          </cell>
          <cell r="CR34" t="str">
            <v>022003</v>
          </cell>
          <cell r="CS34">
            <v>8</v>
          </cell>
        </row>
        <row r="35">
          <cell r="B35" t="str">
            <v>022012</v>
          </cell>
          <cell r="C35">
            <v>1</v>
          </cell>
          <cell r="J35" t="str">
            <v>022012</v>
          </cell>
          <cell r="K35">
            <v>2</v>
          </cell>
          <cell r="L35" t="str">
            <v>022012</v>
          </cell>
          <cell r="M35">
            <v>8</v>
          </cell>
          <cell r="N35" t="str">
            <v>022012</v>
          </cell>
          <cell r="O35">
            <v>4</v>
          </cell>
          <cell r="P35" t="str">
            <v>022012</v>
          </cell>
          <cell r="Q35">
            <v>6</v>
          </cell>
          <cell r="R35" t="str">
            <v>022012</v>
          </cell>
          <cell r="S35">
            <v>6</v>
          </cell>
          <cell r="T35" t="str">
            <v>022012</v>
          </cell>
          <cell r="U35">
            <v>3</v>
          </cell>
          <cell r="V35" t="str">
            <v>022012</v>
          </cell>
          <cell r="W35">
            <v>1</v>
          </cell>
          <cell r="X35" t="str">
            <v>022012</v>
          </cell>
          <cell r="Y35">
            <v>1</v>
          </cell>
          <cell r="Z35" t="str">
            <v>022012</v>
          </cell>
          <cell r="AA35">
            <v>1</v>
          </cell>
          <cell r="AB35" t="str">
            <v>022012</v>
          </cell>
          <cell r="AC35">
            <v>2</v>
          </cell>
          <cell r="AD35" t="str">
            <v>022012</v>
          </cell>
          <cell r="AE35">
            <v>2</v>
          </cell>
          <cell r="AF35" t="str">
            <v>022012</v>
          </cell>
          <cell r="AG35">
            <v>1</v>
          </cell>
          <cell r="AH35" t="str">
            <v>022102</v>
          </cell>
          <cell r="AI35">
            <v>8</v>
          </cell>
          <cell r="AJ35" t="str">
            <v>022012</v>
          </cell>
          <cell r="AK35">
            <v>4</v>
          </cell>
          <cell r="AL35" t="str">
            <v>022012</v>
          </cell>
          <cell r="AM35">
            <v>1</v>
          </cell>
          <cell r="AN35" t="str">
            <v>022012</v>
          </cell>
          <cell r="AO35">
            <v>4</v>
          </cell>
          <cell r="AP35" t="str">
            <v>022012</v>
          </cell>
          <cell r="AQ35">
            <v>4</v>
          </cell>
          <cell r="AR35" t="str">
            <v>022012</v>
          </cell>
          <cell r="AS35">
            <v>4</v>
          </cell>
          <cell r="AT35" t="str">
            <v>022012</v>
          </cell>
          <cell r="AU35">
            <v>4</v>
          </cell>
          <cell r="AV35" t="str">
            <v>022102</v>
          </cell>
          <cell r="AW35">
            <v>9</v>
          </cell>
          <cell r="AX35" t="str">
            <v>022012</v>
          </cell>
          <cell r="AY35">
            <v>2</v>
          </cell>
          <cell r="AZ35" t="str">
            <v>022012</v>
          </cell>
          <cell r="BA35">
            <v>5</v>
          </cell>
          <cell r="BB35" t="str">
            <v>022012</v>
          </cell>
          <cell r="BC35">
            <v>4</v>
          </cell>
          <cell r="BD35" t="str">
            <v>022012</v>
          </cell>
          <cell r="BE35">
            <v>4</v>
          </cell>
          <cell r="BF35" t="str">
            <v>022102</v>
          </cell>
          <cell r="BG35">
            <v>7</v>
          </cell>
          <cell r="BH35" t="str">
            <v>022012</v>
          </cell>
          <cell r="BI35">
            <v>10</v>
          </cell>
          <cell r="BJ35" t="str">
            <v>022012</v>
          </cell>
          <cell r="BK35">
            <v>3</v>
          </cell>
          <cell r="BL35" t="str">
            <v>022012</v>
          </cell>
          <cell r="BM35">
            <v>5</v>
          </cell>
          <cell r="BN35" t="str">
            <v>022012</v>
          </cell>
          <cell r="BO35">
            <v>3</v>
          </cell>
          <cell r="BP35" t="str">
            <v>022012</v>
          </cell>
          <cell r="BQ35">
            <v>7</v>
          </cell>
          <cell r="BR35" t="str">
            <v>022012</v>
          </cell>
          <cell r="BS35">
            <v>5</v>
          </cell>
          <cell r="BT35" t="str">
            <v>022012</v>
          </cell>
          <cell r="BU35">
            <v>10</v>
          </cell>
          <cell r="BV35" t="str">
            <v>022012</v>
          </cell>
          <cell r="BW35">
            <v>2</v>
          </cell>
          <cell r="BX35" t="str">
            <v>022012</v>
          </cell>
          <cell r="BY35">
            <v>3</v>
          </cell>
          <cell r="BZ35" t="str">
            <v>022012</v>
          </cell>
          <cell r="CA35">
            <v>1</v>
          </cell>
          <cell r="CB35" t="str">
            <v>022012</v>
          </cell>
          <cell r="CC35">
            <v>3</v>
          </cell>
          <cell r="CD35" t="str">
            <v>022012</v>
          </cell>
          <cell r="CE35">
            <v>13</v>
          </cell>
          <cell r="CF35" t="str">
            <v>022012</v>
          </cell>
          <cell r="CG35">
            <v>4</v>
          </cell>
          <cell r="CH35" t="str">
            <v>022012</v>
          </cell>
          <cell r="CI35">
            <v>2</v>
          </cell>
          <cell r="CJ35" t="str">
            <v>022012</v>
          </cell>
          <cell r="CK35">
            <v>8</v>
          </cell>
          <cell r="CL35" t="str">
            <v>022012</v>
          </cell>
          <cell r="CM35">
            <v>7</v>
          </cell>
          <cell r="CN35" t="str">
            <v>022012</v>
          </cell>
          <cell r="CO35">
            <v>3</v>
          </cell>
          <cell r="CP35" t="str">
            <v>022012</v>
          </cell>
          <cell r="CQ35">
            <v>3</v>
          </cell>
          <cell r="CR35" t="str">
            <v>022012</v>
          </cell>
          <cell r="CS35">
            <v>4</v>
          </cell>
        </row>
        <row r="36">
          <cell r="B36" t="str">
            <v>022102</v>
          </cell>
          <cell r="F36" t="str">
            <v>022102</v>
          </cell>
          <cell r="G36">
            <v>3</v>
          </cell>
          <cell r="H36" t="str">
            <v>022102</v>
          </cell>
          <cell r="I36">
            <v>1</v>
          </cell>
          <cell r="J36" t="str">
            <v>022102</v>
          </cell>
          <cell r="K36">
            <v>4</v>
          </cell>
          <cell r="L36" t="str">
            <v>022102</v>
          </cell>
          <cell r="M36">
            <v>7</v>
          </cell>
          <cell r="N36" t="str">
            <v>022102</v>
          </cell>
          <cell r="O36">
            <v>3</v>
          </cell>
          <cell r="P36" t="str">
            <v>022102</v>
          </cell>
          <cell r="Q36">
            <v>3</v>
          </cell>
          <cell r="R36" t="str">
            <v>022102</v>
          </cell>
          <cell r="S36">
            <v>1</v>
          </cell>
          <cell r="T36" t="str">
            <v>022102</v>
          </cell>
          <cell r="U36">
            <v>1</v>
          </cell>
          <cell r="V36" t="str">
            <v>022102</v>
          </cell>
          <cell r="W36">
            <v>5</v>
          </cell>
          <cell r="X36" t="str">
            <v>022102</v>
          </cell>
          <cell r="Y36">
            <v>7</v>
          </cell>
          <cell r="Z36" t="str">
            <v>022102</v>
          </cell>
          <cell r="AA36">
            <v>5</v>
          </cell>
          <cell r="AB36" t="str">
            <v>022102</v>
          </cell>
          <cell r="AC36">
            <v>8</v>
          </cell>
          <cell r="AD36" t="str">
            <v>022102</v>
          </cell>
          <cell r="AE36">
            <v>3</v>
          </cell>
          <cell r="AF36" t="str">
            <v>022102</v>
          </cell>
          <cell r="AG36">
            <v>6</v>
          </cell>
          <cell r="AH36" t="str">
            <v>022103</v>
          </cell>
          <cell r="AI36">
            <v>5</v>
          </cell>
          <cell r="AJ36" t="str">
            <v>022102</v>
          </cell>
          <cell r="AK36">
            <v>6</v>
          </cell>
          <cell r="AL36" t="str">
            <v>022102</v>
          </cell>
          <cell r="AM36">
            <v>4</v>
          </cell>
          <cell r="AN36" t="str">
            <v>022102</v>
          </cell>
          <cell r="AO36">
            <v>8</v>
          </cell>
          <cell r="AP36" t="str">
            <v>022102</v>
          </cell>
          <cell r="AQ36">
            <v>10</v>
          </cell>
          <cell r="AR36" t="str">
            <v>022102</v>
          </cell>
          <cell r="AS36">
            <v>4</v>
          </cell>
          <cell r="AT36" t="str">
            <v>022102</v>
          </cell>
          <cell r="AU36">
            <v>7</v>
          </cell>
          <cell r="AV36" t="str">
            <v>022103</v>
          </cell>
          <cell r="AW36">
            <v>2</v>
          </cell>
          <cell r="AX36" t="str">
            <v>022102</v>
          </cell>
          <cell r="AY36">
            <v>3</v>
          </cell>
          <cell r="AZ36" t="str">
            <v>022102</v>
          </cell>
          <cell r="BA36">
            <v>7</v>
          </cell>
          <cell r="BB36" t="str">
            <v>022102</v>
          </cell>
          <cell r="BC36">
            <v>3</v>
          </cell>
          <cell r="BD36" t="str">
            <v>022102</v>
          </cell>
          <cell r="BE36">
            <v>2</v>
          </cell>
          <cell r="BF36" t="str">
            <v>022103</v>
          </cell>
          <cell r="BG36">
            <v>8</v>
          </cell>
          <cell r="BH36" t="str">
            <v>022102</v>
          </cell>
          <cell r="BI36">
            <v>7</v>
          </cell>
          <cell r="BJ36" t="str">
            <v>022102</v>
          </cell>
          <cell r="BK36">
            <v>7</v>
          </cell>
          <cell r="BL36" t="str">
            <v>022102</v>
          </cell>
          <cell r="BM36">
            <v>12</v>
          </cell>
          <cell r="BN36" t="str">
            <v>022102</v>
          </cell>
          <cell r="BO36">
            <v>6</v>
          </cell>
          <cell r="BP36" t="str">
            <v>022102</v>
          </cell>
          <cell r="BQ36">
            <v>7</v>
          </cell>
          <cell r="BR36" t="str">
            <v>022102</v>
          </cell>
          <cell r="BS36">
            <v>6</v>
          </cell>
          <cell r="BT36" t="str">
            <v>022102</v>
          </cell>
          <cell r="BU36">
            <v>10</v>
          </cell>
          <cell r="BV36" t="str">
            <v>022102</v>
          </cell>
          <cell r="BW36">
            <v>2</v>
          </cell>
          <cell r="BX36" t="str">
            <v>022102</v>
          </cell>
          <cell r="BY36">
            <v>6</v>
          </cell>
          <cell r="BZ36" t="str">
            <v>022102</v>
          </cell>
          <cell r="CA36">
            <v>4</v>
          </cell>
          <cell r="CB36" t="str">
            <v>022102</v>
          </cell>
          <cell r="CC36">
            <v>8</v>
          </cell>
          <cell r="CD36" t="str">
            <v>022102</v>
          </cell>
          <cell r="CE36">
            <v>2</v>
          </cell>
          <cell r="CF36" t="str">
            <v>022102</v>
          </cell>
          <cell r="CG36">
            <v>5</v>
          </cell>
          <cell r="CH36" t="str">
            <v>022102</v>
          </cell>
          <cell r="CI36">
            <v>10</v>
          </cell>
          <cell r="CJ36" t="str">
            <v>022102</v>
          </cell>
          <cell r="CK36">
            <v>12</v>
          </cell>
          <cell r="CL36" t="str">
            <v>022102</v>
          </cell>
          <cell r="CM36">
            <v>9</v>
          </cell>
          <cell r="CN36" t="str">
            <v>022102</v>
          </cell>
          <cell r="CO36">
            <v>3</v>
          </cell>
          <cell r="CP36" t="str">
            <v>022102</v>
          </cell>
          <cell r="CQ36">
            <v>8</v>
          </cell>
          <cell r="CR36" t="str">
            <v>022102</v>
          </cell>
          <cell r="CS36">
            <v>4</v>
          </cell>
        </row>
        <row r="37">
          <cell r="B37" t="str">
            <v>022103</v>
          </cell>
          <cell r="F37" t="str">
            <v>022103</v>
          </cell>
          <cell r="G37">
            <v>4</v>
          </cell>
          <cell r="H37" t="str">
            <v>022103</v>
          </cell>
          <cell r="I37">
            <v>1</v>
          </cell>
          <cell r="J37" t="str">
            <v>022103</v>
          </cell>
          <cell r="K37">
            <v>4</v>
          </cell>
          <cell r="L37" t="str">
            <v>022103</v>
          </cell>
          <cell r="M37">
            <v>5</v>
          </cell>
          <cell r="N37" t="str">
            <v>022103</v>
          </cell>
          <cell r="O37">
            <v>6</v>
          </cell>
          <cell r="P37" t="str">
            <v>022103</v>
          </cell>
          <cell r="Q37">
            <v>5</v>
          </cell>
          <cell r="R37" t="str">
            <v>022104</v>
          </cell>
          <cell r="S37">
            <v>20</v>
          </cell>
          <cell r="T37" t="str">
            <v>022103</v>
          </cell>
          <cell r="U37">
            <v>6</v>
          </cell>
          <cell r="V37" t="str">
            <v>022103</v>
          </cell>
          <cell r="W37">
            <v>3</v>
          </cell>
          <cell r="X37" t="str">
            <v>022103</v>
          </cell>
          <cell r="Y37">
            <v>6</v>
          </cell>
          <cell r="Z37" t="str">
            <v>022104</v>
          </cell>
          <cell r="AA37">
            <v>20</v>
          </cell>
          <cell r="AB37" t="str">
            <v>022103</v>
          </cell>
          <cell r="AC37">
            <v>10</v>
          </cell>
          <cell r="AD37" t="str">
            <v>022103</v>
          </cell>
          <cell r="AE37">
            <v>10</v>
          </cell>
          <cell r="AF37" t="str">
            <v>022103</v>
          </cell>
          <cell r="AG37">
            <v>7</v>
          </cell>
          <cell r="AH37" t="str">
            <v>022104</v>
          </cell>
          <cell r="AI37">
            <v>9</v>
          </cell>
          <cell r="AJ37" t="str">
            <v>022103</v>
          </cell>
          <cell r="AK37">
            <v>1</v>
          </cell>
          <cell r="AL37" t="str">
            <v>022103</v>
          </cell>
          <cell r="AM37">
            <v>6</v>
          </cell>
          <cell r="AN37" t="str">
            <v>022103</v>
          </cell>
          <cell r="AO37">
            <v>3</v>
          </cell>
          <cell r="AP37" t="str">
            <v>022103</v>
          </cell>
          <cell r="AQ37">
            <v>4</v>
          </cell>
          <cell r="AR37" t="str">
            <v>022103</v>
          </cell>
          <cell r="AS37">
            <v>6</v>
          </cell>
          <cell r="AT37" t="str">
            <v>022103</v>
          </cell>
          <cell r="AU37">
            <v>6</v>
          </cell>
          <cell r="AV37" t="str">
            <v>022104</v>
          </cell>
          <cell r="AW37">
            <v>14</v>
          </cell>
          <cell r="AX37" t="str">
            <v>022103</v>
          </cell>
          <cell r="AY37">
            <v>3</v>
          </cell>
          <cell r="AZ37" t="str">
            <v>022103</v>
          </cell>
          <cell r="BA37">
            <v>8</v>
          </cell>
          <cell r="BB37" t="str">
            <v>022103</v>
          </cell>
          <cell r="BC37">
            <v>10</v>
          </cell>
          <cell r="BD37" t="str">
            <v>022103</v>
          </cell>
          <cell r="BE37">
            <v>7</v>
          </cell>
          <cell r="BF37" t="str">
            <v>022104</v>
          </cell>
          <cell r="BG37">
            <v>11</v>
          </cell>
          <cell r="BH37" t="str">
            <v>022103</v>
          </cell>
          <cell r="BI37">
            <v>8</v>
          </cell>
          <cell r="BJ37" t="str">
            <v>022103</v>
          </cell>
          <cell r="BK37">
            <v>6</v>
          </cell>
          <cell r="BL37" t="str">
            <v>022103</v>
          </cell>
          <cell r="BM37">
            <v>7</v>
          </cell>
          <cell r="BN37" t="str">
            <v>022103</v>
          </cell>
          <cell r="BO37">
            <v>5</v>
          </cell>
          <cell r="BP37" t="str">
            <v>022103</v>
          </cell>
          <cell r="BQ37">
            <v>8</v>
          </cell>
          <cell r="BR37" t="str">
            <v>022103</v>
          </cell>
          <cell r="BS37">
            <v>1</v>
          </cell>
          <cell r="BT37" t="str">
            <v>022103</v>
          </cell>
          <cell r="BU37">
            <v>4</v>
          </cell>
          <cell r="BV37" t="str">
            <v>022103</v>
          </cell>
          <cell r="BW37">
            <v>3</v>
          </cell>
          <cell r="BX37" t="str">
            <v>022103</v>
          </cell>
          <cell r="BY37">
            <v>1</v>
          </cell>
          <cell r="BZ37" t="str">
            <v>022103</v>
          </cell>
          <cell r="CA37">
            <v>4</v>
          </cell>
          <cell r="CB37" t="str">
            <v>022103</v>
          </cell>
          <cell r="CC37">
            <v>3</v>
          </cell>
          <cell r="CD37" t="str">
            <v>022103</v>
          </cell>
          <cell r="CE37">
            <v>5</v>
          </cell>
          <cell r="CF37" t="str">
            <v>022103</v>
          </cell>
          <cell r="CG37">
            <v>11</v>
          </cell>
          <cell r="CH37" t="str">
            <v>022103</v>
          </cell>
          <cell r="CI37">
            <v>9</v>
          </cell>
          <cell r="CJ37" t="str">
            <v>022103</v>
          </cell>
          <cell r="CK37">
            <v>8</v>
          </cell>
          <cell r="CL37" t="str">
            <v>022103</v>
          </cell>
          <cell r="CM37">
            <v>5</v>
          </cell>
          <cell r="CN37" t="str">
            <v>022103</v>
          </cell>
          <cell r="CO37">
            <v>4</v>
          </cell>
          <cell r="CP37" t="str">
            <v>022103</v>
          </cell>
          <cell r="CQ37">
            <v>4</v>
          </cell>
          <cell r="CR37" t="str">
            <v>022103</v>
          </cell>
          <cell r="CS37">
            <v>3</v>
          </cell>
        </row>
        <row r="38">
          <cell r="B38" t="str">
            <v>022104</v>
          </cell>
          <cell r="C38">
            <v>1</v>
          </cell>
          <cell r="F38" t="str">
            <v>022104</v>
          </cell>
          <cell r="G38">
            <v>8</v>
          </cell>
          <cell r="H38" t="str">
            <v>022104</v>
          </cell>
          <cell r="I38">
            <v>9</v>
          </cell>
          <cell r="J38" t="str">
            <v>022104</v>
          </cell>
          <cell r="K38">
            <v>14</v>
          </cell>
          <cell r="L38" t="str">
            <v>022104</v>
          </cell>
          <cell r="M38">
            <v>15</v>
          </cell>
          <cell r="N38" t="str">
            <v>022104</v>
          </cell>
          <cell r="O38">
            <v>16</v>
          </cell>
          <cell r="P38" t="str">
            <v>022104</v>
          </cell>
          <cell r="Q38">
            <v>15</v>
          </cell>
          <cell r="R38" t="str">
            <v>022201</v>
          </cell>
          <cell r="S38">
            <v>32</v>
          </cell>
          <cell r="T38" t="str">
            <v>022104</v>
          </cell>
          <cell r="U38">
            <v>11</v>
          </cell>
          <cell r="V38" t="str">
            <v>022104</v>
          </cell>
          <cell r="W38">
            <v>18</v>
          </cell>
          <cell r="X38" t="str">
            <v>022104</v>
          </cell>
          <cell r="Y38">
            <v>12</v>
          </cell>
          <cell r="Z38" t="str">
            <v>022201</v>
          </cell>
          <cell r="AA38">
            <v>27</v>
          </cell>
          <cell r="AB38" t="str">
            <v>022104</v>
          </cell>
          <cell r="AC38">
            <v>8</v>
          </cell>
          <cell r="AD38" t="str">
            <v>022104</v>
          </cell>
          <cell r="AE38">
            <v>12</v>
          </cell>
          <cell r="AF38" t="str">
            <v>022104</v>
          </cell>
          <cell r="AG38">
            <v>13</v>
          </cell>
          <cell r="AH38" t="str">
            <v>022201</v>
          </cell>
          <cell r="AI38">
            <v>26</v>
          </cell>
          <cell r="AJ38" t="str">
            <v>022104</v>
          </cell>
          <cell r="AK38">
            <v>10</v>
          </cell>
          <cell r="AL38" t="str">
            <v>022104</v>
          </cell>
          <cell r="AM38">
            <v>18</v>
          </cell>
          <cell r="AN38" t="str">
            <v>022104</v>
          </cell>
          <cell r="AO38">
            <v>10</v>
          </cell>
          <cell r="AP38" t="str">
            <v>022104</v>
          </cell>
          <cell r="AQ38">
            <v>9</v>
          </cell>
          <cell r="AR38" t="str">
            <v>022104</v>
          </cell>
          <cell r="AS38">
            <v>13</v>
          </cell>
          <cell r="AT38" t="str">
            <v>022104</v>
          </cell>
          <cell r="AU38">
            <v>11</v>
          </cell>
          <cell r="AV38" t="str">
            <v>022201</v>
          </cell>
          <cell r="AW38">
            <v>29</v>
          </cell>
          <cell r="AX38" t="str">
            <v>022104</v>
          </cell>
          <cell r="AY38">
            <v>16</v>
          </cell>
          <cell r="AZ38" t="str">
            <v>022104</v>
          </cell>
          <cell r="BA38">
            <v>16</v>
          </cell>
          <cell r="BB38" t="str">
            <v>022104</v>
          </cell>
          <cell r="BC38">
            <v>15</v>
          </cell>
          <cell r="BD38" t="str">
            <v>022104</v>
          </cell>
          <cell r="BE38">
            <v>15</v>
          </cell>
          <cell r="BF38" t="str">
            <v>022201</v>
          </cell>
          <cell r="BG38">
            <v>35</v>
          </cell>
          <cell r="BH38" t="str">
            <v>022104</v>
          </cell>
          <cell r="BI38">
            <v>18</v>
          </cell>
          <cell r="BJ38" t="str">
            <v>022104</v>
          </cell>
          <cell r="BK38">
            <v>16</v>
          </cell>
          <cell r="BL38" t="str">
            <v>022104</v>
          </cell>
          <cell r="BM38">
            <v>16</v>
          </cell>
          <cell r="BN38" t="str">
            <v>022104</v>
          </cell>
          <cell r="BO38">
            <v>10</v>
          </cell>
          <cell r="BP38" t="str">
            <v>022104</v>
          </cell>
          <cell r="BQ38">
            <v>20</v>
          </cell>
          <cell r="BR38" t="str">
            <v>022104</v>
          </cell>
          <cell r="BS38">
            <v>13</v>
          </cell>
          <cell r="BT38" t="str">
            <v>022104</v>
          </cell>
          <cell r="BU38">
            <v>16</v>
          </cell>
          <cell r="BV38" t="str">
            <v>022104</v>
          </cell>
          <cell r="BW38">
            <v>15</v>
          </cell>
          <cell r="BX38" t="str">
            <v>022104</v>
          </cell>
          <cell r="BY38">
            <v>14</v>
          </cell>
          <cell r="BZ38" t="str">
            <v>022104</v>
          </cell>
          <cell r="CA38">
            <v>15</v>
          </cell>
          <cell r="CB38" t="str">
            <v>022104</v>
          </cell>
          <cell r="CC38">
            <v>19</v>
          </cell>
          <cell r="CD38" t="str">
            <v>022104</v>
          </cell>
          <cell r="CE38">
            <v>16</v>
          </cell>
          <cell r="CF38" t="str">
            <v>022104</v>
          </cell>
          <cell r="CG38">
            <v>19</v>
          </cell>
          <cell r="CH38" t="str">
            <v>022104</v>
          </cell>
          <cell r="CI38">
            <v>12</v>
          </cell>
          <cell r="CJ38" t="str">
            <v>022104</v>
          </cell>
          <cell r="CK38">
            <v>12</v>
          </cell>
          <cell r="CL38" t="str">
            <v>022104</v>
          </cell>
          <cell r="CM38">
            <v>18</v>
          </cell>
          <cell r="CN38" t="str">
            <v>022104</v>
          </cell>
          <cell r="CO38">
            <v>12</v>
          </cell>
          <cell r="CP38" t="str">
            <v>022104</v>
          </cell>
          <cell r="CQ38">
            <v>12</v>
          </cell>
          <cell r="CR38" t="str">
            <v>022104</v>
          </cell>
          <cell r="CS38">
            <v>21</v>
          </cell>
        </row>
        <row r="39">
          <cell r="B39" t="str">
            <v>022201</v>
          </cell>
          <cell r="C39">
            <v>1</v>
          </cell>
          <cell r="D39" t="str">
            <v>022201</v>
          </cell>
          <cell r="E39">
            <v>1</v>
          </cell>
          <cell r="F39" t="str">
            <v>022201</v>
          </cell>
          <cell r="G39">
            <v>18</v>
          </cell>
          <cell r="H39" t="str">
            <v>022201</v>
          </cell>
          <cell r="I39">
            <v>3</v>
          </cell>
          <cell r="J39" t="str">
            <v>022201</v>
          </cell>
          <cell r="K39">
            <v>22</v>
          </cell>
          <cell r="L39" t="str">
            <v>022201</v>
          </cell>
          <cell r="M39">
            <v>25</v>
          </cell>
          <cell r="N39" t="str">
            <v>022201</v>
          </cell>
          <cell r="O39">
            <v>33</v>
          </cell>
          <cell r="P39" t="str">
            <v>022201</v>
          </cell>
          <cell r="Q39">
            <v>23</v>
          </cell>
          <cell r="R39" t="str">
            <v>022202</v>
          </cell>
          <cell r="S39">
            <v>18</v>
          </cell>
          <cell r="T39" t="str">
            <v>022201</v>
          </cell>
          <cell r="U39">
            <v>23</v>
          </cell>
          <cell r="V39" t="str">
            <v>022201</v>
          </cell>
          <cell r="W39">
            <v>31</v>
          </cell>
          <cell r="X39" t="str">
            <v>022201</v>
          </cell>
          <cell r="Y39">
            <v>34</v>
          </cell>
          <cell r="Z39" t="str">
            <v>022202</v>
          </cell>
          <cell r="AA39">
            <v>20</v>
          </cell>
          <cell r="AB39" t="str">
            <v>022201</v>
          </cell>
          <cell r="AC39">
            <v>26</v>
          </cell>
          <cell r="AD39" t="str">
            <v>022201</v>
          </cell>
          <cell r="AE39">
            <v>31</v>
          </cell>
          <cell r="AF39" t="str">
            <v>022201</v>
          </cell>
          <cell r="AG39">
            <v>28</v>
          </cell>
          <cell r="AH39" t="str">
            <v>022202</v>
          </cell>
          <cell r="AI39">
            <v>13</v>
          </cell>
          <cell r="AJ39" t="str">
            <v>022201</v>
          </cell>
          <cell r="AK39">
            <v>25</v>
          </cell>
          <cell r="AL39" t="str">
            <v>022201</v>
          </cell>
          <cell r="AM39">
            <v>35</v>
          </cell>
          <cell r="AN39" t="str">
            <v>022201</v>
          </cell>
          <cell r="AO39">
            <v>35</v>
          </cell>
          <cell r="AP39" t="str">
            <v>022201</v>
          </cell>
          <cell r="AQ39">
            <v>29</v>
          </cell>
          <cell r="AR39" t="str">
            <v>022201</v>
          </cell>
          <cell r="AS39">
            <v>30</v>
          </cell>
          <cell r="AT39" t="str">
            <v>022201</v>
          </cell>
          <cell r="AU39">
            <v>30</v>
          </cell>
          <cell r="AV39" t="str">
            <v>022202</v>
          </cell>
          <cell r="AW39">
            <v>15</v>
          </cell>
          <cell r="AX39" t="str">
            <v>022201</v>
          </cell>
          <cell r="AY39">
            <v>30</v>
          </cell>
          <cell r="AZ39" t="str">
            <v>022201</v>
          </cell>
          <cell r="BA39">
            <v>31</v>
          </cell>
          <cell r="BB39" t="str">
            <v>022201</v>
          </cell>
          <cell r="BC39">
            <v>36</v>
          </cell>
          <cell r="BD39" t="str">
            <v>022201</v>
          </cell>
          <cell r="BE39">
            <v>29</v>
          </cell>
          <cell r="BF39" t="str">
            <v>022202</v>
          </cell>
          <cell r="BG39">
            <v>15</v>
          </cell>
          <cell r="BH39" t="str">
            <v>022201</v>
          </cell>
          <cell r="BI39">
            <v>26</v>
          </cell>
          <cell r="BJ39" t="str">
            <v>022201</v>
          </cell>
          <cell r="BK39">
            <v>27</v>
          </cell>
          <cell r="BL39" t="str">
            <v>022201</v>
          </cell>
          <cell r="BM39">
            <v>38</v>
          </cell>
          <cell r="BN39" t="str">
            <v>022201</v>
          </cell>
          <cell r="BO39">
            <v>41</v>
          </cell>
          <cell r="BP39" t="str">
            <v>022201</v>
          </cell>
          <cell r="BQ39">
            <v>36</v>
          </cell>
          <cell r="BR39" t="str">
            <v>022201</v>
          </cell>
          <cell r="BS39">
            <v>38</v>
          </cell>
          <cell r="BT39" t="str">
            <v>022201</v>
          </cell>
          <cell r="BU39">
            <v>39</v>
          </cell>
          <cell r="BV39" t="str">
            <v>022201</v>
          </cell>
          <cell r="BW39">
            <v>37</v>
          </cell>
          <cell r="BX39" t="str">
            <v>022201</v>
          </cell>
          <cell r="BY39">
            <v>36</v>
          </cell>
          <cell r="BZ39" t="str">
            <v>022201</v>
          </cell>
          <cell r="CA39">
            <v>27</v>
          </cell>
          <cell r="CB39" t="str">
            <v>022201</v>
          </cell>
          <cell r="CC39">
            <v>28</v>
          </cell>
          <cell r="CD39" t="str">
            <v>022201</v>
          </cell>
          <cell r="CE39">
            <v>21</v>
          </cell>
          <cell r="CF39" t="str">
            <v>022201</v>
          </cell>
          <cell r="CG39">
            <v>27</v>
          </cell>
          <cell r="CH39" t="str">
            <v>022201</v>
          </cell>
          <cell r="CI39">
            <v>33</v>
          </cell>
          <cell r="CJ39" t="str">
            <v>022201</v>
          </cell>
          <cell r="CK39">
            <v>43</v>
          </cell>
          <cell r="CL39" t="str">
            <v>022201</v>
          </cell>
          <cell r="CM39">
            <v>31</v>
          </cell>
          <cell r="CN39" t="str">
            <v>022201</v>
          </cell>
          <cell r="CO39">
            <v>28</v>
          </cell>
          <cell r="CP39" t="str">
            <v>022201</v>
          </cell>
          <cell r="CQ39">
            <v>36</v>
          </cell>
          <cell r="CR39" t="str">
            <v>022201</v>
          </cell>
          <cell r="CS39">
            <v>25</v>
          </cell>
        </row>
        <row r="40">
          <cell r="B40" t="str">
            <v>022202</v>
          </cell>
          <cell r="F40" t="str">
            <v>022202</v>
          </cell>
          <cell r="G40">
            <v>12</v>
          </cell>
          <cell r="H40" t="str">
            <v>022202</v>
          </cell>
          <cell r="I40">
            <v>6</v>
          </cell>
          <cell r="J40" t="str">
            <v>022202</v>
          </cell>
          <cell r="K40">
            <v>15</v>
          </cell>
          <cell r="L40" t="str">
            <v>022202</v>
          </cell>
          <cell r="M40">
            <v>16</v>
          </cell>
          <cell r="N40" t="str">
            <v>022202</v>
          </cell>
          <cell r="O40">
            <v>21</v>
          </cell>
          <cell r="P40" t="str">
            <v>022202</v>
          </cell>
          <cell r="Q40">
            <v>11</v>
          </cell>
          <cell r="R40" t="str">
            <v>022203</v>
          </cell>
          <cell r="S40">
            <v>4</v>
          </cell>
          <cell r="T40" t="str">
            <v>022202</v>
          </cell>
          <cell r="U40">
            <v>17</v>
          </cell>
          <cell r="V40" t="str">
            <v>022202</v>
          </cell>
          <cell r="W40">
            <v>22</v>
          </cell>
          <cell r="X40" t="str">
            <v>022202</v>
          </cell>
          <cell r="Y40">
            <v>25</v>
          </cell>
          <cell r="Z40" t="str">
            <v>022203</v>
          </cell>
          <cell r="AA40">
            <v>5</v>
          </cell>
          <cell r="AB40" t="str">
            <v>022202</v>
          </cell>
          <cell r="AC40">
            <v>14</v>
          </cell>
          <cell r="AD40" t="str">
            <v>022202</v>
          </cell>
          <cell r="AE40">
            <v>13</v>
          </cell>
          <cell r="AF40" t="str">
            <v>022202</v>
          </cell>
          <cell r="AG40">
            <v>13</v>
          </cell>
          <cell r="AH40" t="str">
            <v>022203</v>
          </cell>
          <cell r="AI40">
            <v>7</v>
          </cell>
          <cell r="AJ40" t="str">
            <v>022202</v>
          </cell>
          <cell r="AK40">
            <v>13</v>
          </cell>
          <cell r="AL40" t="str">
            <v>022202</v>
          </cell>
          <cell r="AM40">
            <v>22</v>
          </cell>
          <cell r="AN40" t="str">
            <v>022202</v>
          </cell>
          <cell r="AO40">
            <v>10</v>
          </cell>
          <cell r="AP40" t="str">
            <v>022202</v>
          </cell>
          <cell r="AQ40">
            <v>13</v>
          </cell>
          <cell r="AR40" t="str">
            <v>022202</v>
          </cell>
          <cell r="AS40">
            <v>16</v>
          </cell>
          <cell r="AT40" t="str">
            <v>022202</v>
          </cell>
          <cell r="AU40">
            <v>24</v>
          </cell>
          <cell r="AV40" t="str">
            <v>022203</v>
          </cell>
          <cell r="AW40">
            <v>7</v>
          </cell>
          <cell r="AX40" t="str">
            <v>022202</v>
          </cell>
          <cell r="AY40">
            <v>12</v>
          </cell>
          <cell r="AZ40" t="str">
            <v>022202</v>
          </cell>
          <cell r="BA40">
            <v>19</v>
          </cell>
          <cell r="BB40" t="str">
            <v>022202</v>
          </cell>
          <cell r="BC40">
            <v>15</v>
          </cell>
          <cell r="BD40" t="str">
            <v>022202</v>
          </cell>
          <cell r="BE40">
            <v>28</v>
          </cell>
          <cell r="BF40" t="str">
            <v>022203</v>
          </cell>
          <cell r="BG40">
            <v>7</v>
          </cell>
          <cell r="BH40" t="str">
            <v>022202</v>
          </cell>
          <cell r="BI40">
            <v>16</v>
          </cell>
          <cell r="BJ40" t="str">
            <v>022202</v>
          </cell>
          <cell r="BK40">
            <v>17</v>
          </cell>
          <cell r="BL40" t="str">
            <v>022202</v>
          </cell>
          <cell r="BM40">
            <v>28</v>
          </cell>
          <cell r="BN40" t="str">
            <v>022202</v>
          </cell>
          <cell r="BO40">
            <v>14</v>
          </cell>
          <cell r="BP40" t="str">
            <v>022202</v>
          </cell>
          <cell r="BQ40">
            <v>27</v>
          </cell>
          <cell r="BR40" t="str">
            <v>022202</v>
          </cell>
          <cell r="BS40">
            <v>25</v>
          </cell>
          <cell r="BT40" t="str">
            <v>022202</v>
          </cell>
          <cell r="BU40">
            <v>25</v>
          </cell>
          <cell r="BV40" t="str">
            <v>022202</v>
          </cell>
          <cell r="BW40">
            <v>21</v>
          </cell>
          <cell r="BX40" t="str">
            <v>022202</v>
          </cell>
          <cell r="BY40">
            <v>16</v>
          </cell>
          <cell r="BZ40" t="str">
            <v>022202</v>
          </cell>
          <cell r="CA40">
            <v>13</v>
          </cell>
          <cell r="CB40" t="str">
            <v>022202</v>
          </cell>
          <cell r="CC40">
            <v>12</v>
          </cell>
          <cell r="CD40" t="str">
            <v>022202</v>
          </cell>
          <cell r="CE40">
            <v>17</v>
          </cell>
          <cell r="CF40" t="str">
            <v>022202</v>
          </cell>
          <cell r="CG40">
            <v>23</v>
          </cell>
          <cell r="CH40" t="str">
            <v>022202</v>
          </cell>
          <cell r="CI40">
            <v>19</v>
          </cell>
          <cell r="CJ40" t="str">
            <v>022202</v>
          </cell>
          <cell r="CK40">
            <v>15</v>
          </cell>
          <cell r="CL40" t="str">
            <v>022202</v>
          </cell>
          <cell r="CM40">
            <v>18</v>
          </cell>
          <cell r="CN40" t="str">
            <v>022202</v>
          </cell>
          <cell r="CO40">
            <v>18</v>
          </cell>
          <cell r="CP40" t="str">
            <v>022202</v>
          </cell>
          <cell r="CQ40">
            <v>21</v>
          </cell>
          <cell r="CR40" t="str">
            <v>022202</v>
          </cell>
          <cell r="CS40">
            <v>19</v>
          </cell>
        </row>
        <row r="41">
          <cell r="B41" t="str">
            <v>022203</v>
          </cell>
          <cell r="D41" t="str">
            <v>022203</v>
          </cell>
          <cell r="E41">
            <v>1</v>
          </cell>
          <cell r="F41" t="str">
            <v>022203</v>
          </cell>
          <cell r="G41">
            <v>2</v>
          </cell>
          <cell r="H41" t="str">
            <v>022203</v>
          </cell>
          <cell r="I41">
            <v>5</v>
          </cell>
          <cell r="J41" t="str">
            <v>022203</v>
          </cell>
          <cell r="K41">
            <v>2</v>
          </cell>
          <cell r="L41" t="str">
            <v>022203</v>
          </cell>
          <cell r="M41">
            <v>3</v>
          </cell>
          <cell r="N41" t="str">
            <v>022203</v>
          </cell>
          <cell r="O41">
            <v>6</v>
          </cell>
          <cell r="P41" t="str">
            <v>022203</v>
          </cell>
          <cell r="Q41">
            <v>6</v>
          </cell>
          <cell r="R41" t="str">
            <v>022204</v>
          </cell>
          <cell r="S41">
            <v>7</v>
          </cell>
          <cell r="T41" t="str">
            <v>022203</v>
          </cell>
          <cell r="U41">
            <v>8</v>
          </cell>
          <cell r="V41" t="str">
            <v>022203</v>
          </cell>
          <cell r="W41">
            <v>7</v>
          </cell>
          <cell r="X41" t="str">
            <v>022203</v>
          </cell>
          <cell r="Y41">
            <v>6</v>
          </cell>
          <cell r="Z41" t="str">
            <v>022204</v>
          </cell>
          <cell r="AA41">
            <v>2</v>
          </cell>
          <cell r="AB41" t="str">
            <v>022203</v>
          </cell>
          <cell r="AC41">
            <v>9</v>
          </cell>
          <cell r="AD41" t="str">
            <v>022203</v>
          </cell>
          <cell r="AE41">
            <v>8</v>
          </cell>
          <cell r="AF41" t="str">
            <v>022203</v>
          </cell>
          <cell r="AG41">
            <v>4</v>
          </cell>
          <cell r="AH41" t="str">
            <v>022204</v>
          </cell>
          <cell r="AI41">
            <v>4</v>
          </cell>
          <cell r="AJ41" t="str">
            <v>022203</v>
          </cell>
          <cell r="AK41">
            <v>7</v>
          </cell>
          <cell r="AL41" t="str">
            <v>022203</v>
          </cell>
          <cell r="AM41">
            <v>8</v>
          </cell>
          <cell r="AN41" t="str">
            <v>022203</v>
          </cell>
          <cell r="AO41">
            <v>6</v>
          </cell>
          <cell r="AP41" t="str">
            <v>022203</v>
          </cell>
          <cell r="AQ41">
            <v>6</v>
          </cell>
          <cell r="AR41" t="str">
            <v>022203</v>
          </cell>
          <cell r="AS41">
            <v>4</v>
          </cell>
          <cell r="AT41" t="str">
            <v>022203</v>
          </cell>
          <cell r="AU41">
            <v>6</v>
          </cell>
          <cell r="AV41" t="str">
            <v>022204</v>
          </cell>
          <cell r="AW41">
            <v>3</v>
          </cell>
          <cell r="AX41" t="str">
            <v>022203</v>
          </cell>
          <cell r="AY41">
            <v>5</v>
          </cell>
          <cell r="AZ41" t="str">
            <v>022203</v>
          </cell>
          <cell r="BA41">
            <v>5</v>
          </cell>
          <cell r="BB41" t="str">
            <v>022203</v>
          </cell>
          <cell r="BC41">
            <v>7</v>
          </cell>
          <cell r="BD41" t="str">
            <v>022203</v>
          </cell>
          <cell r="BE41">
            <v>10</v>
          </cell>
          <cell r="BF41" t="str">
            <v>022204</v>
          </cell>
          <cell r="BG41">
            <v>4</v>
          </cell>
          <cell r="BH41" t="str">
            <v>022203</v>
          </cell>
          <cell r="BI41">
            <v>4</v>
          </cell>
          <cell r="BJ41" t="str">
            <v>022203</v>
          </cell>
          <cell r="BK41">
            <v>8</v>
          </cell>
          <cell r="BL41" t="str">
            <v>022203</v>
          </cell>
          <cell r="BM41">
            <v>9</v>
          </cell>
          <cell r="BN41" t="str">
            <v>022203</v>
          </cell>
          <cell r="BO41">
            <v>9</v>
          </cell>
          <cell r="BP41" t="str">
            <v>022203</v>
          </cell>
          <cell r="BQ41">
            <v>4</v>
          </cell>
          <cell r="BR41" t="str">
            <v>022203</v>
          </cell>
          <cell r="BS41">
            <v>4</v>
          </cell>
          <cell r="BT41" t="str">
            <v>022203</v>
          </cell>
          <cell r="BU41">
            <v>6</v>
          </cell>
          <cell r="BV41" t="str">
            <v>022203</v>
          </cell>
          <cell r="BW41">
            <v>9</v>
          </cell>
          <cell r="BX41" t="str">
            <v>022203</v>
          </cell>
          <cell r="BY41">
            <v>7</v>
          </cell>
          <cell r="BZ41" t="str">
            <v>022203</v>
          </cell>
          <cell r="CA41">
            <v>15</v>
          </cell>
          <cell r="CB41" t="str">
            <v>022203</v>
          </cell>
          <cell r="CC41">
            <v>8</v>
          </cell>
          <cell r="CD41" t="str">
            <v>022203</v>
          </cell>
          <cell r="CE41">
            <v>11</v>
          </cell>
          <cell r="CF41" t="str">
            <v>022203</v>
          </cell>
          <cell r="CG41">
            <v>4</v>
          </cell>
          <cell r="CH41" t="str">
            <v>022203</v>
          </cell>
          <cell r="CI41">
            <v>3</v>
          </cell>
          <cell r="CJ41" t="str">
            <v>022203</v>
          </cell>
          <cell r="CK41">
            <v>11</v>
          </cell>
          <cell r="CL41" t="str">
            <v>022203</v>
          </cell>
          <cell r="CM41">
            <v>4</v>
          </cell>
          <cell r="CN41" t="str">
            <v>022203</v>
          </cell>
          <cell r="CO41">
            <v>10</v>
          </cell>
          <cell r="CP41" t="str">
            <v>022203</v>
          </cell>
          <cell r="CQ41">
            <v>4</v>
          </cell>
          <cell r="CR41" t="str">
            <v>022203</v>
          </cell>
          <cell r="CS41">
            <v>3</v>
          </cell>
        </row>
        <row r="42">
          <cell r="B42" t="str">
            <v>022204</v>
          </cell>
          <cell r="F42" t="str">
            <v>022204</v>
          </cell>
          <cell r="G42">
            <v>2</v>
          </cell>
          <cell r="H42" t="str">
            <v>022204</v>
          </cell>
          <cell r="I42">
            <v>4</v>
          </cell>
          <cell r="J42" t="str">
            <v>022204</v>
          </cell>
          <cell r="K42">
            <v>6</v>
          </cell>
          <cell r="L42" t="str">
            <v>022204</v>
          </cell>
          <cell r="M42">
            <v>7</v>
          </cell>
          <cell r="N42" t="str">
            <v>022204</v>
          </cell>
          <cell r="O42">
            <v>7</v>
          </cell>
          <cell r="P42" t="str">
            <v>022204</v>
          </cell>
          <cell r="Q42">
            <v>8</v>
          </cell>
          <cell r="R42" t="str">
            <v>022205</v>
          </cell>
          <cell r="S42">
            <v>16</v>
          </cell>
          <cell r="T42" t="str">
            <v>022204</v>
          </cell>
          <cell r="U42">
            <v>4</v>
          </cell>
          <cell r="V42" t="str">
            <v>022204</v>
          </cell>
          <cell r="W42">
            <v>6</v>
          </cell>
          <cell r="X42" t="str">
            <v>022204</v>
          </cell>
          <cell r="Y42">
            <v>6</v>
          </cell>
          <cell r="Z42" t="str">
            <v>022205</v>
          </cell>
          <cell r="AA42">
            <v>11</v>
          </cell>
          <cell r="AB42" t="str">
            <v>022204</v>
          </cell>
          <cell r="AC42">
            <v>3</v>
          </cell>
          <cell r="AD42" t="str">
            <v>022204</v>
          </cell>
          <cell r="AE42">
            <v>3</v>
          </cell>
          <cell r="AF42" t="str">
            <v>022204</v>
          </cell>
          <cell r="AG42">
            <v>3</v>
          </cell>
          <cell r="AH42" t="str">
            <v>022205</v>
          </cell>
          <cell r="AI42">
            <v>9</v>
          </cell>
          <cell r="AJ42" t="str">
            <v>022204</v>
          </cell>
          <cell r="AK42">
            <v>6</v>
          </cell>
          <cell r="AL42" t="str">
            <v>022204</v>
          </cell>
          <cell r="AM42">
            <v>3</v>
          </cell>
          <cell r="AN42" t="str">
            <v>022204</v>
          </cell>
          <cell r="AO42">
            <v>2</v>
          </cell>
          <cell r="AP42" t="str">
            <v>022204</v>
          </cell>
          <cell r="AQ42">
            <v>4</v>
          </cell>
          <cell r="AR42" t="str">
            <v>022204</v>
          </cell>
          <cell r="AS42">
            <v>4</v>
          </cell>
          <cell r="AT42" t="str">
            <v>022204</v>
          </cell>
          <cell r="AU42">
            <v>4</v>
          </cell>
          <cell r="AV42" t="str">
            <v>022205</v>
          </cell>
          <cell r="AW42">
            <v>12</v>
          </cell>
          <cell r="AX42" t="str">
            <v>022204</v>
          </cell>
          <cell r="AY42">
            <v>6</v>
          </cell>
          <cell r="AZ42" t="str">
            <v>022204</v>
          </cell>
          <cell r="BA42">
            <v>4</v>
          </cell>
          <cell r="BB42" t="str">
            <v>022204</v>
          </cell>
          <cell r="BC42">
            <v>6</v>
          </cell>
          <cell r="BD42" t="str">
            <v>022204</v>
          </cell>
          <cell r="BE42">
            <v>6</v>
          </cell>
          <cell r="BF42" t="str">
            <v>022205</v>
          </cell>
          <cell r="BG42">
            <v>18</v>
          </cell>
          <cell r="BH42" t="str">
            <v>022204</v>
          </cell>
          <cell r="BI42">
            <v>5</v>
          </cell>
          <cell r="BJ42" t="str">
            <v>022204</v>
          </cell>
          <cell r="BK42">
            <v>10</v>
          </cell>
          <cell r="BL42" t="str">
            <v>022204</v>
          </cell>
          <cell r="BM42">
            <v>3</v>
          </cell>
          <cell r="BN42" t="str">
            <v>022204</v>
          </cell>
          <cell r="BO42">
            <v>4</v>
          </cell>
          <cell r="BP42" t="str">
            <v>022204</v>
          </cell>
          <cell r="BQ42">
            <v>5</v>
          </cell>
          <cell r="BR42" t="str">
            <v>022204</v>
          </cell>
          <cell r="BS42">
            <v>3</v>
          </cell>
          <cell r="BT42" t="str">
            <v>022204</v>
          </cell>
          <cell r="BU42">
            <v>15</v>
          </cell>
          <cell r="BV42" t="str">
            <v>022204</v>
          </cell>
          <cell r="BW42">
            <v>9</v>
          </cell>
          <cell r="BX42" t="str">
            <v>022204</v>
          </cell>
          <cell r="BY42">
            <v>3</v>
          </cell>
          <cell r="BZ42" t="str">
            <v>022204</v>
          </cell>
          <cell r="CA42">
            <v>5</v>
          </cell>
          <cell r="CB42" t="str">
            <v>022204</v>
          </cell>
          <cell r="CC42">
            <v>4</v>
          </cell>
          <cell r="CD42" t="str">
            <v>022204</v>
          </cell>
          <cell r="CE42">
            <v>8</v>
          </cell>
          <cell r="CF42" t="str">
            <v>022204</v>
          </cell>
          <cell r="CG42">
            <v>7</v>
          </cell>
          <cell r="CH42" t="str">
            <v>022204</v>
          </cell>
          <cell r="CI42">
            <v>11</v>
          </cell>
          <cell r="CJ42" t="str">
            <v>022204</v>
          </cell>
          <cell r="CK42">
            <v>4</v>
          </cell>
          <cell r="CL42" t="str">
            <v>022204</v>
          </cell>
          <cell r="CM42">
            <v>7</v>
          </cell>
          <cell r="CN42" t="str">
            <v>022204</v>
          </cell>
          <cell r="CO42">
            <v>3</v>
          </cell>
          <cell r="CP42" t="str">
            <v>022204</v>
          </cell>
          <cell r="CQ42">
            <v>1</v>
          </cell>
          <cell r="CR42" t="str">
            <v>022204</v>
          </cell>
          <cell r="CS42">
            <v>5</v>
          </cell>
        </row>
        <row r="43">
          <cell r="B43" t="str">
            <v>022205</v>
          </cell>
          <cell r="C43">
            <v>1</v>
          </cell>
          <cell r="D43" t="str">
            <v>022205</v>
          </cell>
          <cell r="E43">
            <v>1</v>
          </cell>
          <cell r="F43" t="str">
            <v>022205</v>
          </cell>
          <cell r="G43">
            <v>11</v>
          </cell>
          <cell r="H43" t="str">
            <v>022205</v>
          </cell>
          <cell r="I43">
            <v>6</v>
          </cell>
          <cell r="J43" t="str">
            <v>022205</v>
          </cell>
          <cell r="K43">
            <v>16</v>
          </cell>
          <cell r="L43" t="str">
            <v>022205</v>
          </cell>
          <cell r="M43">
            <v>16</v>
          </cell>
          <cell r="N43" t="str">
            <v>022205</v>
          </cell>
          <cell r="O43">
            <v>14</v>
          </cell>
          <cell r="P43" t="str">
            <v>022205</v>
          </cell>
          <cell r="Q43">
            <v>15</v>
          </cell>
          <cell r="R43" t="str">
            <v>022208</v>
          </cell>
          <cell r="S43">
            <v>4</v>
          </cell>
          <cell r="T43" t="str">
            <v>022205</v>
          </cell>
          <cell r="U43">
            <v>10</v>
          </cell>
          <cell r="V43" t="str">
            <v>022205</v>
          </cell>
          <cell r="W43">
            <v>14</v>
          </cell>
          <cell r="X43" t="str">
            <v>022205</v>
          </cell>
          <cell r="Y43">
            <v>14</v>
          </cell>
          <cell r="Z43" t="str">
            <v>022208</v>
          </cell>
          <cell r="AA43">
            <v>6</v>
          </cell>
          <cell r="AB43" t="str">
            <v>022205</v>
          </cell>
          <cell r="AC43">
            <v>15</v>
          </cell>
          <cell r="AD43" t="str">
            <v>022205</v>
          </cell>
          <cell r="AE43">
            <v>18</v>
          </cell>
          <cell r="AF43" t="str">
            <v>022205</v>
          </cell>
          <cell r="AG43">
            <v>18</v>
          </cell>
          <cell r="AH43" t="str">
            <v>022208</v>
          </cell>
          <cell r="AI43">
            <v>7</v>
          </cell>
          <cell r="AJ43" t="str">
            <v>022205</v>
          </cell>
          <cell r="AK43">
            <v>12</v>
          </cell>
          <cell r="AL43" t="str">
            <v>022205</v>
          </cell>
          <cell r="AM43">
            <v>19</v>
          </cell>
          <cell r="AN43" t="str">
            <v>022205</v>
          </cell>
          <cell r="AO43">
            <v>6</v>
          </cell>
          <cell r="AP43" t="str">
            <v>022205</v>
          </cell>
          <cell r="AQ43">
            <v>13</v>
          </cell>
          <cell r="AR43" t="str">
            <v>022205</v>
          </cell>
          <cell r="AS43">
            <v>10</v>
          </cell>
          <cell r="AT43" t="str">
            <v>022205</v>
          </cell>
          <cell r="AU43">
            <v>13</v>
          </cell>
          <cell r="AV43" t="str">
            <v>022208</v>
          </cell>
          <cell r="AW43">
            <v>3</v>
          </cell>
          <cell r="AX43" t="str">
            <v>022205</v>
          </cell>
          <cell r="AY43">
            <v>11</v>
          </cell>
          <cell r="AZ43" t="str">
            <v>022205</v>
          </cell>
          <cell r="BA43">
            <v>11</v>
          </cell>
          <cell r="BB43" t="str">
            <v>022205</v>
          </cell>
          <cell r="BC43">
            <v>15</v>
          </cell>
          <cell r="BD43" t="str">
            <v>022205</v>
          </cell>
          <cell r="BE43">
            <v>20</v>
          </cell>
          <cell r="BF43" t="str">
            <v>022208</v>
          </cell>
          <cell r="BG43">
            <v>8</v>
          </cell>
          <cell r="BH43" t="str">
            <v>022205</v>
          </cell>
          <cell r="BI43">
            <v>19</v>
          </cell>
          <cell r="BJ43" t="str">
            <v>022205</v>
          </cell>
          <cell r="BK43">
            <v>18</v>
          </cell>
          <cell r="BL43" t="str">
            <v>022205</v>
          </cell>
          <cell r="BM43">
            <v>15</v>
          </cell>
          <cell r="BN43" t="str">
            <v>022205</v>
          </cell>
          <cell r="BO43">
            <v>19</v>
          </cell>
          <cell r="BP43" t="str">
            <v>022205</v>
          </cell>
          <cell r="BQ43">
            <v>19</v>
          </cell>
          <cell r="BR43" t="str">
            <v>022205</v>
          </cell>
          <cell r="BS43">
            <v>18</v>
          </cell>
          <cell r="BT43" t="str">
            <v>022205</v>
          </cell>
          <cell r="BU43">
            <v>12</v>
          </cell>
          <cell r="BV43" t="str">
            <v>022205</v>
          </cell>
          <cell r="BW43">
            <v>20</v>
          </cell>
          <cell r="BX43" t="str">
            <v>022205</v>
          </cell>
          <cell r="BY43">
            <v>24</v>
          </cell>
          <cell r="BZ43" t="str">
            <v>022205</v>
          </cell>
          <cell r="CA43">
            <v>19</v>
          </cell>
          <cell r="CB43" t="str">
            <v>022205</v>
          </cell>
          <cell r="CC43">
            <v>15</v>
          </cell>
          <cell r="CD43" t="str">
            <v>022205</v>
          </cell>
          <cell r="CE43">
            <v>18</v>
          </cell>
          <cell r="CF43" t="str">
            <v>022205</v>
          </cell>
          <cell r="CG43">
            <v>26</v>
          </cell>
          <cell r="CH43" t="str">
            <v>022205</v>
          </cell>
          <cell r="CI43">
            <v>21</v>
          </cell>
          <cell r="CJ43" t="str">
            <v>022205</v>
          </cell>
          <cell r="CK43">
            <v>19</v>
          </cell>
          <cell r="CL43" t="str">
            <v>022205</v>
          </cell>
          <cell r="CM43">
            <v>16</v>
          </cell>
          <cell r="CN43" t="str">
            <v>022205</v>
          </cell>
          <cell r="CO43">
            <v>13</v>
          </cell>
          <cell r="CP43" t="str">
            <v>022205</v>
          </cell>
          <cell r="CQ43">
            <v>12</v>
          </cell>
          <cell r="CR43" t="str">
            <v>022205</v>
          </cell>
          <cell r="CS43">
            <v>10</v>
          </cell>
        </row>
        <row r="44">
          <cell r="B44" t="str">
            <v>022208</v>
          </cell>
          <cell r="F44" t="str">
            <v>022208</v>
          </cell>
          <cell r="G44">
            <v>5</v>
          </cell>
          <cell r="H44" t="str">
            <v>022208</v>
          </cell>
          <cell r="I44">
            <v>5</v>
          </cell>
          <cell r="J44" t="str">
            <v>022208</v>
          </cell>
          <cell r="K44">
            <v>6</v>
          </cell>
          <cell r="L44" t="str">
            <v>022208</v>
          </cell>
          <cell r="M44">
            <v>4</v>
          </cell>
          <cell r="N44" t="str">
            <v>022208</v>
          </cell>
          <cell r="O44">
            <v>10</v>
          </cell>
          <cell r="P44" t="str">
            <v>022208</v>
          </cell>
          <cell r="Q44">
            <v>12</v>
          </cell>
          <cell r="R44" t="str">
            <v>022720</v>
          </cell>
          <cell r="S44">
            <v>59</v>
          </cell>
          <cell r="T44" t="str">
            <v>022208</v>
          </cell>
          <cell r="U44">
            <v>7</v>
          </cell>
          <cell r="V44" t="str">
            <v>022208</v>
          </cell>
          <cell r="W44">
            <v>6</v>
          </cell>
          <cell r="X44" t="str">
            <v>022208</v>
          </cell>
          <cell r="Y44">
            <v>8</v>
          </cell>
          <cell r="Z44" t="str">
            <v>022720</v>
          </cell>
          <cell r="AA44">
            <v>58</v>
          </cell>
          <cell r="AB44" t="str">
            <v>022208</v>
          </cell>
          <cell r="AC44">
            <v>7</v>
          </cell>
          <cell r="AD44" t="str">
            <v>022208</v>
          </cell>
          <cell r="AE44">
            <v>7</v>
          </cell>
          <cell r="AF44" t="str">
            <v>022208</v>
          </cell>
          <cell r="AG44">
            <v>3</v>
          </cell>
          <cell r="AH44" t="str">
            <v>022720</v>
          </cell>
          <cell r="AI44">
            <v>50</v>
          </cell>
          <cell r="AJ44" t="str">
            <v>022208</v>
          </cell>
          <cell r="AK44">
            <v>12</v>
          </cell>
          <cell r="AL44" t="str">
            <v>022208</v>
          </cell>
          <cell r="AM44">
            <v>10</v>
          </cell>
          <cell r="AN44" t="str">
            <v>022208</v>
          </cell>
          <cell r="AO44">
            <v>6</v>
          </cell>
          <cell r="AP44" t="str">
            <v>022208</v>
          </cell>
          <cell r="AQ44">
            <v>5</v>
          </cell>
          <cell r="AR44" t="str">
            <v>022208</v>
          </cell>
          <cell r="AS44">
            <v>6</v>
          </cell>
          <cell r="AT44" t="str">
            <v>022208</v>
          </cell>
          <cell r="AU44">
            <v>10</v>
          </cell>
          <cell r="AV44" t="str">
            <v>022720</v>
          </cell>
          <cell r="AW44">
            <v>66</v>
          </cell>
          <cell r="AX44" t="str">
            <v>022208</v>
          </cell>
          <cell r="AY44">
            <v>7</v>
          </cell>
          <cell r="AZ44" t="str">
            <v>022208</v>
          </cell>
          <cell r="BA44">
            <v>12</v>
          </cell>
          <cell r="BB44" t="str">
            <v>022208</v>
          </cell>
          <cell r="BC44">
            <v>11</v>
          </cell>
          <cell r="BD44" t="str">
            <v>022208</v>
          </cell>
          <cell r="BE44">
            <v>7</v>
          </cell>
          <cell r="BF44" t="str">
            <v>022720</v>
          </cell>
          <cell r="BG44">
            <v>58</v>
          </cell>
          <cell r="BH44" t="str">
            <v>022208</v>
          </cell>
          <cell r="BI44">
            <v>11</v>
          </cell>
          <cell r="BJ44" t="str">
            <v>022208</v>
          </cell>
          <cell r="BK44">
            <v>11</v>
          </cell>
          <cell r="BL44" t="str">
            <v>022208</v>
          </cell>
          <cell r="BM44">
            <v>12</v>
          </cell>
          <cell r="BN44" t="str">
            <v>022208</v>
          </cell>
          <cell r="BO44">
            <v>5</v>
          </cell>
          <cell r="BP44" t="str">
            <v>022208</v>
          </cell>
          <cell r="BQ44">
            <v>5</v>
          </cell>
          <cell r="BR44" t="str">
            <v>022208</v>
          </cell>
          <cell r="BS44">
            <v>7</v>
          </cell>
          <cell r="BT44" t="str">
            <v>022208</v>
          </cell>
          <cell r="BU44">
            <v>5</v>
          </cell>
          <cell r="BV44" t="str">
            <v>022208</v>
          </cell>
          <cell r="BW44">
            <v>9</v>
          </cell>
          <cell r="BX44" t="str">
            <v>022208</v>
          </cell>
          <cell r="BY44">
            <v>10</v>
          </cell>
          <cell r="BZ44" t="str">
            <v>022208</v>
          </cell>
          <cell r="CA44">
            <v>3</v>
          </cell>
          <cell r="CB44" t="str">
            <v>022208</v>
          </cell>
          <cell r="CC44">
            <v>14</v>
          </cell>
          <cell r="CD44" t="str">
            <v>022208</v>
          </cell>
          <cell r="CE44">
            <v>6</v>
          </cell>
          <cell r="CF44" t="str">
            <v>022208</v>
          </cell>
          <cell r="CG44">
            <v>2</v>
          </cell>
          <cell r="CH44" t="str">
            <v>022208</v>
          </cell>
          <cell r="CI44">
            <v>3</v>
          </cell>
          <cell r="CJ44" t="str">
            <v>022208</v>
          </cell>
          <cell r="CK44">
            <v>12</v>
          </cell>
          <cell r="CL44" t="str">
            <v>022208</v>
          </cell>
          <cell r="CM44">
            <v>12</v>
          </cell>
          <cell r="CN44" t="str">
            <v>022208</v>
          </cell>
          <cell r="CO44">
            <v>7</v>
          </cell>
          <cell r="CP44" t="str">
            <v>022208</v>
          </cell>
          <cell r="CQ44">
            <v>9</v>
          </cell>
          <cell r="CR44" t="str">
            <v>022208</v>
          </cell>
          <cell r="CS44">
            <v>9</v>
          </cell>
        </row>
        <row r="45">
          <cell r="B45" t="str">
            <v>022720</v>
          </cell>
          <cell r="C45">
            <v>2</v>
          </cell>
          <cell r="F45" t="str">
            <v>022720</v>
          </cell>
          <cell r="G45">
            <v>20</v>
          </cell>
          <cell r="H45" t="str">
            <v>022720</v>
          </cell>
          <cell r="I45">
            <v>24</v>
          </cell>
          <cell r="J45" t="str">
            <v>022720</v>
          </cell>
          <cell r="K45">
            <v>38</v>
          </cell>
          <cell r="L45" t="str">
            <v>022720</v>
          </cell>
          <cell r="M45">
            <v>43</v>
          </cell>
          <cell r="N45" t="str">
            <v>022720</v>
          </cell>
          <cell r="O45">
            <v>52</v>
          </cell>
          <cell r="P45" t="str">
            <v>022720</v>
          </cell>
          <cell r="Q45">
            <v>39</v>
          </cell>
          <cell r="R45" t="str">
            <v>023002</v>
          </cell>
          <cell r="S45">
            <v>29</v>
          </cell>
          <cell r="T45" t="str">
            <v>022720</v>
          </cell>
          <cell r="U45">
            <v>42</v>
          </cell>
          <cell r="V45" t="str">
            <v>022720</v>
          </cell>
          <cell r="W45">
            <v>48</v>
          </cell>
          <cell r="X45" t="str">
            <v>022720</v>
          </cell>
          <cell r="Y45">
            <v>52</v>
          </cell>
          <cell r="Z45" t="str">
            <v>023002</v>
          </cell>
          <cell r="AA45">
            <v>23</v>
          </cell>
          <cell r="AB45" t="str">
            <v>022720</v>
          </cell>
          <cell r="AC45">
            <v>50</v>
          </cell>
          <cell r="AD45" t="str">
            <v>022720</v>
          </cell>
          <cell r="AE45">
            <v>54</v>
          </cell>
          <cell r="AF45" t="str">
            <v>022720</v>
          </cell>
          <cell r="AG45">
            <v>50</v>
          </cell>
          <cell r="AH45" t="str">
            <v>023002</v>
          </cell>
          <cell r="AI45">
            <v>22</v>
          </cell>
          <cell r="AJ45" t="str">
            <v>022720</v>
          </cell>
          <cell r="AK45">
            <v>42</v>
          </cell>
          <cell r="AL45" t="str">
            <v>022720</v>
          </cell>
          <cell r="AM45">
            <v>47</v>
          </cell>
          <cell r="AN45" t="str">
            <v>022720</v>
          </cell>
          <cell r="AO45">
            <v>46</v>
          </cell>
          <cell r="AP45" t="str">
            <v>022720</v>
          </cell>
          <cell r="AQ45">
            <v>45</v>
          </cell>
          <cell r="AR45" t="str">
            <v>022720</v>
          </cell>
          <cell r="AS45">
            <v>33</v>
          </cell>
          <cell r="AT45" t="str">
            <v>022720</v>
          </cell>
          <cell r="AU45">
            <v>45</v>
          </cell>
          <cell r="AV45" t="str">
            <v>023002</v>
          </cell>
          <cell r="AW45">
            <v>31</v>
          </cell>
          <cell r="AX45" t="str">
            <v>022720</v>
          </cell>
          <cell r="AY45">
            <v>51</v>
          </cell>
          <cell r="AZ45" t="str">
            <v>022720</v>
          </cell>
          <cell r="BA45">
            <v>60</v>
          </cell>
          <cell r="BB45" t="str">
            <v>022720</v>
          </cell>
          <cell r="BC45">
            <v>67</v>
          </cell>
          <cell r="BD45" t="str">
            <v>022720</v>
          </cell>
          <cell r="BE45">
            <v>55</v>
          </cell>
          <cell r="BF45" t="str">
            <v>023002</v>
          </cell>
          <cell r="BG45">
            <v>39</v>
          </cell>
          <cell r="BH45" t="str">
            <v>022720</v>
          </cell>
          <cell r="BI45">
            <v>66</v>
          </cell>
          <cell r="BJ45" t="str">
            <v>022720</v>
          </cell>
          <cell r="BK45">
            <v>48</v>
          </cell>
          <cell r="BL45" t="str">
            <v>022720</v>
          </cell>
          <cell r="BM45">
            <v>53</v>
          </cell>
          <cell r="BN45" t="str">
            <v>022720</v>
          </cell>
          <cell r="BO45">
            <v>67</v>
          </cell>
          <cell r="BP45" t="str">
            <v>022720</v>
          </cell>
          <cell r="BQ45">
            <v>45</v>
          </cell>
          <cell r="BR45" t="str">
            <v>022720</v>
          </cell>
          <cell r="BS45">
            <v>53</v>
          </cell>
          <cell r="BT45" t="str">
            <v>022720</v>
          </cell>
          <cell r="BU45">
            <v>38</v>
          </cell>
          <cell r="BV45" t="str">
            <v>022720</v>
          </cell>
          <cell r="BW45">
            <v>49</v>
          </cell>
          <cell r="BX45" t="str">
            <v>022720</v>
          </cell>
          <cell r="BY45">
            <v>61</v>
          </cell>
          <cell r="BZ45" t="str">
            <v>022720</v>
          </cell>
          <cell r="CA45">
            <v>66</v>
          </cell>
          <cell r="CB45" t="str">
            <v>022720</v>
          </cell>
          <cell r="CC45">
            <v>52</v>
          </cell>
          <cell r="CD45" t="str">
            <v>022720</v>
          </cell>
          <cell r="CE45">
            <v>55</v>
          </cell>
          <cell r="CF45" t="str">
            <v>022720</v>
          </cell>
          <cell r="CG45">
            <v>48</v>
          </cell>
          <cell r="CH45" t="str">
            <v>022720</v>
          </cell>
          <cell r="CI45">
            <v>55</v>
          </cell>
          <cell r="CJ45" t="str">
            <v>022720</v>
          </cell>
          <cell r="CK45">
            <v>60</v>
          </cell>
          <cell r="CL45" t="str">
            <v>022720</v>
          </cell>
          <cell r="CM45">
            <v>49</v>
          </cell>
          <cell r="CN45" t="str">
            <v>022720</v>
          </cell>
          <cell r="CO45">
            <v>66</v>
          </cell>
          <cell r="CP45" t="str">
            <v>022720</v>
          </cell>
          <cell r="CQ45">
            <v>57</v>
          </cell>
          <cell r="CR45" t="str">
            <v>022720</v>
          </cell>
          <cell r="CS45">
            <v>49</v>
          </cell>
        </row>
        <row r="46">
          <cell r="B46" t="str">
            <v>023002</v>
          </cell>
          <cell r="F46" t="str">
            <v>023002</v>
          </cell>
          <cell r="G46">
            <v>11</v>
          </cell>
          <cell r="H46" t="str">
            <v>023002</v>
          </cell>
          <cell r="I46">
            <v>8</v>
          </cell>
          <cell r="J46" t="str">
            <v>023002</v>
          </cell>
          <cell r="K46">
            <v>20</v>
          </cell>
          <cell r="L46" t="str">
            <v>023002</v>
          </cell>
          <cell r="M46">
            <v>27</v>
          </cell>
          <cell r="N46" t="str">
            <v>023002</v>
          </cell>
          <cell r="O46">
            <v>32</v>
          </cell>
          <cell r="P46" t="str">
            <v>023002</v>
          </cell>
          <cell r="Q46">
            <v>26</v>
          </cell>
          <cell r="R46" t="str">
            <v>023005</v>
          </cell>
          <cell r="S46">
            <v>4</v>
          </cell>
          <cell r="T46" t="str">
            <v>023002</v>
          </cell>
          <cell r="U46">
            <v>26</v>
          </cell>
          <cell r="V46" t="str">
            <v>023002</v>
          </cell>
          <cell r="W46">
            <v>29</v>
          </cell>
          <cell r="X46" t="str">
            <v>023002</v>
          </cell>
          <cell r="Y46">
            <v>31</v>
          </cell>
          <cell r="Z46" t="str">
            <v>023005</v>
          </cell>
          <cell r="AA46">
            <v>2</v>
          </cell>
          <cell r="AB46" t="str">
            <v>023002</v>
          </cell>
          <cell r="AC46">
            <v>33</v>
          </cell>
          <cell r="AD46" t="str">
            <v>023002</v>
          </cell>
          <cell r="AE46">
            <v>23</v>
          </cell>
          <cell r="AF46" t="str">
            <v>023002</v>
          </cell>
          <cell r="AG46">
            <v>26</v>
          </cell>
          <cell r="AH46" t="str">
            <v>023005</v>
          </cell>
          <cell r="AI46">
            <v>6</v>
          </cell>
          <cell r="AJ46" t="str">
            <v>023002</v>
          </cell>
          <cell r="AK46">
            <v>27</v>
          </cell>
          <cell r="AL46" t="str">
            <v>023002</v>
          </cell>
          <cell r="AM46">
            <v>27</v>
          </cell>
          <cell r="AN46" t="str">
            <v>023002</v>
          </cell>
          <cell r="AO46">
            <v>30</v>
          </cell>
          <cell r="AP46" t="str">
            <v>023002</v>
          </cell>
          <cell r="AQ46">
            <v>16</v>
          </cell>
          <cell r="AR46" t="str">
            <v>023002</v>
          </cell>
          <cell r="AS46">
            <v>27</v>
          </cell>
          <cell r="AT46" t="str">
            <v>023002</v>
          </cell>
          <cell r="AU46">
            <v>26</v>
          </cell>
          <cell r="AV46" t="str">
            <v>023005</v>
          </cell>
          <cell r="AW46">
            <v>4</v>
          </cell>
          <cell r="AX46" t="str">
            <v>023002</v>
          </cell>
          <cell r="AY46">
            <v>28</v>
          </cell>
          <cell r="AZ46" t="str">
            <v>023002</v>
          </cell>
          <cell r="BA46">
            <v>32</v>
          </cell>
          <cell r="BB46" t="str">
            <v>023002</v>
          </cell>
          <cell r="BC46">
            <v>23</v>
          </cell>
          <cell r="BD46" t="str">
            <v>023002</v>
          </cell>
          <cell r="BE46">
            <v>27</v>
          </cell>
          <cell r="BF46" t="str">
            <v>023005</v>
          </cell>
          <cell r="BG46">
            <v>7</v>
          </cell>
          <cell r="BH46" t="str">
            <v>023002</v>
          </cell>
          <cell r="BI46">
            <v>26</v>
          </cell>
          <cell r="BJ46" t="str">
            <v>023002</v>
          </cell>
          <cell r="BK46">
            <v>38</v>
          </cell>
          <cell r="BL46" t="str">
            <v>023002</v>
          </cell>
          <cell r="BM46">
            <v>20</v>
          </cell>
          <cell r="BN46" t="str">
            <v>023002</v>
          </cell>
          <cell r="BO46">
            <v>38</v>
          </cell>
          <cell r="BP46" t="str">
            <v>023002</v>
          </cell>
          <cell r="BQ46">
            <v>28</v>
          </cell>
          <cell r="BR46" t="str">
            <v>023002</v>
          </cell>
          <cell r="BS46">
            <v>36</v>
          </cell>
          <cell r="BT46" t="str">
            <v>023002</v>
          </cell>
          <cell r="BU46">
            <v>30</v>
          </cell>
          <cell r="BV46" t="str">
            <v>023002</v>
          </cell>
          <cell r="BW46">
            <v>36</v>
          </cell>
          <cell r="BX46" t="str">
            <v>023002</v>
          </cell>
          <cell r="BY46">
            <v>26</v>
          </cell>
          <cell r="BZ46" t="str">
            <v>023002</v>
          </cell>
          <cell r="CA46">
            <v>28</v>
          </cell>
          <cell r="CB46" t="str">
            <v>023002</v>
          </cell>
          <cell r="CC46">
            <v>26</v>
          </cell>
          <cell r="CD46" t="str">
            <v>023002</v>
          </cell>
          <cell r="CE46">
            <v>24</v>
          </cell>
          <cell r="CF46" t="str">
            <v>023002</v>
          </cell>
          <cell r="CG46">
            <v>18</v>
          </cell>
          <cell r="CH46" t="str">
            <v>023002</v>
          </cell>
          <cell r="CI46">
            <v>28</v>
          </cell>
          <cell r="CJ46" t="str">
            <v>023002</v>
          </cell>
          <cell r="CK46">
            <v>38</v>
          </cell>
          <cell r="CL46" t="str">
            <v>023002</v>
          </cell>
          <cell r="CM46">
            <v>18</v>
          </cell>
          <cell r="CN46" t="str">
            <v>023002</v>
          </cell>
          <cell r="CO46">
            <v>23</v>
          </cell>
          <cell r="CP46" t="str">
            <v>023002</v>
          </cell>
          <cell r="CQ46">
            <v>31</v>
          </cell>
          <cell r="CR46" t="str">
            <v>023002</v>
          </cell>
          <cell r="CS46">
            <v>31</v>
          </cell>
        </row>
        <row r="47">
          <cell r="B47" t="str">
            <v>023005</v>
          </cell>
          <cell r="C47">
            <v>1</v>
          </cell>
          <cell r="F47" t="str">
            <v>023005</v>
          </cell>
          <cell r="G47">
            <v>5</v>
          </cell>
          <cell r="H47" t="str">
            <v>024001</v>
          </cell>
          <cell r="I47">
            <v>10</v>
          </cell>
          <cell r="J47" t="str">
            <v>023005</v>
          </cell>
          <cell r="K47">
            <v>3</v>
          </cell>
          <cell r="L47" t="str">
            <v>023005</v>
          </cell>
          <cell r="M47">
            <v>4</v>
          </cell>
          <cell r="N47" t="str">
            <v>023005</v>
          </cell>
          <cell r="O47">
            <v>2</v>
          </cell>
          <cell r="P47" t="str">
            <v>023005</v>
          </cell>
          <cell r="Q47">
            <v>6</v>
          </cell>
          <cell r="R47" t="str">
            <v>023006</v>
          </cell>
          <cell r="S47">
            <v>5</v>
          </cell>
          <cell r="T47" t="str">
            <v>023005</v>
          </cell>
          <cell r="U47">
            <v>8</v>
          </cell>
          <cell r="V47" t="str">
            <v>023005</v>
          </cell>
          <cell r="W47">
            <v>11</v>
          </cell>
          <cell r="X47" t="str">
            <v>023005</v>
          </cell>
          <cell r="Y47">
            <v>2</v>
          </cell>
          <cell r="Z47" t="str">
            <v>023006</v>
          </cell>
          <cell r="AA47">
            <v>2</v>
          </cell>
          <cell r="AB47" t="str">
            <v>023005</v>
          </cell>
          <cell r="AC47">
            <v>6</v>
          </cell>
          <cell r="AD47" t="str">
            <v>023005</v>
          </cell>
          <cell r="AE47">
            <v>6</v>
          </cell>
          <cell r="AF47" t="str">
            <v>023005</v>
          </cell>
          <cell r="AG47">
            <v>5</v>
          </cell>
          <cell r="AH47" t="str">
            <v>023006</v>
          </cell>
          <cell r="AI47">
            <v>1</v>
          </cell>
          <cell r="AJ47" t="str">
            <v>023005</v>
          </cell>
          <cell r="AK47">
            <v>6</v>
          </cell>
          <cell r="AL47" t="str">
            <v>023005</v>
          </cell>
          <cell r="AM47">
            <v>10</v>
          </cell>
          <cell r="AN47" t="str">
            <v>023005</v>
          </cell>
          <cell r="AO47">
            <v>5</v>
          </cell>
          <cell r="AP47" t="str">
            <v>023005</v>
          </cell>
          <cell r="AQ47">
            <v>7</v>
          </cell>
          <cell r="AR47" t="str">
            <v>023005</v>
          </cell>
          <cell r="AS47">
            <v>6</v>
          </cell>
          <cell r="AT47" t="str">
            <v>023005</v>
          </cell>
          <cell r="AU47">
            <v>6</v>
          </cell>
          <cell r="AV47" t="str">
            <v>023006</v>
          </cell>
          <cell r="AW47">
            <v>2</v>
          </cell>
          <cell r="AX47" t="str">
            <v>023005</v>
          </cell>
          <cell r="AY47">
            <v>3</v>
          </cell>
          <cell r="AZ47" t="str">
            <v>023005</v>
          </cell>
          <cell r="BA47">
            <v>10</v>
          </cell>
          <cell r="BB47" t="str">
            <v>023005</v>
          </cell>
          <cell r="BC47">
            <v>6</v>
          </cell>
          <cell r="BD47" t="str">
            <v>023005</v>
          </cell>
          <cell r="BE47">
            <v>2</v>
          </cell>
          <cell r="BF47" t="str">
            <v>023006</v>
          </cell>
          <cell r="BG47">
            <v>3</v>
          </cell>
          <cell r="BH47" t="str">
            <v>023005</v>
          </cell>
          <cell r="BI47">
            <v>2</v>
          </cell>
          <cell r="BJ47" t="str">
            <v>023005</v>
          </cell>
          <cell r="BK47">
            <v>9</v>
          </cell>
          <cell r="BL47" t="str">
            <v>023005</v>
          </cell>
          <cell r="BM47">
            <v>8</v>
          </cell>
          <cell r="BN47" t="str">
            <v>023005</v>
          </cell>
          <cell r="BO47">
            <v>7</v>
          </cell>
          <cell r="BP47" t="str">
            <v>023005</v>
          </cell>
          <cell r="BQ47">
            <v>2</v>
          </cell>
          <cell r="BR47" t="str">
            <v>023005</v>
          </cell>
          <cell r="BS47">
            <v>5</v>
          </cell>
          <cell r="BT47" t="str">
            <v>023005</v>
          </cell>
          <cell r="BU47">
            <v>7</v>
          </cell>
          <cell r="BV47" t="str">
            <v>023005</v>
          </cell>
          <cell r="BW47">
            <v>8</v>
          </cell>
          <cell r="BX47" t="str">
            <v>023005</v>
          </cell>
          <cell r="BY47">
            <v>9</v>
          </cell>
          <cell r="BZ47" t="str">
            <v>023005</v>
          </cell>
          <cell r="CA47">
            <v>5</v>
          </cell>
          <cell r="CB47" t="str">
            <v>023005</v>
          </cell>
          <cell r="CC47">
            <v>3</v>
          </cell>
          <cell r="CD47" t="str">
            <v>023005</v>
          </cell>
          <cell r="CE47">
            <v>3</v>
          </cell>
          <cell r="CF47" t="str">
            <v>023005</v>
          </cell>
          <cell r="CG47">
            <v>6</v>
          </cell>
          <cell r="CH47" t="str">
            <v>023005</v>
          </cell>
          <cell r="CI47">
            <v>2</v>
          </cell>
          <cell r="CJ47" t="str">
            <v>023005</v>
          </cell>
          <cell r="CK47">
            <v>4</v>
          </cell>
          <cell r="CL47" t="str">
            <v>023005</v>
          </cell>
          <cell r="CM47">
            <v>7</v>
          </cell>
          <cell r="CN47" t="str">
            <v>023005</v>
          </cell>
          <cell r="CO47">
            <v>2</v>
          </cell>
          <cell r="CP47" t="str">
            <v>023005</v>
          </cell>
          <cell r="CQ47">
            <v>8</v>
          </cell>
          <cell r="CR47" t="str">
            <v>023005</v>
          </cell>
          <cell r="CS47">
            <v>6</v>
          </cell>
        </row>
        <row r="48">
          <cell r="B48" t="str">
            <v>023006</v>
          </cell>
          <cell r="F48" t="str">
            <v>023006</v>
          </cell>
          <cell r="G48">
            <v>1</v>
          </cell>
          <cell r="J48" t="str">
            <v>023006</v>
          </cell>
          <cell r="K48">
            <v>5</v>
          </cell>
          <cell r="L48" t="str">
            <v>023006</v>
          </cell>
          <cell r="M48">
            <v>5</v>
          </cell>
          <cell r="P48" t="str">
            <v>023006</v>
          </cell>
          <cell r="Q48">
            <v>2</v>
          </cell>
          <cell r="T48" t="str">
            <v>023006</v>
          </cell>
          <cell r="U48">
            <v>2</v>
          </cell>
          <cell r="V48" t="str">
            <v>023006</v>
          </cell>
          <cell r="W48">
            <v>1</v>
          </cell>
          <cell r="X48" t="str">
            <v>023006</v>
          </cell>
          <cell r="Y48">
            <v>3</v>
          </cell>
          <cell r="AB48" t="str">
            <v>023006</v>
          </cell>
          <cell r="AC48">
            <v>1</v>
          </cell>
          <cell r="AD48" t="str">
            <v>023006</v>
          </cell>
          <cell r="AE48">
            <v>1</v>
          </cell>
          <cell r="AF48" t="str">
            <v>023006</v>
          </cell>
          <cell r="AG48">
            <v>2</v>
          </cell>
          <cell r="AJ48" t="str">
            <v>023006</v>
          </cell>
          <cell r="AK48">
            <v>3</v>
          </cell>
          <cell r="AL48" t="str">
            <v>023006</v>
          </cell>
          <cell r="AM48">
            <v>4</v>
          </cell>
          <cell r="AN48" t="str">
            <v>023006</v>
          </cell>
          <cell r="AO48">
            <v>2</v>
          </cell>
          <cell r="AP48" t="str">
            <v>023006</v>
          </cell>
          <cell r="AQ48">
            <v>3</v>
          </cell>
          <cell r="AR48" t="str">
            <v>023006</v>
          </cell>
          <cell r="AS48">
            <v>2</v>
          </cell>
          <cell r="AT48" t="str">
            <v>023006</v>
          </cell>
          <cell r="AU48">
            <v>3</v>
          </cell>
          <cell r="AX48" t="str">
            <v>023006</v>
          </cell>
          <cell r="AY48">
            <v>3</v>
          </cell>
          <cell r="AZ48" t="str">
            <v>023006</v>
          </cell>
          <cell r="BA48">
            <v>5</v>
          </cell>
          <cell r="BB48" t="str">
            <v>023006</v>
          </cell>
          <cell r="BC48">
            <v>1</v>
          </cell>
          <cell r="BD48" t="str">
            <v>023006</v>
          </cell>
          <cell r="BE48">
            <v>4</v>
          </cell>
          <cell r="BH48" t="str">
            <v>023006</v>
          </cell>
          <cell r="BI48">
            <v>4</v>
          </cell>
          <cell r="BJ48" t="str">
            <v>023006</v>
          </cell>
          <cell r="BK48">
            <v>4</v>
          </cell>
          <cell r="BL48" t="str">
            <v>023006</v>
          </cell>
          <cell r="BM48">
            <v>5</v>
          </cell>
          <cell r="BN48" t="str">
            <v>023006</v>
          </cell>
          <cell r="BO48">
            <v>3</v>
          </cell>
          <cell r="BP48" t="str">
            <v>023006</v>
          </cell>
          <cell r="BQ48">
            <v>5</v>
          </cell>
          <cell r="BR48" t="str">
            <v>023006</v>
          </cell>
          <cell r="BS48">
            <v>5</v>
          </cell>
          <cell r="BT48" t="str">
            <v>023006</v>
          </cell>
          <cell r="BU48">
            <v>4</v>
          </cell>
          <cell r="BV48" t="str">
            <v>023006</v>
          </cell>
          <cell r="BW48">
            <v>2</v>
          </cell>
          <cell r="BX48" t="str">
            <v>023006</v>
          </cell>
          <cell r="BY48">
            <v>3</v>
          </cell>
          <cell r="CB48" t="str">
            <v>023006</v>
          </cell>
          <cell r="CC48">
            <v>1</v>
          </cell>
          <cell r="CD48" t="str">
            <v>023006</v>
          </cell>
          <cell r="CE48">
            <v>2</v>
          </cell>
          <cell r="CF48" t="str">
            <v>023006</v>
          </cell>
          <cell r="CG48">
            <v>1</v>
          </cell>
          <cell r="CH48" t="str">
            <v>023006</v>
          </cell>
          <cell r="CI48">
            <v>2</v>
          </cell>
          <cell r="CJ48" t="str">
            <v>023006</v>
          </cell>
          <cell r="CK48">
            <v>4</v>
          </cell>
          <cell r="CN48" t="str">
            <v>023006</v>
          </cell>
          <cell r="CO48">
            <v>6</v>
          </cell>
          <cell r="CP48" t="str">
            <v>023006</v>
          </cell>
          <cell r="CQ48">
            <v>4</v>
          </cell>
        </row>
        <row r="49">
          <cell r="B49" t="str">
            <v>024001</v>
          </cell>
          <cell r="C49">
            <v>2</v>
          </cell>
          <cell r="D49" t="str">
            <v>024001</v>
          </cell>
          <cell r="E49">
            <v>1</v>
          </cell>
          <cell r="F49" t="str">
            <v>024001</v>
          </cell>
          <cell r="G49">
            <v>6</v>
          </cell>
          <cell r="J49" t="str">
            <v>024001</v>
          </cell>
          <cell r="K49">
            <v>9</v>
          </cell>
          <cell r="L49" t="str">
            <v>024001</v>
          </cell>
          <cell r="M49">
            <v>6</v>
          </cell>
          <cell r="N49" t="str">
            <v>024001</v>
          </cell>
          <cell r="O49">
            <v>14</v>
          </cell>
          <cell r="P49" t="str">
            <v>024001</v>
          </cell>
          <cell r="Q49">
            <v>20</v>
          </cell>
          <cell r="R49" t="str">
            <v>024001</v>
          </cell>
          <cell r="S49">
            <v>19</v>
          </cell>
          <cell r="T49" t="str">
            <v>024001</v>
          </cell>
          <cell r="U49">
            <v>17</v>
          </cell>
          <cell r="V49" t="str">
            <v>024001</v>
          </cell>
          <cell r="W49">
            <v>24</v>
          </cell>
          <cell r="X49" t="str">
            <v>024001</v>
          </cell>
          <cell r="Y49">
            <v>17</v>
          </cell>
          <cell r="Z49" t="str">
            <v>024001</v>
          </cell>
          <cell r="AA49">
            <v>22</v>
          </cell>
          <cell r="AB49" t="str">
            <v>024001</v>
          </cell>
          <cell r="AC49">
            <v>15</v>
          </cell>
          <cell r="AD49" t="str">
            <v>024001</v>
          </cell>
          <cell r="AE49">
            <v>23</v>
          </cell>
          <cell r="AF49" t="str">
            <v>024001</v>
          </cell>
          <cell r="AG49">
            <v>15</v>
          </cell>
          <cell r="AH49" t="str">
            <v>024001</v>
          </cell>
          <cell r="AI49">
            <v>16</v>
          </cell>
          <cell r="AJ49" t="str">
            <v>024001</v>
          </cell>
          <cell r="AK49">
            <v>23</v>
          </cell>
          <cell r="AL49" t="str">
            <v>024001</v>
          </cell>
          <cell r="AM49">
            <v>19</v>
          </cell>
          <cell r="AN49" t="str">
            <v>024001</v>
          </cell>
          <cell r="AO49">
            <v>18</v>
          </cell>
          <cell r="AP49" t="str">
            <v>024001</v>
          </cell>
          <cell r="AQ49">
            <v>23</v>
          </cell>
          <cell r="AR49" t="str">
            <v>024001</v>
          </cell>
          <cell r="AS49">
            <v>20</v>
          </cell>
          <cell r="AT49" t="str">
            <v>024001</v>
          </cell>
          <cell r="AU49">
            <v>17</v>
          </cell>
          <cell r="AV49" t="str">
            <v>024001</v>
          </cell>
          <cell r="AW49">
            <v>19</v>
          </cell>
          <cell r="AX49" t="str">
            <v>024001</v>
          </cell>
          <cell r="AY49">
            <v>24</v>
          </cell>
          <cell r="AZ49" t="str">
            <v>024001</v>
          </cell>
          <cell r="BA49">
            <v>15</v>
          </cell>
          <cell r="BB49" t="str">
            <v>024001</v>
          </cell>
          <cell r="BC49">
            <v>18</v>
          </cell>
          <cell r="BD49" t="str">
            <v>024001</v>
          </cell>
          <cell r="BE49">
            <v>10</v>
          </cell>
          <cell r="BF49" t="str">
            <v>024001</v>
          </cell>
          <cell r="BG49">
            <v>17</v>
          </cell>
          <cell r="BH49" t="str">
            <v>024001</v>
          </cell>
          <cell r="BI49">
            <v>17</v>
          </cell>
          <cell r="BJ49" t="str">
            <v>024001</v>
          </cell>
          <cell r="BK49">
            <v>23</v>
          </cell>
          <cell r="BL49" t="str">
            <v>024001</v>
          </cell>
          <cell r="BM49">
            <v>24</v>
          </cell>
          <cell r="BN49" t="str">
            <v>024001</v>
          </cell>
          <cell r="BO49">
            <v>21</v>
          </cell>
          <cell r="BP49" t="str">
            <v>024001</v>
          </cell>
          <cell r="BQ49">
            <v>20</v>
          </cell>
          <cell r="BR49" t="str">
            <v>024001</v>
          </cell>
          <cell r="BS49">
            <v>21</v>
          </cell>
          <cell r="BT49" t="str">
            <v>024001</v>
          </cell>
          <cell r="BU49">
            <v>19</v>
          </cell>
          <cell r="BV49" t="str">
            <v>024001</v>
          </cell>
          <cell r="BW49">
            <v>22</v>
          </cell>
          <cell r="BX49" t="str">
            <v>024001</v>
          </cell>
          <cell r="BY49">
            <v>16</v>
          </cell>
          <cell r="BZ49" t="str">
            <v>024001</v>
          </cell>
          <cell r="CA49">
            <v>21</v>
          </cell>
          <cell r="CB49" t="str">
            <v>024001</v>
          </cell>
          <cell r="CC49">
            <v>22</v>
          </cell>
          <cell r="CD49" t="str">
            <v>024001</v>
          </cell>
          <cell r="CE49">
            <v>25</v>
          </cell>
          <cell r="CF49" t="str">
            <v>024001</v>
          </cell>
          <cell r="CG49">
            <v>10</v>
          </cell>
          <cell r="CH49" t="str">
            <v>024001</v>
          </cell>
          <cell r="CI49">
            <v>23</v>
          </cell>
          <cell r="CJ49" t="str">
            <v>024001</v>
          </cell>
          <cell r="CK49">
            <v>15</v>
          </cell>
          <cell r="CL49" t="str">
            <v>024001</v>
          </cell>
          <cell r="CM49">
            <v>18</v>
          </cell>
          <cell r="CN49" t="str">
            <v>024001</v>
          </cell>
          <cell r="CO49">
            <v>15</v>
          </cell>
          <cell r="CP49" t="str">
            <v>024001</v>
          </cell>
          <cell r="CQ49">
            <v>20</v>
          </cell>
          <cell r="CR49" t="str">
            <v>024001</v>
          </cell>
          <cell r="CS49">
            <v>18</v>
          </cell>
        </row>
        <row r="50">
          <cell r="B50" t="str">
            <v>024002</v>
          </cell>
          <cell r="F50" t="str">
            <v>024002</v>
          </cell>
          <cell r="G50">
            <v>2</v>
          </cell>
          <cell r="H50" t="str">
            <v>024002</v>
          </cell>
          <cell r="I50">
            <v>4</v>
          </cell>
          <cell r="J50" t="str">
            <v>024002</v>
          </cell>
          <cell r="K50">
            <v>8</v>
          </cell>
          <cell r="L50" t="str">
            <v>024002</v>
          </cell>
          <cell r="M50">
            <v>3</v>
          </cell>
          <cell r="N50" t="str">
            <v>024002</v>
          </cell>
          <cell r="O50">
            <v>8</v>
          </cell>
          <cell r="P50" t="str">
            <v>024002</v>
          </cell>
          <cell r="Q50">
            <v>10</v>
          </cell>
          <cell r="R50" t="str">
            <v>024002</v>
          </cell>
          <cell r="S50">
            <v>12</v>
          </cell>
          <cell r="T50" t="str">
            <v>024002</v>
          </cell>
          <cell r="U50">
            <v>7</v>
          </cell>
          <cell r="V50" t="str">
            <v>024002</v>
          </cell>
          <cell r="W50">
            <v>6</v>
          </cell>
          <cell r="X50" t="str">
            <v>024002</v>
          </cell>
          <cell r="Y50">
            <v>7</v>
          </cell>
          <cell r="Z50" t="str">
            <v>024002</v>
          </cell>
          <cell r="AA50">
            <v>7</v>
          </cell>
          <cell r="AB50" t="str">
            <v>024002</v>
          </cell>
          <cell r="AC50">
            <v>7</v>
          </cell>
          <cell r="AD50" t="str">
            <v>024002</v>
          </cell>
          <cell r="AE50">
            <v>7</v>
          </cell>
          <cell r="AF50" t="str">
            <v>024002</v>
          </cell>
          <cell r="AG50">
            <v>12</v>
          </cell>
          <cell r="AH50" t="str">
            <v>024002</v>
          </cell>
          <cell r="AI50">
            <v>6</v>
          </cell>
          <cell r="AJ50" t="str">
            <v>024002</v>
          </cell>
          <cell r="AK50">
            <v>6</v>
          </cell>
          <cell r="AL50" t="str">
            <v>024002</v>
          </cell>
          <cell r="AM50">
            <v>12</v>
          </cell>
          <cell r="AN50" t="str">
            <v>024002</v>
          </cell>
          <cell r="AO50">
            <v>11</v>
          </cell>
          <cell r="AP50" t="str">
            <v>024002</v>
          </cell>
          <cell r="AQ50">
            <v>6</v>
          </cell>
          <cell r="AR50" t="str">
            <v>024002</v>
          </cell>
          <cell r="AS50">
            <v>5</v>
          </cell>
          <cell r="AT50" t="str">
            <v>024002</v>
          </cell>
          <cell r="AU50">
            <v>10</v>
          </cell>
          <cell r="AV50" t="str">
            <v>024002</v>
          </cell>
          <cell r="AW50">
            <v>7</v>
          </cell>
          <cell r="AX50" t="str">
            <v>024002</v>
          </cell>
          <cell r="AY50">
            <v>8</v>
          </cell>
          <cell r="AZ50" t="str">
            <v>024002</v>
          </cell>
          <cell r="BA50">
            <v>9</v>
          </cell>
          <cell r="BB50" t="str">
            <v>024002</v>
          </cell>
          <cell r="BC50">
            <v>8</v>
          </cell>
          <cell r="BD50" t="str">
            <v>024002</v>
          </cell>
          <cell r="BE50">
            <v>4</v>
          </cell>
          <cell r="BF50" t="str">
            <v>024002</v>
          </cell>
          <cell r="BG50">
            <v>10</v>
          </cell>
          <cell r="BH50" t="str">
            <v>024002</v>
          </cell>
          <cell r="BI50">
            <v>5</v>
          </cell>
          <cell r="BJ50" t="str">
            <v>024002</v>
          </cell>
          <cell r="BK50">
            <v>6</v>
          </cell>
          <cell r="BL50" t="str">
            <v>024002</v>
          </cell>
          <cell r="BM50">
            <v>8</v>
          </cell>
          <cell r="BN50" t="str">
            <v>024002</v>
          </cell>
          <cell r="BO50">
            <v>6</v>
          </cell>
          <cell r="BP50" t="str">
            <v>024002</v>
          </cell>
          <cell r="BQ50">
            <v>6</v>
          </cell>
          <cell r="BR50" t="str">
            <v>024002</v>
          </cell>
          <cell r="BS50">
            <v>6</v>
          </cell>
          <cell r="BT50" t="str">
            <v>024002</v>
          </cell>
          <cell r="BU50">
            <v>5</v>
          </cell>
          <cell r="BV50" t="str">
            <v>024002</v>
          </cell>
          <cell r="BW50">
            <v>5</v>
          </cell>
          <cell r="BX50" t="str">
            <v>024002</v>
          </cell>
          <cell r="BY50">
            <v>5</v>
          </cell>
          <cell r="BZ50" t="str">
            <v>024002</v>
          </cell>
          <cell r="CA50">
            <v>8</v>
          </cell>
          <cell r="CB50" t="str">
            <v>024002</v>
          </cell>
          <cell r="CC50">
            <v>7</v>
          </cell>
          <cell r="CD50" t="str">
            <v>024002</v>
          </cell>
          <cell r="CE50">
            <v>13</v>
          </cell>
          <cell r="CF50" t="str">
            <v>024002</v>
          </cell>
          <cell r="CG50">
            <v>6</v>
          </cell>
          <cell r="CH50" t="str">
            <v>024002</v>
          </cell>
          <cell r="CI50">
            <v>8</v>
          </cell>
          <cell r="CJ50" t="str">
            <v>024002</v>
          </cell>
          <cell r="CK50">
            <v>6</v>
          </cell>
          <cell r="CL50" t="str">
            <v>024002</v>
          </cell>
          <cell r="CM50">
            <v>8</v>
          </cell>
          <cell r="CN50" t="str">
            <v>024002</v>
          </cell>
          <cell r="CO50">
            <v>8</v>
          </cell>
          <cell r="CP50" t="str">
            <v>024002</v>
          </cell>
          <cell r="CQ50">
            <v>7</v>
          </cell>
          <cell r="CR50" t="str">
            <v>024002</v>
          </cell>
          <cell r="CS50">
            <v>9</v>
          </cell>
        </row>
        <row r="51">
          <cell r="B51" t="str">
            <v>024005</v>
          </cell>
          <cell r="C51">
            <v>8</v>
          </cell>
          <cell r="D51" t="str">
            <v>024005</v>
          </cell>
          <cell r="E51">
            <v>11</v>
          </cell>
          <cell r="F51" t="str">
            <v>024005</v>
          </cell>
          <cell r="G51">
            <v>19</v>
          </cell>
          <cell r="H51" t="str">
            <v>024005</v>
          </cell>
          <cell r="I51">
            <v>21</v>
          </cell>
          <cell r="J51" t="str">
            <v>024005</v>
          </cell>
          <cell r="K51">
            <v>37</v>
          </cell>
          <cell r="L51" t="str">
            <v>024005</v>
          </cell>
          <cell r="M51">
            <v>31</v>
          </cell>
          <cell r="N51" t="str">
            <v>024005</v>
          </cell>
          <cell r="O51">
            <v>40</v>
          </cell>
          <cell r="P51" t="str">
            <v>024005</v>
          </cell>
          <cell r="Q51">
            <v>36</v>
          </cell>
          <cell r="R51" t="str">
            <v>024005</v>
          </cell>
          <cell r="S51">
            <v>40</v>
          </cell>
          <cell r="T51" t="str">
            <v>024005</v>
          </cell>
          <cell r="U51">
            <v>32</v>
          </cell>
          <cell r="V51" t="str">
            <v>024005</v>
          </cell>
          <cell r="W51">
            <v>33</v>
          </cell>
          <cell r="X51" t="str">
            <v>024005</v>
          </cell>
          <cell r="Y51">
            <v>27</v>
          </cell>
          <cell r="Z51" t="str">
            <v>024005</v>
          </cell>
          <cell r="AA51">
            <v>28</v>
          </cell>
          <cell r="AB51" t="str">
            <v>024005</v>
          </cell>
          <cell r="AC51">
            <v>33</v>
          </cell>
          <cell r="AD51" t="str">
            <v>024005</v>
          </cell>
          <cell r="AE51">
            <v>43</v>
          </cell>
          <cell r="AF51" t="str">
            <v>024005</v>
          </cell>
          <cell r="AG51">
            <v>34</v>
          </cell>
          <cell r="AH51" t="str">
            <v>024005</v>
          </cell>
          <cell r="AI51">
            <v>35</v>
          </cell>
          <cell r="AJ51" t="str">
            <v>024005</v>
          </cell>
          <cell r="AK51">
            <v>33</v>
          </cell>
          <cell r="AL51" t="str">
            <v>024005</v>
          </cell>
          <cell r="AM51">
            <v>42</v>
          </cell>
          <cell r="AN51" t="str">
            <v>024005</v>
          </cell>
          <cell r="AO51">
            <v>40</v>
          </cell>
          <cell r="AP51" t="str">
            <v>024005</v>
          </cell>
          <cell r="AQ51">
            <v>28</v>
          </cell>
          <cell r="AR51" t="str">
            <v>024005</v>
          </cell>
          <cell r="AS51">
            <v>24</v>
          </cell>
          <cell r="AT51" t="str">
            <v>024005</v>
          </cell>
          <cell r="AU51">
            <v>42</v>
          </cell>
          <cell r="AV51" t="str">
            <v>024005</v>
          </cell>
          <cell r="AW51">
            <v>33</v>
          </cell>
          <cell r="AX51" t="str">
            <v>024005</v>
          </cell>
          <cell r="AY51">
            <v>28</v>
          </cell>
          <cell r="AZ51" t="str">
            <v>024005</v>
          </cell>
          <cell r="BA51">
            <v>33</v>
          </cell>
          <cell r="BB51" t="str">
            <v>024005</v>
          </cell>
          <cell r="BC51">
            <v>38</v>
          </cell>
          <cell r="BD51" t="str">
            <v>024005</v>
          </cell>
          <cell r="BE51">
            <v>43</v>
          </cell>
          <cell r="BF51" t="str">
            <v>024005</v>
          </cell>
          <cell r="BG51">
            <v>34</v>
          </cell>
          <cell r="BH51" t="str">
            <v>024005</v>
          </cell>
          <cell r="BI51">
            <v>37</v>
          </cell>
          <cell r="BJ51" t="str">
            <v>024005</v>
          </cell>
          <cell r="BK51">
            <v>42</v>
          </cell>
          <cell r="BL51" t="str">
            <v>024005</v>
          </cell>
          <cell r="BM51">
            <v>36</v>
          </cell>
          <cell r="BN51" t="str">
            <v>024005</v>
          </cell>
          <cell r="BO51">
            <v>28</v>
          </cell>
          <cell r="BP51" t="str">
            <v>024005</v>
          </cell>
          <cell r="BQ51">
            <v>30</v>
          </cell>
          <cell r="BR51" t="str">
            <v>024005</v>
          </cell>
          <cell r="BS51">
            <v>46</v>
          </cell>
          <cell r="BT51" t="str">
            <v>024005</v>
          </cell>
          <cell r="BU51">
            <v>41</v>
          </cell>
          <cell r="BV51" t="str">
            <v>024005</v>
          </cell>
          <cell r="BW51">
            <v>26</v>
          </cell>
          <cell r="BX51" t="str">
            <v>024005</v>
          </cell>
          <cell r="BY51">
            <v>37</v>
          </cell>
          <cell r="BZ51" t="str">
            <v>024005</v>
          </cell>
          <cell r="CA51">
            <v>33</v>
          </cell>
          <cell r="CB51" t="str">
            <v>024005</v>
          </cell>
          <cell r="CC51">
            <v>24</v>
          </cell>
          <cell r="CD51" t="str">
            <v>024005</v>
          </cell>
          <cell r="CE51">
            <v>44</v>
          </cell>
          <cell r="CF51" t="str">
            <v>024005</v>
          </cell>
          <cell r="CG51">
            <v>45</v>
          </cell>
          <cell r="CH51" t="str">
            <v>024005</v>
          </cell>
          <cell r="CI51">
            <v>55</v>
          </cell>
          <cell r="CJ51" t="str">
            <v>024005</v>
          </cell>
          <cell r="CK51">
            <v>32</v>
          </cell>
          <cell r="CL51" t="str">
            <v>024005</v>
          </cell>
          <cell r="CM51">
            <v>48</v>
          </cell>
          <cell r="CN51" t="str">
            <v>024005</v>
          </cell>
          <cell r="CO51">
            <v>43</v>
          </cell>
          <cell r="CP51" t="str">
            <v>024005</v>
          </cell>
          <cell r="CQ51">
            <v>34</v>
          </cell>
          <cell r="CR51" t="str">
            <v>024005</v>
          </cell>
          <cell r="CS51">
            <v>46</v>
          </cell>
        </row>
        <row r="52">
          <cell r="B52" t="str">
            <v>024006</v>
          </cell>
          <cell r="J52" t="str">
            <v>024006</v>
          </cell>
          <cell r="K52">
            <v>2</v>
          </cell>
          <cell r="L52" t="str">
            <v>024006</v>
          </cell>
          <cell r="M52">
            <v>1</v>
          </cell>
          <cell r="N52" t="str">
            <v>024006</v>
          </cell>
          <cell r="O52">
            <v>1</v>
          </cell>
          <cell r="P52" t="str">
            <v>024006</v>
          </cell>
          <cell r="Q52">
            <v>1</v>
          </cell>
          <cell r="R52" t="str">
            <v>024006</v>
          </cell>
          <cell r="S52">
            <v>2</v>
          </cell>
          <cell r="T52" t="str">
            <v>024006</v>
          </cell>
          <cell r="U52">
            <v>1</v>
          </cell>
          <cell r="V52" t="str">
            <v>024006</v>
          </cell>
          <cell r="W52">
            <v>8</v>
          </cell>
          <cell r="X52" t="str">
            <v>024006</v>
          </cell>
          <cell r="Y52">
            <v>1</v>
          </cell>
          <cell r="Z52" t="str">
            <v>024006</v>
          </cell>
          <cell r="AA52">
            <v>3</v>
          </cell>
          <cell r="AB52" t="str">
            <v>024006</v>
          </cell>
          <cell r="AC52">
            <v>5</v>
          </cell>
          <cell r="AD52" t="str">
            <v>024006</v>
          </cell>
          <cell r="AE52">
            <v>2</v>
          </cell>
          <cell r="AF52" t="str">
            <v>024006</v>
          </cell>
          <cell r="AG52">
            <v>2</v>
          </cell>
          <cell r="AH52" t="str">
            <v>024006</v>
          </cell>
          <cell r="AI52">
            <v>4</v>
          </cell>
          <cell r="AJ52" t="str">
            <v>024006</v>
          </cell>
          <cell r="AK52">
            <v>6</v>
          </cell>
          <cell r="AL52" t="str">
            <v>024006</v>
          </cell>
          <cell r="AM52">
            <v>3</v>
          </cell>
          <cell r="AN52" t="str">
            <v>024006</v>
          </cell>
          <cell r="AO52">
            <v>3</v>
          </cell>
          <cell r="AP52" t="str">
            <v>024006</v>
          </cell>
          <cell r="AQ52">
            <v>2</v>
          </cell>
          <cell r="AR52" t="str">
            <v>024006</v>
          </cell>
          <cell r="AS52">
            <v>6</v>
          </cell>
          <cell r="AT52" t="str">
            <v>024006</v>
          </cell>
          <cell r="AU52">
            <v>4</v>
          </cell>
          <cell r="AV52" t="str">
            <v>024006</v>
          </cell>
          <cell r="AW52">
            <v>4</v>
          </cell>
          <cell r="AX52" t="str">
            <v>024006</v>
          </cell>
          <cell r="AY52">
            <v>7</v>
          </cell>
          <cell r="AZ52" t="str">
            <v>024006</v>
          </cell>
          <cell r="BA52">
            <v>5</v>
          </cell>
          <cell r="BB52" t="str">
            <v>024006</v>
          </cell>
          <cell r="BC52">
            <v>3</v>
          </cell>
          <cell r="BD52" t="str">
            <v>024006</v>
          </cell>
          <cell r="BE52">
            <v>2</v>
          </cell>
          <cell r="BF52" t="str">
            <v>024006</v>
          </cell>
          <cell r="BG52">
            <v>2</v>
          </cell>
          <cell r="BH52" t="str">
            <v>024006</v>
          </cell>
          <cell r="BI52">
            <v>9</v>
          </cell>
          <cell r="BJ52" t="str">
            <v>024006</v>
          </cell>
          <cell r="BK52">
            <v>6</v>
          </cell>
          <cell r="BL52" t="str">
            <v>024006</v>
          </cell>
          <cell r="BM52">
            <v>3</v>
          </cell>
          <cell r="BN52" t="str">
            <v>024006</v>
          </cell>
          <cell r="BO52">
            <v>5</v>
          </cell>
          <cell r="BP52" t="str">
            <v>024006</v>
          </cell>
          <cell r="BQ52">
            <v>5</v>
          </cell>
          <cell r="BR52" t="str">
            <v>024006</v>
          </cell>
          <cell r="BS52">
            <v>8</v>
          </cell>
          <cell r="BT52" t="str">
            <v>024006</v>
          </cell>
          <cell r="BU52">
            <v>6</v>
          </cell>
          <cell r="BV52" t="str">
            <v>024006</v>
          </cell>
          <cell r="BW52">
            <v>7</v>
          </cell>
          <cell r="BX52" t="str">
            <v>024006</v>
          </cell>
          <cell r="BY52">
            <v>4</v>
          </cell>
          <cell r="BZ52" t="str">
            <v>024006</v>
          </cell>
          <cell r="CA52">
            <v>3</v>
          </cell>
          <cell r="CB52" t="str">
            <v>024006</v>
          </cell>
          <cell r="CC52">
            <v>5</v>
          </cell>
          <cell r="CD52" t="str">
            <v>024006</v>
          </cell>
          <cell r="CE52">
            <v>3</v>
          </cell>
          <cell r="CF52" t="str">
            <v>024006</v>
          </cell>
          <cell r="CG52">
            <v>8</v>
          </cell>
          <cell r="CH52" t="str">
            <v>024006</v>
          </cell>
          <cell r="CI52">
            <v>9</v>
          </cell>
          <cell r="CJ52" t="str">
            <v>024006</v>
          </cell>
          <cell r="CK52">
            <v>3</v>
          </cell>
          <cell r="CL52" t="str">
            <v>024006</v>
          </cell>
          <cell r="CM52">
            <v>7</v>
          </cell>
          <cell r="CN52" t="str">
            <v>024006</v>
          </cell>
          <cell r="CO52">
            <v>3</v>
          </cell>
          <cell r="CP52" t="str">
            <v>024006</v>
          </cell>
          <cell r="CQ52">
            <v>4</v>
          </cell>
          <cell r="CR52" t="str">
            <v>024006</v>
          </cell>
          <cell r="CS52">
            <v>3</v>
          </cell>
        </row>
        <row r="53">
          <cell r="B53" t="str">
            <v>025001</v>
          </cell>
          <cell r="C53">
            <v>3</v>
          </cell>
          <cell r="D53" t="str">
            <v>025001</v>
          </cell>
          <cell r="E53">
            <v>3</v>
          </cell>
          <cell r="F53" t="str">
            <v>025001</v>
          </cell>
          <cell r="G53">
            <v>15</v>
          </cell>
          <cell r="H53" t="str">
            <v>025001</v>
          </cell>
          <cell r="I53">
            <v>9</v>
          </cell>
          <cell r="J53" t="str">
            <v>025001</v>
          </cell>
          <cell r="K53">
            <v>14</v>
          </cell>
          <cell r="L53" t="str">
            <v>025001</v>
          </cell>
          <cell r="M53">
            <v>11</v>
          </cell>
          <cell r="N53" t="str">
            <v>025001</v>
          </cell>
          <cell r="O53">
            <v>16</v>
          </cell>
          <cell r="P53" t="str">
            <v>025001</v>
          </cell>
          <cell r="Q53">
            <v>26</v>
          </cell>
          <cell r="R53" t="str">
            <v>025001</v>
          </cell>
          <cell r="S53">
            <v>26</v>
          </cell>
          <cell r="T53" t="str">
            <v>025001</v>
          </cell>
          <cell r="U53">
            <v>16</v>
          </cell>
          <cell r="V53" t="str">
            <v>025001</v>
          </cell>
          <cell r="W53">
            <v>23</v>
          </cell>
          <cell r="X53" t="str">
            <v>025001</v>
          </cell>
          <cell r="Y53">
            <v>24</v>
          </cell>
          <cell r="Z53" t="str">
            <v>025001</v>
          </cell>
          <cell r="AA53">
            <v>17</v>
          </cell>
          <cell r="AB53" t="str">
            <v>025001</v>
          </cell>
          <cell r="AC53">
            <v>26</v>
          </cell>
          <cell r="AD53" t="str">
            <v>025001</v>
          </cell>
          <cell r="AE53">
            <v>23</v>
          </cell>
          <cell r="AF53" t="str">
            <v>025001</v>
          </cell>
          <cell r="AG53">
            <v>17</v>
          </cell>
          <cell r="AH53" t="str">
            <v>025001</v>
          </cell>
          <cell r="AI53">
            <v>19</v>
          </cell>
          <cell r="AJ53" t="str">
            <v>025001</v>
          </cell>
          <cell r="AK53">
            <v>23</v>
          </cell>
          <cell r="AL53" t="str">
            <v>025001</v>
          </cell>
          <cell r="AM53">
            <v>19</v>
          </cell>
          <cell r="AN53" t="str">
            <v>025001</v>
          </cell>
          <cell r="AO53">
            <v>29</v>
          </cell>
          <cell r="AP53" t="str">
            <v>025001</v>
          </cell>
          <cell r="AQ53">
            <v>32</v>
          </cell>
          <cell r="AR53" t="str">
            <v>025001</v>
          </cell>
          <cell r="AS53">
            <v>21</v>
          </cell>
          <cell r="AT53" t="str">
            <v>025001</v>
          </cell>
          <cell r="AU53">
            <v>15</v>
          </cell>
          <cell r="AV53" t="str">
            <v>025001</v>
          </cell>
          <cell r="AW53">
            <v>21</v>
          </cell>
          <cell r="AX53" t="str">
            <v>025001</v>
          </cell>
          <cell r="AY53">
            <v>23</v>
          </cell>
          <cell r="AZ53" t="str">
            <v>025001</v>
          </cell>
          <cell r="BA53">
            <v>17</v>
          </cell>
          <cell r="BB53" t="str">
            <v>025001</v>
          </cell>
          <cell r="BC53">
            <v>27</v>
          </cell>
          <cell r="BD53" t="str">
            <v>025001</v>
          </cell>
          <cell r="BE53">
            <v>15</v>
          </cell>
          <cell r="BF53" t="str">
            <v>025001</v>
          </cell>
          <cell r="BG53">
            <v>26</v>
          </cell>
          <cell r="BH53" t="str">
            <v>025001</v>
          </cell>
          <cell r="BI53">
            <v>18</v>
          </cell>
          <cell r="BJ53" t="str">
            <v>025001</v>
          </cell>
          <cell r="BK53">
            <v>16</v>
          </cell>
          <cell r="BL53" t="str">
            <v>025001</v>
          </cell>
          <cell r="BM53">
            <v>15</v>
          </cell>
          <cell r="BN53" t="str">
            <v>025001</v>
          </cell>
          <cell r="BO53">
            <v>25</v>
          </cell>
          <cell r="BP53" t="str">
            <v>025001</v>
          </cell>
          <cell r="BQ53">
            <v>23</v>
          </cell>
          <cell r="BR53" t="str">
            <v>025001</v>
          </cell>
          <cell r="BS53">
            <v>22</v>
          </cell>
          <cell r="BT53" t="str">
            <v>025001</v>
          </cell>
          <cell r="BU53">
            <v>23</v>
          </cell>
          <cell r="BV53" t="str">
            <v>025001</v>
          </cell>
          <cell r="BW53">
            <v>24</v>
          </cell>
          <cell r="BX53" t="str">
            <v>025001</v>
          </cell>
          <cell r="BY53">
            <v>25</v>
          </cell>
          <cell r="BZ53" t="str">
            <v>025001</v>
          </cell>
          <cell r="CA53">
            <v>24</v>
          </cell>
          <cell r="CB53" t="str">
            <v>025001</v>
          </cell>
          <cell r="CC53">
            <v>15</v>
          </cell>
          <cell r="CD53" t="str">
            <v>025001</v>
          </cell>
          <cell r="CE53">
            <v>26</v>
          </cell>
          <cell r="CF53" t="str">
            <v>025001</v>
          </cell>
          <cell r="CG53">
            <v>19</v>
          </cell>
          <cell r="CH53" t="str">
            <v>025001</v>
          </cell>
          <cell r="CI53">
            <v>23</v>
          </cell>
          <cell r="CJ53" t="str">
            <v>025001</v>
          </cell>
          <cell r="CK53">
            <v>29</v>
          </cell>
          <cell r="CL53" t="str">
            <v>025001</v>
          </cell>
          <cell r="CM53">
            <v>16</v>
          </cell>
          <cell r="CN53" t="str">
            <v>025001</v>
          </cell>
          <cell r="CO53">
            <v>12</v>
          </cell>
          <cell r="CP53" t="str">
            <v>025001</v>
          </cell>
          <cell r="CQ53">
            <v>21</v>
          </cell>
          <cell r="CR53" t="str">
            <v>025001</v>
          </cell>
          <cell r="CS53">
            <v>24</v>
          </cell>
        </row>
        <row r="54">
          <cell r="B54" t="str">
            <v>025002</v>
          </cell>
          <cell r="F54" t="str">
            <v>025002</v>
          </cell>
          <cell r="G54">
            <v>2</v>
          </cell>
          <cell r="H54" t="str">
            <v>025002</v>
          </cell>
          <cell r="I54">
            <v>3</v>
          </cell>
          <cell r="J54" t="str">
            <v>025002</v>
          </cell>
          <cell r="K54">
            <v>7</v>
          </cell>
          <cell r="L54" t="str">
            <v>025002</v>
          </cell>
          <cell r="M54">
            <v>4</v>
          </cell>
          <cell r="N54" t="str">
            <v>025002</v>
          </cell>
          <cell r="O54">
            <v>2</v>
          </cell>
          <cell r="P54" t="str">
            <v>025002</v>
          </cell>
          <cell r="Q54">
            <v>4</v>
          </cell>
          <cell r="R54" t="str">
            <v>025002</v>
          </cell>
          <cell r="S54">
            <v>10</v>
          </cell>
          <cell r="T54" t="str">
            <v>025002</v>
          </cell>
          <cell r="U54">
            <v>6</v>
          </cell>
          <cell r="V54" t="str">
            <v>025002</v>
          </cell>
          <cell r="W54">
            <v>7</v>
          </cell>
          <cell r="X54" t="str">
            <v>025002</v>
          </cell>
          <cell r="Y54">
            <v>5</v>
          </cell>
          <cell r="Z54" t="str">
            <v>025002</v>
          </cell>
          <cell r="AA54">
            <v>11</v>
          </cell>
          <cell r="AB54" t="str">
            <v>025002</v>
          </cell>
          <cell r="AC54">
            <v>7</v>
          </cell>
          <cell r="AD54" t="str">
            <v>025002</v>
          </cell>
          <cell r="AE54">
            <v>4</v>
          </cell>
          <cell r="AF54" t="str">
            <v>025002</v>
          </cell>
          <cell r="AG54">
            <v>9</v>
          </cell>
          <cell r="AH54" t="str">
            <v>025002</v>
          </cell>
          <cell r="AI54">
            <v>10</v>
          </cell>
          <cell r="AJ54" t="str">
            <v>025002</v>
          </cell>
          <cell r="AK54">
            <v>4</v>
          </cell>
          <cell r="AL54" t="str">
            <v>025002</v>
          </cell>
          <cell r="AM54">
            <v>5</v>
          </cell>
          <cell r="AN54" t="str">
            <v>025002</v>
          </cell>
          <cell r="AO54">
            <v>5</v>
          </cell>
          <cell r="AP54" t="str">
            <v>025002</v>
          </cell>
          <cell r="AQ54">
            <v>5</v>
          </cell>
          <cell r="AR54" t="str">
            <v>025002</v>
          </cell>
          <cell r="AS54">
            <v>5</v>
          </cell>
          <cell r="AT54" t="str">
            <v>025003</v>
          </cell>
          <cell r="AU54">
            <v>6</v>
          </cell>
          <cell r="AV54" t="str">
            <v>025002</v>
          </cell>
          <cell r="AW54">
            <v>5</v>
          </cell>
          <cell r="AX54" t="str">
            <v>025002</v>
          </cell>
          <cell r="AY54">
            <v>4</v>
          </cell>
          <cell r="AZ54" t="str">
            <v>025002</v>
          </cell>
          <cell r="BA54">
            <v>5</v>
          </cell>
          <cell r="BB54" t="str">
            <v>025002</v>
          </cell>
          <cell r="BC54">
            <v>4</v>
          </cell>
          <cell r="BD54" t="str">
            <v>025002</v>
          </cell>
          <cell r="BE54">
            <v>5</v>
          </cell>
          <cell r="BF54" t="str">
            <v>025002</v>
          </cell>
          <cell r="BG54">
            <v>3</v>
          </cell>
          <cell r="BH54" t="str">
            <v>025002</v>
          </cell>
          <cell r="BI54">
            <v>2</v>
          </cell>
          <cell r="BJ54" t="str">
            <v>025002</v>
          </cell>
          <cell r="BK54">
            <v>3</v>
          </cell>
          <cell r="BL54" t="str">
            <v>025002</v>
          </cell>
          <cell r="BM54">
            <v>7</v>
          </cell>
          <cell r="BN54" t="str">
            <v>025002</v>
          </cell>
          <cell r="BO54">
            <v>9</v>
          </cell>
          <cell r="BP54" t="str">
            <v>025002</v>
          </cell>
          <cell r="BQ54">
            <v>6</v>
          </cell>
          <cell r="BR54" t="str">
            <v>025002</v>
          </cell>
          <cell r="BS54">
            <v>5</v>
          </cell>
          <cell r="BT54" t="str">
            <v>025002</v>
          </cell>
          <cell r="BU54">
            <v>6</v>
          </cell>
          <cell r="BV54" t="str">
            <v>025002</v>
          </cell>
          <cell r="BW54">
            <v>6</v>
          </cell>
          <cell r="BX54" t="str">
            <v>025002</v>
          </cell>
          <cell r="BY54">
            <v>4</v>
          </cell>
          <cell r="BZ54" t="str">
            <v>025002</v>
          </cell>
          <cell r="CA54">
            <v>6</v>
          </cell>
          <cell r="CB54" t="str">
            <v>025002</v>
          </cell>
          <cell r="CC54">
            <v>5</v>
          </cell>
          <cell r="CD54" t="str">
            <v>025002</v>
          </cell>
          <cell r="CE54">
            <v>10</v>
          </cell>
          <cell r="CF54" t="str">
            <v>025002</v>
          </cell>
          <cell r="CG54">
            <v>4</v>
          </cell>
          <cell r="CH54" t="str">
            <v>025002</v>
          </cell>
          <cell r="CI54">
            <v>6</v>
          </cell>
          <cell r="CJ54" t="str">
            <v>025002</v>
          </cell>
          <cell r="CK54">
            <v>10</v>
          </cell>
          <cell r="CL54" t="str">
            <v>025002</v>
          </cell>
          <cell r="CM54">
            <v>10</v>
          </cell>
          <cell r="CN54" t="str">
            <v>025002</v>
          </cell>
          <cell r="CO54">
            <v>9</v>
          </cell>
          <cell r="CP54" t="str">
            <v>025002</v>
          </cell>
          <cell r="CQ54">
            <v>9</v>
          </cell>
          <cell r="CR54" t="str">
            <v>025002</v>
          </cell>
          <cell r="CS54">
            <v>11</v>
          </cell>
        </row>
        <row r="55">
          <cell r="B55" t="str">
            <v>025003</v>
          </cell>
          <cell r="C55">
            <v>1</v>
          </cell>
          <cell r="D55" t="str">
            <v>025003</v>
          </cell>
          <cell r="E55">
            <v>1</v>
          </cell>
          <cell r="F55" t="str">
            <v>025003</v>
          </cell>
          <cell r="G55">
            <v>7</v>
          </cell>
          <cell r="H55" t="str">
            <v>025003</v>
          </cell>
          <cell r="I55">
            <v>2</v>
          </cell>
          <cell r="J55" t="str">
            <v>025003</v>
          </cell>
          <cell r="K55">
            <v>2</v>
          </cell>
          <cell r="L55" t="str">
            <v>025003</v>
          </cell>
          <cell r="M55">
            <v>6</v>
          </cell>
          <cell r="N55" t="str">
            <v>025003</v>
          </cell>
          <cell r="O55">
            <v>5</v>
          </cell>
          <cell r="P55" t="str">
            <v>025003</v>
          </cell>
          <cell r="Q55">
            <v>10</v>
          </cell>
          <cell r="R55" t="str">
            <v>025003</v>
          </cell>
          <cell r="S55">
            <v>2</v>
          </cell>
          <cell r="T55" t="str">
            <v>025003</v>
          </cell>
          <cell r="U55">
            <v>4</v>
          </cell>
          <cell r="V55" t="str">
            <v>025003</v>
          </cell>
          <cell r="W55">
            <v>11</v>
          </cell>
          <cell r="X55" t="str">
            <v>025003</v>
          </cell>
          <cell r="Y55">
            <v>8</v>
          </cell>
          <cell r="Z55" t="str">
            <v>025003</v>
          </cell>
          <cell r="AA55">
            <v>4</v>
          </cell>
          <cell r="AB55" t="str">
            <v>025003</v>
          </cell>
          <cell r="AC55">
            <v>5</v>
          </cell>
          <cell r="AD55" t="str">
            <v>025003</v>
          </cell>
          <cell r="AE55">
            <v>9</v>
          </cell>
          <cell r="AF55" t="str">
            <v>025003</v>
          </cell>
          <cell r="AG55">
            <v>8</v>
          </cell>
          <cell r="AH55" t="str">
            <v>025003</v>
          </cell>
          <cell r="AI55">
            <v>9</v>
          </cell>
          <cell r="AJ55" t="str">
            <v>025003</v>
          </cell>
          <cell r="AK55">
            <v>6</v>
          </cell>
          <cell r="AL55" t="str">
            <v>025003</v>
          </cell>
          <cell r="AM55">
            <v>4</v>
          </cell>
          <cell r="AN55" t="str">
            <v>025003</v>
          </cell>
          <cell r="AO55">
            <v>11</v>
          </cell>
          <cell r="AP55" t="str">
            <v>025003</v>
          </cell>
          <cell r="AQ55">
            <v>5</v>
          </cell>
          <cell r="AR55" t="str">
            <v>025003</v>
          </cell>
          <cell r="AS55">
            <v>5</v>
          </cell>
          <cell r="AT55" t="str">
            <v>025004</v>
          </cell>
          <cell r="AU55">
            <v>8</v>
          </cell>
          <cell r="AV55" t="str">
            <v>025003</v>
          </cell>
          <cell r="AW55">
            <v>4</v>
          </cell>
          <cell r="AX55" t="str">
            <v>025003</v>
          </cell>
          <cell r="AY55">
            <v>9</v>
          </cell>
          <cell r="AZ55" t="str">
            <v>025003</v>
          </cell>
          <cell r="BA55">
            <v>6</v>
          </cell>
          <cell r="BB55" t="str">
            <v>025003</v>
          </cell>
          <cell r="BC55">
            <v>8</v>
          </cell>
          <cell r="BD55" t="str">
            <v>025003</v>
          </cell>
          <cell r="BE55">
            <v>9</v>
          </cell>
          <cell r="BF55" t="str">
            <v>025003</v>
          </cell>
          <cell r="BG55">
            <v>5</v>
          </cell>
          <cell r="BH55" t="str">
            <v>025003</v>
          </cell>
          <cell r="BI55">
            <v>5</v>
          </cell>
          <cell r="BJ55" t="str">
            <v>025003</v>
          </cell>
          <cell r="BK55">
            <v>5</v>
          </cell>
          <cell r="BL55" t="str">
            <v>025003</v>
          </cell>
          <cell r="BM55">
            <v>2</v>
          </cell>
          <cell r="BN55" t="str">
            <v>025003</v>
          </cell>
          <cell r="BO55">
            <v>3</v>
          </cell>
          <cell r="BP55" t="str">
            <v>025003</v>
          </cell>
          <cell r="BQ55">
            <v>5</v>
          </cell>
          <cell r="BR55" t="str">
            <v>025003</v>
          </cell>
          <cell r="BS55">
            <v>10</v>
          </cell>
          <cell r="BT55" t="str">
            <v>025003</v>
          </cell>
          <cell r="BU55">
            <v>9</v>
          </cell>
          <cell r="BV55" t="str">
            <v>025003</v>
          </cell>
          <cell r="BW55">
            <v>10</v>
          </cell>
          <cell r="BX55" t="str">
            <v>025003</v>
          </cell>
          <cell r="BY55">
            <v>9</v>
          </cell>
          <cell r="BZ55" t="str">
            <v>025003</v>
          </cell>
          <cell r="CA55">
            <v>8</v>
          </cell>
          <cell r="CB55" t="str">
            <v>025003</v>
          </cell>
          <cell r="CC55">
            <v>2</v>
          </cell>
          <cell r="CD55" t="str">
            <v>025003</v>
          </cell>
          <cell r="CE55">
            <v>7</v>
          </cell>
          <cell r="CF55" t="str">
            <v>025003</v>
          </cell>
          <cell r="CG55">
            <v>2</v>
          </cell>
          <cell r="CH55" t="str">
            <v>025003</v>
          </cell>
          <cell r="CI55">
            <v>11</v>
          </cell>
          <cell r="CJ55" t="str">
            <v>025003</v>
          </cell>
          <cell r="CK55">
            <v>9</v>
          </cell>
          <cell r="CL55" t="str">
            <v>025003</v>
          </cell>
          <cell r="CM55">
            <v>6</v>
          </cell>
          <cell r="CN55" t="str">
            <v>025003</v>
          </cell>
          <cell r="CO55">
            <v>2</v>
          </cell>
          <cell r="CP55" t="str">
            <v>025003</v>
          </cell>
          <cell r="CQ55">
            <v>5</v>
          </cell>
          <cell r="CR55" t="str">
            <v>025003</v>
          </cell>
          <cell r="CS55">
            <v>5</v>
          </cell>
        </row>
        <row r="56">
          <cell r="B56" t="str">
            <v>025004</v>
          </cell>
          <cell r="F56" t="str">
            <v>025004</v>
          </cell>
          <cell r="G56">
            <v>3</v>
          </cell>
          <cell r="H56" t="str">
            <v>025004</v>
          </cell>
          <cell r="I56">
            <v>3</v>
          </cell>
          <cell r="J56" t="str">
            <v>025004</v>
          </cell>
          <cell r="K56">
            <v>5</v>
          </cell>
          <cell r="L56" t="str">
            <v>025004</v>
          </cell>
          <cell r="M56">
            <v>4</v>
          </cell>
          <cell r="N56" t="str">
            <v>025004</v>
          </cell>
          <cell r="O56">
            <v>5</v>
          </cell>
          <cell r="P56" t="str">
            <v>025004</v>
          </cell>
          <cell r="Q56">
            <v>5</v>
          </cell>
          <cell r="R56" t="str">
            <v>025004</v>
          </cell>
          <cell r="S56">
            <v>13</v>
          </cell>
          <cell r="T56" t="str">
            <v>025004</v>
          </cell>
          <cell r="U56">
            <v>4</v>
          </cell>
          <cell r="V56" t="str">
            <v>025004</v>
          </cell>
          <cell r="W56">
            <v>4</v>
          </cell>
          <cell r="X56" t="str">
            <v>025004</v>
          </cell>
          <cell r="Y56">
            <v>2</v>
          </cell>
          <cell r="Z56" t="str">
            <v>025004</v>
          </cell>
          <cell r="AA56">
            <v>5</v>
          </cell>
          <cell r="AB56" t="str">
            <v>025004</v>
          </cell>
          <cell r="AC56">
            <v>7</v>
          </cell>
          <cell r="AD56" t="str">
            <v>025004</v>
          </cell>
          <cell r="AE56">
            <v>8</v>
          </cell>
          <cell r="AF56" t="str">
            <v>025004</v>
          </cell>
          <cell r="AG56">
            <v>6</v>
          </cell>
          <cell r="AH56" t="str">
            <v>025004</v>
          </cell>
          <cell r="AI56">
            <v>6</v>
          </cell>
          <cell r="AJ56" t="str">
            <v>025004</v>
          </cell>
          <cell r="AK56">
            <v>9</v>
          </cell>
          <cell r="AL56" t="str">
            <v>025004</v>
          </cell>
          <cell r="AM56">
            <v>5</v>
          </cell>
          <cell r="AN56" t="str">
            <v>025004</v>
          </cell>
          <cell r="AO56">
            <v>6</v>
          </cell>
          <cell r="AP56" t="str">
            <v>025004</v>
          </cell>
          <cell r="AQ56">
            <v>5</v>
          </cell>
          <cell r="AR56" t="str">
            <v>025004</v>
          </cell>
          <cell r="AS56">
            <v>4</v>
          </cell>
          <cell r="AT56" t="str">
            <v>025005</v>
          </cell>
          <cell r="AU56">
            <v>2</v>
          </cell>
          <cell r="AV56" t="str">
            <v>025004</v>
          </cell>
          <cell r="AW56">
            <v>6</v>
          </cell>
          <cell r="AX56" t="str">
            <v>025004</v>
          </cell>
          <cell r="AY56">
            <v>5</v>
          </cell>
          <cell r="AZ56" t="str">
            <v>025004</v>
          </cell>
          <cell r="BA56">
            <v>6</v>
          </cell>
          <cell r="BB56" t="str">
            <v>025004</v>
          </cell>
          <cell r="BC56">
            <v>8</v>
          </cell>
          <cell r="BD56" t="str">
            <v>025004</v>
          </cell>
          <cell r="BE56">
            <v>4</v>
          </cell>
          <cell r="BF56" t="str">
            <v>025004</v>
          </cell>
          <cell r="BG56">
            <v>3</v>
          </cell>
          <cell r="BH56" t="str">
            <v>025004</v>
          </cell>
          <cell r="BI56">
            <v>7</v>
          </cell>
          <cell r="BJ56" t="str">
            <v>025004</v>
          </cell>
          <cell r="BK56">
            <v>6</v>
          </cell>
          <cell r="BL56" t="str">
            <v>025004</v>
          </cell>
          <cell r="BM56">
            <v>5</v>
          </cell>
          <cell r="BN56" t="str">
            <v>025004</v>
          </cell>
          <cell r="BO56">
            <v>10</v>
          </cell>
          <cell r="BP56" t="str">
            <v>025004</v>
          </cell>
          <cell r="BQ56">
            <v>9</v>
          </cell>
          <cell r="BR56" t="str">
            <v>025004</v>
          </cell>
          <cell r="BS56">
            <v>17</v>
          </cell>
          <cell r="BT56" t="str">
            <v>025004</v>
          </cell>
          <cell r="BU56">
            <v>7</v>
          </cell>
          <cell r="BV56" t="str">
            <v>025004</v>
          </cell>
          <cell r="BW56">
            <v>5</v>
          </cell>
          <cell r="BX56" t="str">
            <v>025004</v>
          </cell>
          <cell r="BY56">
            <v>4</v>
          </cell>
          <cell r="BZ56" t="str">
            <v>025004</v>
          </cell>
          <cell r="CA56">
            <v>5</v>
          </cell>
          <cell r="CB56" t="str">
            <v>025004</v>
          </cell>
          <cell r="CC56">
            <v>10</v>
          </cell>
          <cell r="CD56" t="str">
            <v>025004</v>
          </cell>
          <cell r="CE56">
            <v>16</v>
          </cell>
          <cell r="CF56" t="str">
            <v>025004</v>
          </cell>
          <cell r="CG56">
            <v>6</v>
          </cell>
          <cell r="CH56" t="str">
            <v>025004</v>
          </cell>
          <cell r="CI56">
            <v>8</v>
          </cell>
          <cell r="CJ56" t="str">
            <v>025004</v>
          </cell>
          <cell r="CK56">
            <v>7</v>
          </cell>
          <cell r="CL56" t="str">
            <v>025004</v>
          </cell>
          <cell r="CM56">
            <v>4</v>
          </cell>
          <cell r="CN56" t="str">
            <v>025004</v>
          </cell>
          <cell r="CO56">
            <v>1</v>
          </cell>
          <cell r="CP56" t="str">
            <v>025004</v>
          </cell>
          <cell r="CQ56">
            <v>8</v>
          </cell>
          <cell r="CR56" t="str">
            <v>025004</v>
          </cell>
          <cell r="CS56">
            <v>7</v>
          </cell>
        </row>
        <row r="57">
          <cell r="B57" t="str">
            <v>025005</v>
          </cell>
          <cell r="F57" t="str">
            <v>025005</v>
          </cell>
          <cell r="G57">
            <v>3</v>
          </cell>
          <cell r="H57" t="str">
            <v>025005</v>
          </cell>
          <cell r="I57">
            <v>3</v>
          </cell>
          <cell r="J57" t="str">
            <v>025005</v>
          </cell>
          <cell r="K57">
            <v>4</v>
          </cell>
          <cell r="L57" t="str">
            <v>025005</v>
          </cell>
          <cell r="M57">
            <v>4</v>
          </cell>
          <cell r="N57" t="str">
            <v>025005</v>
          </cell>
          <cell r="O57">
            <v>6</v>
          </cell>
          <cell r="P57" t="str">
            <v>025005</v>
          </cell>
          <cell r="Q57">
            <v>5</v>
          </cell>
          <cell r="R57" t="str">
            <v>025005</v>
          </cell>
          <cell r="S57">
            <v>5</v>
          </cell>
          <cell r="T57" t="str">
            <v>025005</v>
          </cell>
          <cell r="U57">
            <v>6</v>
          </cell>
          <cell r="V57" t="str">
            <v>025005</v>
          </cell>
          <cell r="W57">
            <v>2</v>
          </cell>
          <cell r="X57" t="str">
            <v>025005</v>
          </cell>
          <cell r="Y57">
            <v>5</v>
          </cell>
          <cell r="Z57" t="str">
            <v>025005</v>
          </cell>
          <cell r="AA57">
            <v>4</v>
          </cell>
          <cell r="AB57" t="str">
            <v>025005</v>
          </cell>
          <cell r="AC57">
            <v>5</v>
          </cell>
          <cell r="AD57" t="str">
            <v>025005</v>
          </cell>
          <cell r="AE57">
            <v>4</v>
          </cell>
          <cell r="AF57" t="str">
            <v>025005</v>
          </cell>
          <cell r="AG57">
            <v>5</v>
          </cell>
          <cell r="AH57" t="str">
            <v>025005</v>
          </cell>
          <cell r="AI57">
            <v>4</v>
          </cell>
          <cell r="AJ57" t="str">
            <v>025005</v>
          </cell>
          <cell r="AK57">
            <v>4</v>
          </cell>
          <cell r="AL57" t="str">
            <v>025005</v>
          </cell>
          <cell r="AM57">
            <v>9</v>
          </cell>
          <cell r="AN57" t="str">
            <v>025005</v>
          </cell>
          <cell r="AO57">
            <v>6</v>
          </cell>
          <cell r="AP57" t="str">
            <v>025005</v>
          </cell>
          <cell r="AQ57">
            <v>6</v>
          </cell>
          <cell r="AR57" t="str">
            <v>025005</v>
          </cell>
          <cell r="AS57">
            <v>3</v>
          </cell>
          <cell r="AT57" t="str">
            <v>026001</v>
          </cell>
          <cell r="AU57">
            <v>13</v>
          </cell>
          <cell r="AV57" t="str">
            <v>025005</v>
          </cell>
          <cell r="AW57">
            <v>9</v>
          </cell>
          <cell r="AX57" t="str">
            <v>025005</v>
          </cell>
          <cell r="AY57">
            <v>5</v>
          </cell>
          <cell r="AZ57" t="str">
            <v>026001</v>
          </cell>
          <cell r="BA57">
            <v>14</v>
          </cell>
          <cell r="BB57" t="str">
            <v>025005</v>
          </cell>
          <cell r="BC57">
            <v>7</v>
          </cell>
          <cell r="BD57" t="str">
            <v>025005</v>
          </cell>
          <cell r="BE57">
            <v>1</v>
          </cell>
          <cell r="BF57" t="str">
            <v>025005</v>
          </cell>
          <cell r="BG57">
            <v>7</v>
          </cell>
          <cell r="BH57" t="str">
            <v>025005</v>
          </cell>
          <cell r="BI57">
            <v>6</v>
          </cell>
          <cell r="BJ57" t="str">
            <v>025005</v>
          </cell>
          <cell r="BK57">
            <v>7</v>
          </cell>
          <cell r="BL57" t="str">
            <v>025005</v>
          </cell>
          <cell r="BM57">
            <v>5</v>
          </cell>
          <cell r="BN57" t="str">
            <v>025005</v>
          </cell>
          <cell r="BO57">
            <v>1</v>
          </cell>
          <cell r="BP57" t="str">
            <v>025005</v>
          </cell>
          <cell r="BQ57">
            <v>3</v>
          </cell>
          <cell r="BR57" t="str">
            <v>025005</v>
          </cell>
          <cell r="BS57">
            <v>6</v>
          </cell>
          <cell r="BT57" t="str">
            <v>025005</v>
          </cell>
          <cell r="BU57">
            <v>3</v>
          </cell>
          <cell r="BV57" t="str">
            <v>025005</v>
          </cell>
          <cell r="BW57">
            <v>4</v>
          </cell>
          <cell r="BX57" t="str">
            <v>025005</v>
          </cell>
          <cell r="BY57">
            <v>1</v>
          </cell>
          <cell r="BZ57" t="str">
            <v>025005</v>
          </cell>
          <cell r="CA57">
            <v>5</v>
          </cell>
          <cell r="CB57" t="str">
            <v>025005</v>
          </cell>
          <cell r="CC57">
            <v>3</v>
          </cell>
          <cell r="CD57" t="str">
            <v>025005</v>
          </cell>
          <cell r="CE57">
            <v>9</v>
          </cell>
          <cell r="CF57" t="str">
            <v>025005</v>
          </cell>
          <cell r="CG57">
            <v>7</v>
          </cell>
          <cell r="CH57" t="str">
            <v>025005</v>
          </cell>
          <cell r="CI57">
            <v>8</v>
          </cell>
          <cell r="CJ57" t="str">
            <v>025005</v>
          </cell>
          <cell r="CK57">
            <v>3</v>
          </cell>
          <cell r="CL57" t="str">
            <v>025005</v>
          </cell>
          <cell r="CM57">
            <v>3</v>
          </cell>
          <cell r="CN57" t="str">
            <v>025005</v>
          </cell>
          <cell r="CO57">
            <v>3</v>
          </cell>
          <cell r="CP57" t="str">
            <v>025005</v>
          </cell>
          <cell r="CQ57">
            <v>7</v>
          </cell>
          <cell r="CR57" t="str">
            <v>025005</v>
          </cell>
          <cell r="CS57">
            <v>5</v>
          </cell>
        </row>
        <row r="58">
          <cell r="B58" t="str">
            <v>026001</v>
          </cell>
          <cell r="D58" t="str">
            <v>026001</v>
          </cell>
          <cell r="E58">
            <v>1</v>
          </cell>
          <cell r="F58" t="str">
            <v>026001</v>
          </cell>
          <cell r="G58">
            <v>5</v>
          </cell>
          <cell r="H58" t="str">
            <v>026001</v>
          </cell>
          <cell r="I58">
            <v>5</v>
          </cell>
          <cell r="J58" t="str">
            <v>026001</v>
          </cell>
          <cell r="K58">
            <v>9</v>
          </cell>
          <cell r="L58" t="str">
            <v>026001</v>
          </cell>
          <cell r="M58">
            <v>8</v>
          </cell>
          <cell r="N58" t="str">
            <v>026001</v>
          </cell>
          <cell r="O58">
            <v>10</v>
          </cell>
          <cell r="P58" t="str">
            <v>026001</v>
          </cell>
          <cell r="Q58">
            <v>12</v>
          </cell>
          <cell r="R58" t="str">
            <v>026001</v>
          </cell>
          <cell r="S58">
            <v>8</v>
          </cell>
          <cell r="T58" t="str">
            <v>026001</v>
          </cell>
          <cell r="U58">
            <v>11</v>
          </cell>
          <cell r="V58" t="str">
            <v>026001</v>
          </cell>
          <cell r="W58">
            <v>12</v>
          </cell>
          <cell r="X58" t="str">
            <v>026001</v>
          </cell>
          <cell r="Y58">
            <v>16</v>
          </cell>
          <cell r="Z58" t="str">
            <v>026001</v>
          </cell>
          <cell r="AA58">
            <v>14</v>
          </cell>
          <cell r="AB58" t="str">
            <v>026001</v>
          </cell>
          <cell r="AC58">
            <v>12</v>
          </cell>
          <cell r="AD58" t="str">
            <v>026001</v>
          </cell>
          <cell r="AE58">
            <v>7</v>
          </cell>
          <cell r="AF58" t="str">
            <v>026001</v>
          </cell>
          <cell r="AG58">
            <v>4</v>
          </cell>
          <cell r="AH58" t="str">
            <v>026001</v>
          </cell>
          <cell r="AI58">
            <v>10</v>
          </cell>
          <cell r="AJ58" t="str">
            <v>026001</v>
          </cell>
          <cell r="AK58">
            <v>11</v>
          </cell>
          <cell r="AL58" t="str">
            <v>026001</v>
          </cell>
          <cell r="AM58">
            <v>7</v>
          </cell>
          <cell r="AN58" t="str">
            <v>026001</v>
          </cell>
          <cell r="AO58">
            <v>8</v>
          </cell>
          <cell r="AP58" t="str">
            <v>026001</v>
          </cell>
          <cell r="AQ58">
            <v>11</v>
          </cell>
          <cell r="AR58" t="str">
            <v>026001</v>
          </cell>
          <cell r="AS58">
            <v>7</v>
          </cell>
          <cell r="AT58" t="str">
            <v>026002</v>
          </cell>
          <cell r="AU58">
            <v>11</v>
          </cell>
          <cell r="AV58" t="str">
            <v>026001</v>
          </cell>
          <cell r="AW58">
            <v>11</v>
          </cell>
          <cell r="AX58" t="str">
            <v>026001</v>
          </cell>
          <cell r="AY58">
            <v>13</v>
          </cell>
          <cell r="AZ58" t="str">
            <v>026002</v>
          </cell>
          <cell r="BA58">
            <v>8</v>
          </cell>
          <cell r="BB58" t="str">
            <v>026001</v>
          </cell>
          <cell r="BC58">
            <v>9</v>
          </cell>
          <cell r="BD58" t="str">
            <v>026001</v>
          </cell>
          <cell r="BE58">
            <v>11</v>
          </cell>
          <cell r="BF58" t="str">
            <v>026001</v>
          </cell>
          <cell r="BG58">
            <v>13</v>
          </cell>
          <cell r="BH58" t="str">
            <v>026001</v>
          </cell>
          <cell r="BI58">
            <v>11</v>
          </cell>
          <cell r="BJ58" t="str">
            <v>026001</v>
          </cell>
          <cell r="BK58">
            <v>14</v>
          </cell>
          <cell r="BL58" t="str">
            <v>026001</v>
          </cell>
          <cell r="BM58">
            <v>8</v>
          </cell>
          <cell r="BN58" t="str">
            <v>026001</v>
          </cell>
          <cell r="BO58">
            <v>10</v>
          </cell>
          <cell r="BP58" t="str">
            <v>026001</v>
          </cell>
          <cell r="BQ58">
            <v>17</v>
          </cell>
          <cell r="BR58" t="str">
            <v>026001</v>
          </cell>
          <cell r="BS58">
            <v>18</v>
          </cell>
          <cell r="BT58" t="str">
            <v>026001</v>
          </cell>
          <cell r="BU58">
            <v>10</v>
          </cell>
          <cell r="BV58" t="str">
            <v>026001</v>
          </cell>
          <cell r="BW58">
            <v>12</v>
          </cell>
          <cell r="BX58" t="str">
            <v>026001</v>
          </cell>
          <cell r="BY58">
            <v>10</v>
          </cell>
          <cell r="BZ58" t="str">
            <v>026001</v>
          </cell>
          <cell r="CA58">
            <v>13</v>
          </cell>
          <cell r="CB58" t="str">
            <v>026001</v>
          </cell>
          <cell r="CC58">
            <v>11</v>
          </cell>
          <cell r="CD58" t="str">
            <v>026001</v>
          </cell>
          <cell r="CE58">
            <v>16</v>
          </cell>
          <cell r="CF58" t="str">
            <v>026001</v>
          </cell>
          <cell r="CG58">
            <v>10</v>
          </cell>
          <cell r="CH58" t="str">
            <v>026001</v>
          </cell>
          <cell r="CI58">
            <v>7</v>
          </cell>
          <cell r="CJ58" t="str">
            <v>026001</v>
          </cell>
          <cell r="CK58">
            <v>13</v>
          </cell>
          <cell r="CL58" t="str">
            <v>026001</v>
          </cell>
          <cell r="CM58">
            <v>11</v>
          </cell>
          <cell r="CN58" t="str">
            <v>026001</v>
          </cell>
          <cell r="CO58">
            <v>25</v>
          </cell>
          <cell r="CP58" t="str">
            <v>026001</v>
          </cell>
          <cell r="CQ58">
            <v>13</v>
          </cell>
          <cell r="CR58" t="str">
            <v>026001</v>
          </cell>
          <cell r="CS58">
            <v>3</v>
          </cell>
        </row>
        <row r="59">
          <cell r="B59" t="str">
            <v>026002</v>
          </cell>
          <cell r="F59" t="str">
            <v>026002</v>
          </cell>
          <cell r="G59">
            <v>1</v>
          </cell>
          <cell r="H59" t="str">
            <v>026002</v>
          </cell>
          <cell r="I59">
            <v>4</v>
          </cell>
          <cell r="J59" t="str">
            <v>026002</v>
          </cell>
          <cell r="K59">
            <v>4</v>
          </cell>
          <cell r="L59" t="str">
            <v>026002</v>
          </cell>
          <cell r="M59">
            <v>5</v>
          </cell>
          <cell r="N59" t="str">
            <v>026002</v>
          </cell>
          <cell r="O59">
            <v>5</v>
          </cell>
          <cell r="P59" t="str">
            <v>026002</v>
          </cell>
          <cell r="Q59">
            <v>9</v>
          </cell>
          <cell r="R59" t="str">
            <v>026002</v>
          </cell>
          <cell r="S59">
            <v>12</v>
          </cell>
          <cell r="T59" t="str">
            <v>026002</v>
          </cell>
          <cell r="U59">
            <v>5</v>
          </cell>
          <cell r="V59" t="str">
            <v>026002</v>
          </cell>
          <cell r="W59">
            <v>7</v>
          </cell>
          <cell r="X59" t="str">
            <v>026002</v>
          </cell>
          <cell r="Y59">
            <v>12</v>
          </cell>
          <cell r="Z59" t="str">
            <v>026002</v>
          </cell>
          <cell r="AA59">
            <v>3</v>
          </cell>
          <cell r="AB59" t="str">
            <v>026002</v>
          </cell>
          <cell r="AC59">
            <v>7</v>
          </cell>
          <cell r="AD59" t="str">
            <v>026002</v>
          </cell>
          <cell r="AE59">
            <v>7</v>
          </cell>
          <cell r="AF59" t="str">
            <v>026002</v>
          </cell>
          <cell r="AG59">
            <v>6</v>
          </cell>
          <cell r="AH59" t="str">
            <v>026002</v>
          </cell>
          <cell r="AI59">
            <v>7</v>
          </cell>
          <cell r="AJ59" t="str">
            <v>026002</v>
          </cell>
          <cell r="AK59">
            <v>4</v>
          </cell>
          <cell r="AL59" t="str">
            <v>026002</v>
          </cell>
          <cell r="AM59">
            <v>8</v>
          </cell>
          <cell r="AN59" t="str">
            <v>026002</v>
          </cell>
          <cell r="AO59">
            <v>5</v>
          </cell>
          <cell r="AP59" t="str">
            <v>026002</v>
          </cell>
          <cell r="AQ59">
            <v>11</v>
          </cell>
          <cell r="AR59" t="str">
            <v>026002</v>
          </cell>
          <cell r="AS59">
            <v>7</v>
          </cell>
          <cell r="AT59" t="str">
            <v>026003</v>
          </cell>
          <cell r="AU59">
            <v>2</v>
          </cell>
          <cell r="AV59" t="str">
            <v>026002</v>
          </cell>
          <cell r="AW59">
            <v>5</v>
          </cell>
          <cell r="AX59" t="str">
            <v>026002</v>
          </cell>
          <cell r="AY59">
            <v>5</v>
          </cell>
          <cell r="AZ59" t="str">
            <v>026003</v>
          </cell>
          <cell r="BA59">
            <v>14</v>
          </cell>
          <cell r="BB59" t="str">
            <v>026002</v>
          </cell>
          <cell r="BC59">
            <v>9</v>
          </cell>
          <cell r="BD59" t="str">
            <v>026002</v>
          </cell>
          <cell r="BE59">
            <v>11</v>
          </cell>
          <cell r="BF59" t="str">
            <v>026002</v>
          </cell>
          <cell r="BG59">
            <v>9</v>
          </cell>
          <cell r="BH59" t="str">
            <v>026002</v>
          </cell>
          <cell r="BI59">
            <v>7</v>
          </cell>
          <cell r="BJ59" t="str">
            <v>026002</v>
          </cell>
          <cell r="BK59">
            <v>10</v>
          </cell>
          <cell r="BL59" t="str">
            <v>026002</v>
          </cell>
          <cell r="BM59">
            <v>5</v>
          </cell>
          <cell r="BN59" t="str">
            <v>026002</v>
          </cell>
          <cell r="BO59">
            <v>10</v>
          </cell>
          <cell r="BP59" t="str">
            <v>026002</v>
          </cell>
          <cell r="BQ59">
            <v>5</v>
          </cell>
          <cell r="BR59" t="str">
            <v>026002</v>
          </cell>
          <cell r="BS59">
            <v>5</v>
          </cell>
          <cell r="BT59" t="str">
            <v>026002</v>
          </cell>
          <cell r="BU59">
            <v>11</v>
          </cell>
          <cell r="BV59" t="str">
            <v>026002</v>
          </cell>
          <cell r="BW59">
            <v>13</v>
          </cell>
          <cell r="BX59" t="str">
            <v>026002</v>
          </cell>
          <cell r="BY59">
            <v>5</v>
          </cell>
          <cell r="BZ59" t="str">
            <v>026002</v>
          </cell>
          <cell r="CA59">
            <v>8</v>
          </cell>
          <cell r="CB59" t="str">
            <v>026002</v>
          </cell>
          <cell r="CC59">
            <v>5</v>
          </cell>
          <cell r="CD59" t="str">
            <v>026002</v>
          </cell>
          <cell r="CE59">
            <v>11</v>
          </cell>
          <cell r="CF59" t="str">
            <v>026002</v>
          </cell>
          <cell r="CG59">
            <v>8</v>
          </cell>
          <cell r="CH59" t="str">
            <v>026002</v>
          </cell>
          <cell r="CI59">
            <v>11</v>
          </cell>
          <cell r="CJ59" t="str">
            <v>026002</v>
          </cell>
          <cell r="CK59">
            <v>12</v>
          </cell>
          <cell r="CL59" t="str">
            <v>026002</v>
          </cell>
          <cell r="CM59">
            <v>4</v>
          </cell>
          <cell r="CN59" t="str">
            <v>026002</v>
          </cell>
          <cell r="CO59">
            <v>10</v>
          </cell>
          <cell r="CP59" t="str">
            <v>026002</v>
          </cell>
          <cell r="CQ59">
            <v>10</v>
          </cell>
          <cell r="CR59" t="str">
            <v>026002</v>
          </cell>
          <cell r="CS59">
            <v>3</v>
          </cell>
        </row>
        <row r="60">
          <cell r="B60" t="str">
            <v>026003</v>
          </cell>
          <cell r="F60" t="str">
            <v>026003</v>
          </cell>
          <cell r="G60">
            <v>3</v>
          </cell>
          <cell r="H60" t="str">
            <v>026003</v>
          </cell>
          <cell r="I60">
            <v>5</v>
          </cell>
          <cell r="J60" t="str">
            <v>026003</v>
          </cell>
          <cell r="K60">
            <v>5</v>
          </cell>
          <cell r="L60" t="str">
            <v>026003</v>
          </cell>
          <cell r="M60">
            <v>8</v>
          </cell>
          <cell r="N60" t="str">
            <v>026003</v>
          </cell>
          <cell r="O60">
            <v>6</v>
          </cell>
          <cell r="P60" t="str">
            <v>026003</v>
          </cell>
          <cell r="Q60">
            <v>7</v>
          </cell>
          <cell r="R60" t="str">
            <v>026003</v>
          </cell>
          <cell r="S60">
            <v>11</v>
          </cell>
          <cell r="T60" t="str">
            <v>026003</v>
          </cell>
          <cell r="U60">
            <v>11</v>
          </cell>
          <cell r="V60" t="str">
            <v>026003</v>
          </cell>
          <cell r="W60">
            <v>8</v>
          </cell>
          <cell r="X60" t="str">
            <v>026003</v>
          </cell>
          <cell r="Y60">
            <v>5</v>
          </cell>
          <cell r="Z60" t="str">
            <v>026003</v>
          </cell>
          <cell r="AA60">
            <v>8</v>
          </cell>
          <cell r="AB60" t="str">
            <v>026003</v>
          </cell>
          <cell r="AC60">
            <v>8</v>
          </cell>
          <cell r="AD60" t="str">
            <v>026003</v>
          </cell>
          <cell r="AE60">
            <v>13</v>
          </cell>
          <cell r="AF60" t="str">
            <v>026003</v>
          </cell>
          <cell r="AG60">
            <v>12</v>
          </cell>
          <cell r="AH60" t="str">
            <v>026003</v>
          </cell>
          <cell r="AI60">
            <v>6</v>
          </cell>
          <cell r="AJ60" t="str">
            <v>026003</v>
          </cell>
          <cell r="AK60">
            <v>6</v>
          </cell>
          <cell r="AL60" t="str">
            <v>026003</v>
          </cell>
          <cell r="AM60">
            <v>5</v>
          </cell>
          <cell r="AN60" t="str">
            <v>026003</v>
          </cell>
          <cell r="AO60">
            <v>9</v>
          </cell>
          <cell r="AP60" t="str">
            <v>026003</v>
          </cell>
          <cell r="AQ60">
            <v>8</v>
          </cell>
          <cell r="AR60" t="str">
            <v>026003</v>
          </cell>
          <cell r="AS60">
            <v>8</v>
          </cell>
          <cell r="AT60" t="str">
            <v>026004</v>
          </cell>
          <cell r="AU60">
            <v>4</v>
          </cell>
          <cell r="AV60" t="str">
            <v>026003</v>
          </cell>
          <cell r="AW60">
            <v>7</v>
          </cell>
          <cell r="AX60" t="str">
            <v>026003</v>
          </cell>
          <cell r="AY60">
            <v>8</v>
          </cell>
          <cell r="AZ60" t="str">
            <v>026004</v>
          </cell>
          <cell r="BA60">
            <v>2</v>
          </cell>
          <cell r="BB60" t="str">
            <v>026003</v>
          </cell>
          <cell r="BC60">
            <v>10</v>
          </cell>
          <cell r="BD60" t="str">
            <v>026003</v>
          </cell>
          <cell r="BE60">
            <v>8</v>
          </cell>
          <cell r="BF60" t="str">
            <v>026003</v>
          </cell>
          <cell r="BG60">
            <v>5</v>
          </cell>
          <cell r="BH60" t="str">
            <v>026003</v>
          </cell>
          <cell r="BI60">
            <v>3</v>
          </cell>
          <cell r="BJ60" t="str">
            <v>026003</v>
          </cell>
          <cell r="BK60">
            <v>12</v>
          </cell>
          <cell r="BL60" t="str">
            <v>026003</v>
          </cell>
          <cell r="BM60">
            <v>13</v>
          </cell>
          <cell r="BN60" t="str">
            <v>026003</v>
          </cell>
          <cell r="BO60">
            <v>10</v>
          </cell>
          <cell r="BP60" t="str">
            <v>026003</v>
          </cell>
          <cell r="BQ60">
            <v>6</v>
          </cell>
          <cell r="BR60" t="str">
            <v>026003</v>
          </cell>
          <cell r="BS60">
            <v>9</v>
          </cell>
          <cell r="BT60" t="str">
            <v>026003</v>
          </cell>
          <cell r="BU60">
            <v>12</v>
          </cell>
          <cell r="BV60" t="str">
            <v>026003</v>
          </cell>
          <cell r="BW60">
            <v>9</v>
          </cell>
          <cell r="BX60" t="str">
            <v>026003</v>
          </cell>
          <cell r="BY60">
            <v>11</v>
          </cell>
          <cell r="BZ60" t="str">
            <v>026003</v>
          </cell>
          <cell r="CA60">
            <v>8</v>
          </cell>
          <cell r="CB60" t="str">
            <v>026003</v>
          </cell>
          <cell r="CC60">
            <v>9</v>
          </cell>
          <cell r="CD60" t="str">
            <v>026003</v>
          </cell>
          <cell r="CE60">
            <v>7</v>
          </cell>
          <cell r="CF60" t="str">
            <v>026003</v>
          </cell>
          <cell r="CG60">
            <v>7</v>
          </cell>
          <cell r="CH60" t="str">
            <v>026003</v>
          </cell>
          <cell r="CI60">
            <v>10</v>
          </cell>
          <cell r="CJ60" t="str">
            <v>026003</v>
          </cell>
          <cell r="CK60">
            <v>9</v>
          </cell>
          <cell r="CL60" t="str">
            <v>026003</v>
          </cell>
          <cell r="CM60">
            <v>8</v>
          </cell>
          <cell r="CN60" t="str">
            <v>026003</v>
          </cell>
          <cell r="CO60">
            <v>3</v>
          </cell>
          <cell r="CP60" t="str">
            <v>026003</v>
          </cell>
          <cell r="CQ60">
            <v>16</v>
          </cell>
          <cell r="CR60" t="str">
            <v>026003</v>
          </cell>
          <cell r="CS60">
            <v>4</v>
          </cell>
        </row>
        <row r="61">
          <cell r="B61" t="str">
            <v>026004</v>
          </cell>
          <cell r="F61" t="str">
            <v>026004</v>
          </cell>
          <cell r="G61">
            <v>4</v>
          </cell>
          <cell r="H61" t="str">
            <v>026004</v>
          </cell>
          <cell r="I61">
            <v>1</v>
          </cell>
          <cell r="J61" t="str">
            <v>026004</v>
          </cell>
          <cell r="K61">
            <v>4</v>
          </cell>
          <cell r="L61" t="str">
            <v>026004</v>
          </cell>
          <cell r="M61">
            <v>2</v>
          </cell>
          <cell r="N61" t="str">
            <v>026004</v>
          </cell>
          <cell r="O61">
            <v>4</v>
          </cell>
          <cell r="P61" t="str">
            <v>026004</v>
          </cell>
          <cell r="Q61">
            <v>4</v>
          </cell>
          <cell r="R61" t="str">
            <v>026004</v>
          </cell>
          <cell r="S61">
            <v>5</v>
          </cell>
          <cell r="T61" t="str">
            <v>026004</v>
          </cell>
          <cell r="U61">
            <v>6</v>
          </cell>
          <cell r="V61" t="str">
            <v>026004</v>
          </cell>
          <cell r="W61">
            <v>8</v>
          </cell>
          <cell r="X61" t="str">
            <v>026004</v>
          </cell>
          <cell r="Y61">
            <v>3</v>
          </cell>
          <cell r="Z61" t="str">
            <v>026004</v>
          </cell>
          <cell r="AA61">
            <v>5</v>
          </cell>
          <cell r="AB61" t="str">
            <v>026004</v>
          </cell>
          <cell r="AC61">
            <v>7</v>
          </cell>
          <cell r="AD61" t="str">
            <v>026004</v>
          </cell>
          <cell r="AE61">
            <v>2</v>
          </cell>
          <cell r="AF61" t="str">
            <v>026004</v>
          </cell>
          <cell r="AG61">
            <v>8</v>
          </cell>
          <cell r="AH61" t="str">
            <v>026004</v>
          </cell>
          <cell r="AI61">
            <v>6</v>
          </cell>
          <cell r="AJ61" t="str">
            <v>026004</v>
          </cell>
          <cell r="AK61">
            <v>2</v>
          </cell>
          <cell r="AL61" t="str">
            <v>026004</v>
          </cell>
          <cell r="AM61">
            <v>3</v>
          </cell>
          <cell r="AN61" t="str">
            <v>026004</v>
          </cell>
          <cell r="AO61">
            <v>4</v>
          </cell>
          <cell r="AP61" t="str">
            <v>026004</v>
          </cell>
          <cell r="AQ61">
            <v>2</v>
          </cell>
          <cell r="AR61" t="str">
            <v>026004</v>
          </cell>
          <cell r="AS61">
            <v>3</v>
          </cell>
          <cell r="AT61" t="str">
            <v>026005</v>
          </cell>
          <cell r="AU61">
            <v>5</v>
          </cell>
          <cell r="AV61" t="str">
            <v>026004</v>
          </cell>
          <cell r="AW61">
            <v>5</v>
          </cell>
          <cell r="AX61" t="str">
            <v>026004</v>
          </cell>
          <cell r="AY61">
            <v>5</v>
          </cell>
          <cell r="AZ61" t="str">
            <v>026005</v>
          </cell>
          <cell r="BA61">
            <v>6</v>
          </cell>
          <cell r="BB61" t="str">
            <v>026004</v>
          </cell>
          <cell r="BC61">
            <v>8</v>
          </cell>
          <cell r="BD61" t="str">
            <v>026004</v>
          </cell>
          <cell r="BE61">
            <v>4</v>
          </cell>
          <cell r="BF61" t="str">
            <v>026004</v>
          </cell>
          <cell r="BG61">
            <v>4</v>
          </cell>
          <cell r="BH61" t="str">
            <v>026004</v>
          </cell>
          <cell r="BI61">
            <v>9</v>
          </cell>
          <cell r="BJ61" t="str">
            <v>026004</v>
          </cell>
          <cell r="BK61">
            <v>6</v>
          </cell>
          <cell r="BL61" t="str">
            <v>026004</v>
          </cell>
          <cell r="BM61">
            <v>3</v>
          </cell>
          <cell r="BN61" t="str">
            <v>026004</v>
          </cell>
          <cell r="BO61">
            <v>10</v>
          </cell>
          <cell r="BP61" t="str">
            <v>026004</v>
          </cell>
          <cell r="BQ61">
            <v>3</v>
          </cell>
          <cell r="BR61" t="str">
            <v>026004</v>
          </cell>
          <cell r="BS61">
            <v>7</v>
          </cell>
          <cell r="BT61" t="str">
            <v>026004</v>
          </cell>
          <cell r="BU61">
            <v>4</v>
          </cell>
          <cell r="BV61" t="str">
            <v>026004</v>
          </cell>
          <cell r="BW61">
            <v>12</v>
          </cell>
          <cell r="BX61" t="str">
            <v>026004</v>
          </cell>
          <cell r="BY61">
            <v>5</v>
          </cell>
          <cell r="BZ61" t="str">
            <v>026004</v>
          </cell>
          <cell r="CA61">
            <v>6</v>
          </cell>
          <cell r="CB61" t="str">
            <v>026004</v>
          </cell>
          <cell r="CC61">
            <v>5</v>
          </cell>
          <cell r="CD61" t="str">
            <v>026004</v>
          </cell>
          <cell r="CE61">
            <v>7</v>
          </cell>
          <cell r="CF61" t="str">
            <v>026004</v>
          </cell>
          <cell r="CG61">
            <v>9</v>
          </cell>
          <cell r="CH61" t="str">
            <v>026004</v>
          </cell>
          <cell r="CI61">
            <v>2</v>
          </cell>
          <cell r="CJ61" t="str">
            <v>026004</v>
          </cell>
          <cell r="CK61">
            <v>3</v>
          </cell>
          <cell r="CL61" t="str">
            <v>026004</v>
          </cell>
          <cell r="CM61">
            <v>7</v>
          </cell>
          <cell r="CN61" t="str">
            <v>026004</v>
          </cell>
          <cell r="CO61">
            <v>5</v>
          </cell>
          <cell r="CP61" t="str">
            <v>026004</v>
          </cell>
          <cell r="CQ61">
            <v>3</v>
          </cell>
          <cell r="CR61" t="str">
            <v>026004</v>
          </cell>
          <cell r="CS61">
            <v>5</v>
          </cell>
        </row>
        <row r="62">
          <cell r="B62" t="str">
            <v>026005</v>
          </cell>
          <cell r="F62" t="str">
            <v>026005</v>
          </cell>
          <cell r="G62">
            <v>2</v>
          </cell>
          <cell r="H62" t="str">
            <v>026005</v>
          </cell>
          <cell r="I62">
            <v>2</v>
          </cell>
          <cell r="J62" t="str">
            <v>026005</v>
          </cell>
          <cell r="K62">
            <v>4</v>
          </cell>
          <cell r="L62" t="str">
            <v>027000</v>
          </cell>
          <cell r="M62">
            <v>65</v>
          </cell>
          <cell r="N62" t="str">
            <v>026005</v>
          </cell>
          <cell r="O62">
            <v>3</v>
          </cell>
          <cell r="P62" t="str">
            <v>026005</v>
          </cell>
          <cell r="Q62">
            <v>3</v>
          </cell>
          <cell r="R62" t="str">
            <v>026005</v>
          </cell>
          <cell r="S62">
            <v>1</v>
          </cell>
          <cell r="T62" t="str">
            <v>026005</v>
          </cell>
          <cell r="U62">
            <v>2</v>
          </cell>
          <cell r="V62" t="str">
            <v>026005</v>
          </cell>
          <cell r="W62">
            <v>3</v>
          </cell>
          <cell r="X62" t="str">
            <v>026005</v>
          </cell>
          <cell r="Y62">
            <v>8</v>
          </cell>
          <cell r="Z62" t="str">
            <v>026005</v>
          </cell>
          <cell r="AA62">
            <v>6</v>
          </cell>
          <cell r="AB62" t="str">
            <v>026005</v>
          </cell>
          <cell r="AC62">
            <v>3</v>
          </cell>
          <cell r="AD62" t="str">
            <v>026005</v>
          </cell>
          <cell r="AE62">
            <v>6</v>
          </cell>
          <cell r="AF62" t="str">
            <v>026005</v>
          </cell>
          <cell r="AG62">
            <v>6</v>
          </cell>
          <cell r="AH62" t="str">
            <v>026005</v>
          </cell>
          <cell r="AI62">
            <v>4</v>
          </cell>
          <cell r="AJ62" t="str">
            <v>026005</v>
          </cell>
          <cell r="AK62">
            <v>4</v>
          </cell>
          <cell r="AL62" t="str">
            <v>026005</v>
          </cell>
          <cell r="AM62">
            <v>3</v>
          </cell>
          <cell r="AN62" t="str">
            <v>026005</v>
          </cell>
          <cell r="AO62">
            <v>4</v>
          </cell>
          <cell r="AP62" t="str">
            <v>026005</v>
          </cell>
          <cell r="AQ62">
            <v>5</v>
          </cell>
          <cell r="AR62" t="str">
            <v>026005</v>
          </cell>
          <cell r="AS62">
            <v>8</v>
          </cell>
          <cell r="AT62" t="str">
            <v>027000</v>
          </cell>
          <cell r="AU62">
            <v>104</v>
          </cell>
          <cell r="AV62" t="str">
            <v>026005</v>
          </cell>
          <cell r="AW62">
            <v>9</v>
          </cell>
          <cell r="AX62" t="str">
            <v>026005</v>
          </cell>
          <cell r="AY62">
            <v>12</v>
          </cell>
          <cell r="AZ62" t="str">
            <v>027000</v>
          </cell>
          <cell r="BA62">
            <v>86</v>
          </cell>
          <cell r="BB62" t="str">
            <v>026005</v>
          </cell>
          <cell r="BC62">
            <v>4</v>
          </cell>
          <cell r="BD62" t="str">
            <v>026005</v>
          </cell>
          <cell r="BE62">
            <v>6</v>
          </cell>
          <cell r="BF62" t="str">
            <v>026005</v>
          </cell>
          <cell r="BG62">
            <v>3</v>
          </cell>
          <cell r="BH62" t="str">
            <v>026005</v>
          </cell>
          <cell r="BI62">
            <v>6</v>
          </cell>
          <cell r="BJ62" t="str">
            <v>026005</v>
          </cell>
          <cell r="BK62">
            <v>8</v>
          </cell>
          <cell r="BL62" t="str">
            <v>026005</v>
          </cell>
          <cell r="BM62">
            <v>3</v>
          </cell>
          <cell r="BN62" t="str">
            <v>026005</v>
          </cell>
          <cell r="BO62">
            <v>6</v>
          </cell>
          <cell r="BP62" t="str">
            <v>026005</v>
          </cell>
          <cell r="BQ62">
            <v>9</v>
          </cell>
          <cell r="BR62" t="str">
            <v>026005</v>
          </cell>
          <cell r="BS62">
            <v>9</v>
          </cell>
          <cell r="BT62" t="str">
            <v>026005</v>
          </cell>
          <cell r="BU62">
            <v>5</v>
          </cell>
          <cell r="BV62" t="str">
            <v>026005</v>
          </cell>
          <cell r="BW62">
            <v>3</v>
          </cell>
          <cell r="BX62" t="str">
            <v>026005</v>
          </cell>
          <cell r="BY62">
            <v>10</v>
          </cell>
          <cell r="BZ62" t="str">
            <v>026005</v>
          </cell>
          <cell r="CA62">
            <v>6</v>
          </cell>
          <cell r="CB62" t="str">
            <v>026005</v>
          </cell>
          <cell r="CC62">
            <v>1</v>
          </cell>
          <cell r="CD62" t="str">
            <v>026005</v>
          </cell>
          <cell r="CE62">
            <v>5</v>
          </cell>
          <cell r="CF62" t="str">
            <v>026005</v>
          </cell>
          <cell r="CG62">
            <v>3</v>
          </cell>
          <cell r="CH62" t="str">
            <v>026005</v>
          </cell>
          <cell r="CI62">
            <v>3</v>
          </cell>
          <cell r="CJ62" t="str">
            <v>026005</v>
          </cell>
          <cell r="CK62">
            <v>4</v>
          </cell>
          <cell r="CL62" t="str">
            <v>026005</v>
          </cell>
          <cell r="CM62">
            <v>5</v>
          </cell>
          <cell r="CN62" t="str">
            <v>026005</v>
          </cell>
          <cell r="CO62">
            <v>9</v>
          </cell>
          <cell r="CP62" t="str">
            <v>026005</v>
          </cell>
          <cell r="CQ62">
            <v>10</v>
          </cell>
          <cell r="CR62" t="str">
            <v>026005</v>
          </cell>
          <cell r="CS62">
            <v>12</v>
          </cell>
        </row>
        <row r="63">
          <cell r="B63" t="str">
            <v>027000</v>
          </cell>
          <cell r="C63">
            <v>8</v>
          </cell>
          <cell r="D63" t="str">
            <v>027000</v>
          </cell>
          <cell r="E63">
            <v>10</v>
          </cell>
          <cell r="F63" t="str">
            <v>027000</v>
          </cell>
          <cell r="G63">
            <v>51</v>
          </cell>
          <cell r="H63" t="str">
            <v>027000</v>
          </cell>
          <cell r="I63">
            <v>48</v>
          </cell>
          <cell r="J63" t="str">
            <v>027000</v>
          </cell>
          <cell r="K63">
            <v>79</v>
          </cell>
          <cell r="L63" t="str">
            <v>027001</v>
          </cell>
          <cell r="M63">
            <v>23</v>
          </cell>
          <cell r="N63" t="str">
            <v>027000</v>
          </cell>
          <cell r="O63">
            <v>80</v>
          </cell>
          <cell r="P63" t="str">
            <v>027000</v>
          </cell>
          <cell r="Q63">
            <v>84</v>
          </cell>
          <cell r="R63" t="str">
            <v>027000</v>
          </cell>
          <cell r="S63">
            <v>84</v>
          </cell>
          <cell r="T63" t="str">
            <v>027000</v>
          </cell>
          <cell r="U63">
            <v>76</v>
          </cell>
          <cell r="V63" t="str">
            <v>027000</v>
          </cell>
          <cell r="W63">
            <v>77</v>
          </cell>
          <cell r="X63" t="str">
            <v>027000</v>
          </cell>
          <cell r="Y63">
            <v>85</v>
          </cell>
          <cell r="Z63" t="str">
            <v>027000</v>
          </cell>
          <cell r="AA63">
            <v>81</v>
          </cell>
          <cell r="AB63" t="str">
            <v>027000</v>
          </cell>
          <cell r="AC63">
            <v>95</v>
          </cell>
          <cell r="AD63" t="str">
            <v>027000</v>
          </cell>
          <cell r="AE63">
            <v>82</v>
          </cell>
          <cell r="AF63" t="str">
            <v>027000</v>
          </cell>
          <cell r="AG63">
            <v>74</v>
          </cell>
          <cell r="AH63" t="str">
            <v>027000</v>
          </cell>
          <cell r="AI63">
            <v>75</v>
          </cell>
          <cell r="AJ63" t="str">
            <v>027000</v>
          </cell>
          <cell r="AK63">
            <v>82</v>
          </cell>
          <cell r="AL63" t="str">
            <v>027000</v>
          </cell>
          <cell r="AM63">
            <v>81</v>
          </cell>
          <cell r="AN63" t="str">
            <v>027000</v>
          </cell>
          <cell r="AO63">
            <v>87</v>
          </cell>
          <cell r="AP63" t="str">
            <v>027000</v>
          </cell>
          <cell r="AQ63">
            <v>69</v>
          </cell>
          <cell r="AR63" t="str">
            <v>027000</v>
          </cell>
          <cell r="AS63">
            <v>67</v>
          </cell>
          <cell r="AT63" t="str">
            <v>027001</v>
          </cell>
          <cell r="AU63">
            <v>20</v>
          </cell>
          <cell r="AV63" t="str">
            <v>027000</v>
          </cell>
          <cell r="AW63">
            <v>81</v>
          </cell>
          <cell r="AX63" t="str">
            <v>027000</v>
          </cell>
          <cell r="AY63">
            <v>111</v>
          </cell>
          <cell r="AZ63" t="str">
            <v>027001</v>
          </cell>
          <cell r="BA63">
            <v>15</v>
          </cell>
          <cell r="BB63" t="str">
            <v>027000</v>
          </cell>
          <cell r="BC63">
            <v>105</v>
          </cell>
          <cell r="BD63" t="str">
            <v>027000</v>
          </cell>
          <cell r="BE63">
            <v>90</v>
          </cell>
          <cell r="BF63" t="str">
            <v>027000</v>
          </cell>
          <cell r="BG63">
            <v>93</v>
          </cell>
          <cell r="BH63" t="str">
            <v>027000</v>
          </cell>
          <cell r="BI63">
            <v>76</v>
          </cell>
          <cell r="BJ63" t="str">
            <v>027000</v>
          </cell>
          <cell r="BK63">
            <v>80</v>
          </cell>
          <cell r="BL63" t="str">
            <v>027000</v>
          </cell>
          <cell r="BM63">
            <v>106</v>
          </cell>
          <cell r="BN63" t="str">
            <v>027000</v>
          </cell>
          <cell r="BO63">
            <v>89</v>
          </cell>
          <cell r="BP63" t="str">
            <v>027000</v>
          </cell>
          <cell r="BQ63">
            <v>85</v>
          </cell>
          <cell r="BR63" t="str">
            <v>027000</v>
          </cell>
          <cell r="BS63">
            <v>106</v>
          </cell>
          <cell r="BT63" t="str">
            <v>027000</v>
          </cell>
          <cell r="BU63">
            <v>93</v>
          </cell>
          <cell r="BV63" t="str">
            <v>027000</v>
          </cell>
          <cell r="BW63">
            <v>86</v>
          </cell>
          <cell r="BX63" t="str">
            <v>027000</v>
          </cell>
          <cell r="BY63">
            <v>76</v>
          </cell>
          <cell r="BZ63" t="str">
            <v>027000</v>
          </cell>
          <cell r="CA63">
            <v>101</v>
          </cell>
          <cell r="CB63" t="str">
            <v>027000</v>
          </cell>
          <cell r="CC63">
            <v>93</v>
          </cell>
          <cell r="CD63" t="str">
            <v>027000</v>
          </cell>
          <cell r="CE63">
            <v>72</v>
          </cell>
          <cell r="CF63" t="str">
            <v>027000</v>
          </cell>
          <cell r="CG63">
            <v>85</v>
          </cell>
          <cell r="CH63" t="str">
            <v>027000</v>
          </cell>
          <cell r="CI63">
            <v>95</v>
          </cell>
          <cell r="CJ63" t="str">
            <v>027000</v>
          </cell>
          <cell r="CK63">
            <v>87</v>
          </cell>
          <cell r="CL63" t="str">
            <v>027000</v>
          </cell>
          <cell r="CM63">
            <v>77</v>
          </cell>
          <cell r="CN63" t="str">
            <v>027000</v>
          </cell>
          <cell r="CO63">
            <v>92</v>
          </cell>
          <cell r="CP63" t="str">
            <v>027000</v>
          </cell>
          <cell r="CQ63">
            <v>74</v>
          </cell>
          <cell r="CR63" t="str">
            <v>027000</v>
          </cell>
          <cell r="CS63">
            <v>90</v>
          </cell>
        </row>
        <row r="64">
          <cell r="B64" t="str">
            <v>027001</v>
          </cell>
          <cell r="D64" t="str">
            <v>027001</v>
          </cell>
          <cell r="E64">
            <v>2</v>
          </cell>
          <cell r="F64" t="str">
            <v>027001</v>
          </cell>
          <cell r="G64">
            <v>5</v>
          </cell>
          <cell r="H64" t="str">
            <v>027001</v>
          </cell>
          <cell r="I64">
            <v>11</v>
          </cell>
          <cell r="J64" t="str">
            <v>027001</v>
          </cell>
          <cell r="K64">
            <v>20</v>
          </cell>
          <cell r="L64" t="str">
            <v>027002</v>
          </cell>
          <cell r="M64">
            <v>8</v>
          </cell>
          <cell r="N64" t="str">
            <v>027001</v>
          </cell>
          <cell r="O64">
            <v>19</v>
          </cell>
          <cell r="P64" t="str">
            <v>027001</v>
          </cell>
          <cell r="Q64">
            <v>14</v>
          </cell>
          <cell r="R64" t="str">
            <v>027001</v>
          </cell>
          <cell r="S64">
            <v>20</v>
          </cell>
          <cell r="T64" t="str">
            <v>027001</v>
          </cell>
          <cell r="U64">
            <v>15</v>
          </cell>
          <cell r="V64" t="str">
            <v>027001</v>
          </cell>
          <cell r="W64">
            <v>13</v>
          </cell>
          <cell r="X64" t="str">
            <v>027001</v>
          </cell>
          <cell r="Y64">
            <v>15</v>
          </cell>
          <cell r="Z64" t="str">
            <v>027001</v>
          </cell>
          <cell r="AA64">
            <v>17</v>
          </cell>
          <cell r="AB64" t="str">
            <v>027001</v>
          </cell>
          <cell r="AC64">
            <v>12</v>
          </cell>
          <cell r="AD64" t="str">
            <v>027001</v>
          </cell>
          <cell r="AE64">
            <v>19</v>
          </cell>
          <cell r="AF64" t="str">
            <v>027001</v>
          </cell>
          <cell r="AG64">
            <v>20</v>
          </cell>
          <cell r="AH64" t="str">
            <v>027001</v>
          </cell>
          <cell r="AI64">
            <v>17</v>
          </cell>
          <cell r="AJ64" t="str">
            <v>027001</v>
          </cell>
          <cell r="AK64">
            <v>13</v>
          </cell>
          <cell r="AL64" t="str">
            <v>027001</v>
          </cell>
          <cell r="AM64">
            <v>24</v>
          </cell>
          <cell r="AN64" t="str">
            <v>027001</v>
          </cell>
          <cell r="AO64">
            <v>14</v>
          </cell>
          <cell r="AP64" t="str">
            <v>027001</v>
          </cell>
          <cell r="AQ64">
            <v>26</v>
          </cell>
          <cell r="AR64" t="str">
            <v>027001</v>
          </cell>
          <cell r="AS64">
            <v>13</v>
          </cell>
          <cell r="AT64" t="str">
            <v>027002</v>
          </cell>
          <cell r="AU64">
            <v>5</v>
          </cell>
          <cell r="AV64" t="str">
            <v>027001</v>
          </cell>
          <cell r="AW64">
            <v>16</v>
          </cell>
          <cell r="AX64" t="str">
            <v>027001</v>
          </cell>
          <cell r="AY64">
            <v>19</v>
          </cell>
          <cell r="AZ64" t="str">
            <v>027002</v>
          </cell>
          <cell r="BA64">
            <v>4</v>
          </cell>
          <cell r="BB64" t="str">
            <v>027001</v>
          </cell>
          <cell r="BC64">
            <v>19</v>
          </cell>
          <cell r="BD64" t="str">
            <v>027001</v>
          </cell>
          <cell r="BE64">
            <v>17</v>
          </cell>
          <cell r="BF64" t="str">
            <v>027001</v>
          </cell>
          <cell r="BG64">
            <v>17</v>
          </cell>
          <cell r="BH64" t="str">
            <v>027001</v>
          </cell>
          <cell r="BI64">
            <v>17</v>
          </cell>
          <cell r="BJ64" t="str">
            <v>027001</v>
          </cell>
          <cell r="BK64">
            <v>18</v>
          </cell>
          <cell r="BL64" t="str">
            <v>027001</v>
          </cell>
          <cell r="BM64">
            <v>19</v>
          </cell>
          <cell r="BN64" t="str">
            <v>027001</v>
          </cell>
          <cell r="BO64">
            <v>30</v>
          </cell>
          <cell r="BP64" t="str">
            <v>027001</v>
          </cell>
          <cell r="BQ64">
            <v>20</v>
          </cell>
          <cell r="BR64" t="str">
            <v>027001</v>
          </cell>
          <cell r="BS64">
            <v>31</v>
          </cell>
          <cell r="BT64" t="str">
            <v>027001</v>
          </cell>
          <cell r="BU64">
            <v>16</v>
          </cell>
          <cell r="BV64" t="str">
            <v>027001</v>
          </cell>
          <cell r="BW64">
            <v>21</v>
          </cell>
          <cell r="BX64" t="str">
            <v>027001</v>
          </cell>
          <cell r="BY64">
            <v>15</v>
          </cell>
          <cell r="BZ64" t="str">
            <v>027001</v>
          </cell>
          <cell r="CA64">
            <v>28</v>
          </cell>
          <cell r="CB64" t="str">
            <v>027001</v>
          </cell>
          <cell r="CC64">
            <v>19</v>
          </cell>
          <cell r="CD64" t="str">
            <v>027001</v>
          </cell>
          <cell r="CE64">
            <v>13</v>
          </cell>
          <cell r="CF64" t="str">
            <v>027001</v>
          </cell>
          <cell r="CG64">
            <v>19</v>
          </cell>
          <cell r="CH64" t="str">
            <v>027001</v>
          </cell>
          <cell r="CI64">
            <v>19</v>
          </cell>
          <cell r="CJ64" t="str">
            <v>027001</v>
          </cell>
          <cell r="CK64">
            <v>22</v>
          </cell>
          <cell r="CL64" t="str">
            <v>027001</v>
          </cell>
          <cell r="CM64">
            <v>19</v>
          </cell>
          <cell r="CN64" t="str">
            <v>027001</v>
          </cell>
          <cell r="CO64">
            <v>21</v>
          </cell>
          <cell r="CP64" t="str">
            <v>027001</v>
          </cell>
          <cell r="CQ64">
            <v>14</v>
          </cell>
          <cell r="CR64" t="str">
            <v>027001</v>
          </cell>
          <cell r="CS64">
            <v>13</v>
          </cell>
        </row>
        <row r="65">
          <cell r="B65" t="str">
            <v>027002</v>
          </cell>
          <cell r="D65" t="str">
            <v>028002</v>
          </cell>
          <cell r="E65">
            <v>2</v>
          </cell>
          <cell r="F65" t="str">
            <v>027002</v>
          </cell>
          <cell r="G65">
            <v>4</v>
          </cell>
          <cell r="H65" t="str">
            <v>028002</v>
          </cell>
          <cell r="I65">
            <v>5</v>
          </cell>
          <cell r="J65" t="str">
            <v>027002</v>
          </cell>
          <cell r="K65">
            <v>3</v>
          </cell>
          <cell r="L65" t="str">
            <v>028002</v>
          </cell>
          <cell r="M65">
            <v>4</v>
          </cell>
          <cell r="N65" t="str">
            <v>027002</v>
          </cell>
          <cell r="O65">
            <v>5</v>
          </cell>
          <cell r="P65" t="str">
            <v>027002</v>
          </cell>
          <cell r="Q65">
            <v>6</v>
          </cell>
          <cell r="R65" t="str">
            <v>027002</v>
          </cell>
          <cell r="S65">
            <v>6</v>
          </cell>
          <cell r="T65" t="str">
            <v>027002</v>
          </cell>
          <cell r="U65">
            <v>9</v>
          </cell>
          <cell r="V65" t="str">
            <v>027002</v>
          </cell>
          <cell r="W65">
            <v>10</v>
          </cell>
          <cell r="X65" t="str">
            <v>027002</v>
          </cell>
          <cell r="Y65">
            <v>9</v>
          </cell>
          <cell r="Z65" t="str">
            <v>027002</v>
          </cell>
          <cell r="AA65">
            <v>6</v>
          </cell>
          <cell r="AB65" t="str">
            <v>027002</v>
          </cell>
          <cell r="AC65">
            <v>16</v>
          </cell>
          <cell r="AD65" t="str">
            <v>027002</v>
          </cell>
          <cell r="AE65">
            <v>7</v>
          </cell>
          <cell r="AF65" t="str">
            <v>027002</v>
          </cell>
          <cell r="AG65">
            <v>6</v>
          </cell>
          <cell r="AH65" t="str">
            <v>027002</v>
          </cell>
          <cell r="AI65">
            <v>12</v>
          </cell>
          <cell r="AJ65" t="str">
            <v>027002</v>
          </cell>
          <cell r="AK65">
            <v>10</v>
          </cell>
          <cell r="AL65" t="str">
            <v>027002</v>
          </cell>
          <cell r="AM65">
            <v>7</v>
          </cell>
          <cell r="AN65" t="str">
            <v>027002</v>
          </cell>
          <cell r="AO65">
            <v>9</v>
          </cell>
          <cell r="AP65" t="str">
            <v>027002</v>
          </cell>
          <cell r="AQ65">
            <v>8</v>
          </cell>
          <cell r="AR65" t="str">
            <v>027002</v>
          </cell>
          <cell r="AS65">
            <v>4</v>
          </cell>
          <cell r="AT65" t="str">
            <v>028002</v>
          </cell>
          <cell r="AU65">
            <v>10</v>
          </cell>
          <cell r="AV65" t="str">
            <v>027002</v>
          </cell>
          <cell r="AW65">
            <v>7</v>
          </cell>
          <cell r="AX65" t="str">
            <v>027002</v>
          </cell>
          <cell r="AY65">
            <v>11</v>
          </cell>
          <cell r="AZ65" t="str">
            <v>028002</v>
          </cell>
          <cell r="BA65">
            <v>10</v>
          </cell>
          <cell r="BB65" t="str">
            <v>027002</v>
          </cell>
          <cell r="BC65">
            <v>6</v>
          </cell>
          <cell r="BD65" t="str">
            <v>027002</v>
          </cell>
          <cell r="BE65">
            <v>8</v>
          </cell>
          <cell r="BF65" t="str">
            <v>027002</v>
          </cell>
          <cell r="BG65">
            <v>7</v>
          </cell>
          <cell r="BH65" t="str">
            <v>027002</v>
          </cell>
          <cell r="BI65">
            <v>6</v>
          </cell>
          <cell r="BJ65" t="str">
            <v>027002</v>
          </cell>
          <cell r="BK65">
            <v>7</v>
          </cell>
          <cell r="BL65" t="str">
            <v>027002</v>
          </cell>
          <cell r="BM65">
            <v>9</v>
          </cell>
          <cell r="BN65" t="str">
            <v>027002</v>
          </cell>
          <cell r="BO65">
            <v>6</v>
          </cell>
          <cell r="BP65" t="str">
            <v>027002</v>
          </cell>
          <cell r="BQ65">
            <v>12</v>
          </cell>
          <cell r="BR65" t="str">
            <v>027002</v>
          </cell>
          <cell r="BS65">
            <v>8</v>
          </cell>
          <cell r="BT65" t="str">
            <v>027002</v>
          </cell>
          <cell r="BU65">
            <v>6</v>
          </cell>
          <cell r="BV65" t="str">
            <v>027002</v>
          </cell>
          <cell r="BW65">
            <v>8</v>
          </cell>
          <cell r="BX65" t="str">
            <v>027002</v>
          </cell>
          <cell r="BY65">
            <v>10</v>
          </cell>
          <cell r="BZ65" t="str">
            <v>027002</v>
          </cell>
          <cell r="CA65">
            <v>10</v>
          </cell>
          <cell r="CB65" t="str">
            <v>027002</v>
          </cell>
          <cell r="CC65">
            <v>7</v>
          </cell>
          <cell r="CD65" t="str">
            <v>027002</v>
          </cell>
          <cell r="CE65">
            <v>11</v>
          </cell>
          <cell r="CF65" t="str">
            <v>027002</v>
          </cell>
          <cell r="CG65">
            <v>8</v>
          </cell>
          <cell r="CH65" t="str">
            <v>027002</v>
          </cell>
          <cell r="CI65">
            <v>10</v>
          </cell>
          <cell r="CJ65" t="str">
            <v>027002</v>
          </cell>
          <cell r="CK65">
            <v>15</v>
          </cell>
          <cell r="CL65" t="str">
            <v>027002</v>
          </cell>
          <cell r="CM65">
            <v>5</v>
          </cell>
          <cell r="CN65" t="str">
            <v>027002</v>
          </cell>
          <cell r="CO65">
            <v>9</v>
          </cell>
          <cell r="CP65" t="str">
            <v>027002</v>
          </cell>
          <cell r="CQ65">
            <v>11</v>
          </cell>
          <cell r="CR65" t="str">
            <v>027002</v>
          </cell>
          <cell r="CS65">
            <v>6</v>
          </cell>
        </row>
        <row r="66">
          <cell r="B66" t="str">
            <v>028002</v>
          </cell>
          <cell r="C66">
            <v>1</v>
          </cell>
          <cell r="F66" t="str">
            <v>028002</v>
          </cell>
          <cell r="G66">
            <v>6</v>
          </cell>
          <cell r="H66" t="str">
            <v>028004</v>
          </cell>
          <cell r="I66">
            <v>4</v>
          </cell>
          <cell r="J66" t="str">
            <v>028002</v>
          </cell>
          <cell r="K66">
            <v>7</v>
          </cell>
          <cell r="L66" t="str">
            <v>028004</v>
          </cell>
          <cell r="M66">
            <v>8</v>
          </cell>
          <cell r="N66" t="str">
            <v>028002</v>
          </cell>
          <cell r="O66">
            <v>14</v>
          </cell>
          <cell r="P66" t="str">
            <v>028002</v>
          </cell>
          <cell r="Q66">
            <v>5</v>
          </cell>
          <cell r="R66" t="str">
            <v>028002</v>
          </cell>
          <cell r="S66">
            <v>8</v>
          </cell>
          <cell r="T66" t="str">
            <v>028002</v>
          </cell>
          <cell r="U66">
            <v>8</v>
          </cell>
          <cell r="V66" t="str">
            <v>028002</v>
          </cell>
          <cell r="W66">
            <v>9</v>
          </cell>
          <cell r="X66" t="str">
            <v>028002</v>
          </cell>
          <cell r="Y66">
            <v>12</v>
          </cell>
          <cell r="Z66" t="str">
            <v>028002</v>
          </cell>
          <cell r="AA66">
            <v>14</v>
          </cell>
          <cell r="AB66" t="str">
            <v>028002</v>
          </cell>
          <cell r="AC66">
            <v>9</v>
          </cell>
          <cell r="AD66" t="str">
            <v>028002</v>
          </cell>
          <cell r="AE66">
            <v>4</v>
          </cell>
          <cell r="AF66" t="str">
            <v>028002</v>
          </cell>
          <cell r="AG66">
            <v>8</v>
          </cell>
          <cell r="AH66" t="str">
            <v>028002</v>
          </cell>
          <cell r="AI66">
            <v>9</v>
          </cell>
          <cell r="AJ66" t="str">
            <v>028002</v>
          </cell>
          <cell r="AK66">
            <v>4</v>
          </cell>
          <cell r="AL66" t="str">
            <v>028002</v>
          </cell>
          <cell r="AM66">
            <v>7</v>
          </cell>
          <cell r="AN66" t="str">
            <v>028002</v>
          </cell>
          <cell r="AO66">
            <v>14</v>
          </cell>
          <cell r="AP66" t="str">
            <v>028002</v>
          </cell>
          <cell r="AQ66">
            <v>8</v>
          </cell>
          <cell r="AR66" t="str">
            <v>028002</v>
          </cell>
          <cell r="AS66">
            <v>7</v>
          </cell>
          <cell r="AT66" t="str">
            <v>028004</v>
          </cell>
          <cell r="AU66">
            <v>6</v>
          </cell>
          <cell r="AV66" t="str">
            <v>028002</v>
          </cell>
          <cell r="AW66">
            <v>11</v>
          </cell>
          <cell r="AX66" t="str">
            <v>028002</v>
          </cell>
          <cell r="AY66">
            <v>10</v>
          </cell>
          <cell r="AZ66" t="str">
            <v>028004</v>
          </cell>
          <cell r="BA66">
            <v>7</v>
          </cell>
          <cell r="BB66" t="str">
            <v>028002</v>
          </cell>
          <cell r="BC66">
            <v>9</v>
          </cell>
          <cell r="BD66" t="str">
            <v>028002</v>
          </cell>
          <cell r="BE66">
            <v>11</v>
          </cell>
          <cell r="BF66" t="str">
            <v>028002</v>
          </cell>
          <cell r="BG66">
            <v>9</v>
          </cell>
          <cell r="BH66" t="str">
            <v>028002</v>
          </cell>
          <cell r="BI66">
            <v>7</v>
          </cell>
          <cell r="BJ66" t="str">
            <v>028002</v>
          </cell>
          <cell r="BK66">
            <v>8</v>
          </cell>
          <cell r="BL66" t="str">
            <v>028002</v>
          </cell>
          <cell r="BM66">
            <v>6</v>
          </cell>
          <cell r="BN66" t="str">
            <v>028002</v>
          </cell>
          <cell r="BO66">
            <v>11</v>
          </cell>
          <cell r="BP66" t="str">
            <v>028002</v>
          </cell>
          <cell r="BQ66">
            <v>9</v>
          </cell>
          <cell r="BR66" t="str">
            <v>028002</v>
          </cell>
          <cell r="BS66">
            <v>6</v>
          </cell>
          <cell r="BT66" t="str">
            <v>028002</v>
          </cell>
          <cell r="BU66">
            <v>13</v>
          </cell>
          <cell r="BV66" t="str">
            <v>028002</v>
          </cell>
          <cell r="BW66">
            <v>16</v>
          </cell>
          <cell r="BX66" t="str">
            <v>028002</v>
          </cell>
          <cell r="BY66">
            <v>4</v>
          </cell>
          <cell r="BZ66" t="str">
            <v>028002</v>
          </cell>
          <cell r="CA66">
            <v>11</v>
          </cell>
          <cell r="CB66" t="str">
            <v>028002</v>
          </cell>
          <cell r="CC66">
            <v>8</v>
          </cell>
          <cell r="CD66" t="str">
            <v>028002</v>
          </cell>
          <cell r="CE66">
            <v>7</v>
          </cell>
          <cell r="CF66" t="str">
            <v>028002</v>
          </cell>
          <cell r="CG66">
            <v>12</v>
          </cell>
          <cell r="CH66" t="str">
            <v>028002</v>
          </cell>
          <cell r="CI66">
            <v>6</v>
          </cell>
          <cell r="CJ66" t="str">
            <v>028002</v>
          </cell>
          <cell r="CK66">
            <v>9</v>
          </cell>
          <cell r="CL66" t="str">
            <v>028002</v>
          </cell>
          <cell r="CM66">
            <v>11</v>
          </cell>
          <cell r="CN66" t="str">
            <v>028002</v>
          </cell>
          <cell r="CO66">
            <v>8</v>
          </cell>
          <cell r="CP66" t="str">
            <v>028002</v>
          </cell>
          <cell r="CQ66">
            <v>11</v>
          </cell>
          <cell r="CR66" t="str">
            <v>028002</v>
          </cell>
          <cell r="CS66">
            <v>10</v>
          </cell>
        </row>
        <row r="67">
          <cell r="B67" t="str">
            <v>028004</v>
          </cell>
          <cell r="C67">
            <v>2</v>
          </cell>
          <cell r="F67" t="str">
            <v>028004</v>
          </cell>
          <cell r="G67">
            <v>2</v>
          </cell>
          <cell r="H67" t="str">
            <v>029001</v>
          </cell>
          <cell r="I67">
            <v>13</v>
          </cell>
          <cell r="J67" t="str">
            <v>028004</v>
          </cell>
          <cell r="K67">
            <v>6</v>
          </cell>
          <cell r="L67" t="str">
            <v>029001</v>
          </cell>
          <cell r="M67">
            <v>35</v>
          </cell>
          <cell r="N67" t="str">
            <v>028004</v>
          </cell>
          <cell r="O67">
            <v>6</v>
          </cell>
          <cell r="P67" t="str">
            <v>028004</v>
          </cell>
          <cell r="Q67">
            <v>6</v>
          </cell>
          <cell r="R67" t="str">
            <v>028004</v>
          </cell>
          <cell r="S67">
            <v>7</v>
          </cell>
          <cell r="T67" t="str">
            <v>028004</v>
          </cell>
          <cell r="U67">
            <v>10</v>
          </cell>
          <cell r="V67" t="str">
            <v>028004</v>
          </cell>
          <cell r="W67">
            <v>10</v>
          </cell>
          <cell r="X67" t="str">
            <v>028004</v>
          </cell>
          <cell r="Y67">
            <v>7</v>
          </cell>
          <cell r="Z67" t="str">
            <v>028004</v>
          </cell>
          <cell r="AA67">
            <v>9</v>
          </cell>
          <cell r="AB67" t="str">
            <v>028004</v>
          </cell>
          <cell r="AC67">
            <v>4</v>
          </cell>
          <cell r="AD67" t="str">
            <v>028004</v>
          </cell>
          <cell r="AE67">
            <v>7</v>
          </cell>
          <cell r="AF67" t="str">
            <v>028004</v>
          </cell>
          <cell r="AG67">
            <v>4</v>
          </cell>
          <cell r="AH67" t="str">
            <v>028004</v>
          </cell>
          <cell r="AI67">
            <v>4</v>
          </cell>
          <cell r="AJ67" t="str">
            <v>028004</v>
          </cell>
          <cell r="AK67">
            <v>8</v>
          </cell>
          <cell r="AL67" t="str">
            <v>028004</v>
          </cell>
          <cell r="AM67">
            <v>4</v>
          </cell>
          <cell r="AN67" t="str">
            <v>028004</v>
          </cell>
          <cell r="AO67">
            <v>10</v>
          </cell>
          <cell r="AP67" t="str">
            <v>028004</v>
          </cell>
          <cell r="AQ67">
            <v>6</v>
          </cell>
          <cell r="AR67" t="str">
            <v>028004</v>
          </cell>
          <cell r="AS67">
            <v>5</v>
          </cell>
          <cell r="AT67" t="str">
            <v>029001</v>
          </cell>
          <cell r="AU67">
            <v>22</v>
          </cell>
          <cell r="AV67" t="str">
            <v>028004</v>
          </cell>
          <cell r="AW67">
            <v>5</v>
          </cell>
          <cell r="AX67" t="str">
            <v>028004</v>
          </cell>
          <cell r="AY67">
            <v>5</v>
          </cell>
          <cell r="AZ67" t="str">
            <v>029001</v>
          </cell>
          <cell r="BA67">
            <v>23</v>
          </cell>
          <cell r="BB67" t="str">
            <v>028004</v>
          </cell>
          <cell r="BC67">
            <v>5</v>
          </cell>
          <cell r="BD67" t="str">
            <v>028004</v>
          </cell>
          <cell r="BE67">
            <v>2</v>
          </cell>
          <cell r="BF67" t="str">
            <v>028004</v>
          </cell>
          <cell r="BG67">
            <v>8</v>
          </cell>
          <cell r="BH67" t="str">
            <v>028004</v>
          </cell>
          <cell r="BI67">
            <v>4</v>
          </cell>
          <cell r="BJ67" t="str">
            <v>028004</v>
          </cell>
          <cell r="BK67">
            <v>10</v>
          </cell>
          <cell r="BL67" t="str">
            <v>028004</v>
          </cell>
          <cell r="BM67">
            <v>6</v>
          </cell>
          <cell r="BN67" t="str">
            <v>028004</v>
          </cell>
          <cell r="BO67">
            <v>2</v>
          </cell>
          <cell r="BP67" t="str">
            <v>028004</v>
          </cell>
          <cell r="BQ67">
            <v>6</v>
          </cell>
          <cell r="BR67" t="str">
            <v>028004</v>
          </cell>
          <cell r="BS67">
            <v>8</v>
          </cell>
          <cell r="BT67" t="str">
            <v>028004</v>
          </cell>
          <cell r="BU67">
            <v>1</v>
          </cell>
          <cell r="BV67" t="str">
            <v>028004</v>
          </cell>
          <cell r="BW67">
            <v>9</v>
          </cell>
          <cell r="BX67" t="str">
            <v>028004</v>
          </cell>
          <cell r="BY67">
            <v>8</v>
          </cell>
          <cell r="BZ67" t="str">
            <v>028004</v>
          </cell>
          <cell r="CA67">
            <v>4</v>
          </cell>
          <cell r="CB67" t="str">
            <v>028004</v>
          </cell>
          <cell r="CC67">
            <v>7</v>
          </cell>
          <cell r="CD67" t="str">
            <v>028004</v>
          </cell>
          <cell r="CE67">
            <v>10</v>
          </cell>
          <cell r="CF67" t="str">
            <v>028004</v>
          </cell>
          <cell r="CG67">
            <v>8</v>
          </cell>
          <cell r="CH67" t="str">
            <v>028004</v>
          </cell>
          <cell r="CI67">
            <v>8</v>
          </cell>
          <cell r="CJ67" t="str">
            <v>028004</v>
          </cell>
          <cell r="CK67">
            <v>8</v>
          </cell>
          <cell r="CL67" t="str">
            <v>028004</v>
          </cell>
          <cell r="CM67">
            <v>9</v>
          </cell>
          <cell r="CN67" t="str">
            <v>028004</v>
          </cell>
          <cell r="CO67">
            <v>5</v>
          </cell>
          <cell r="CP67" t="str">
            <v>028004</v>
          </cell>
          <cell r="CQ67">
            <v>9</v>
          </cell>
          <cell r="CR67" t="str">
            <v>028004</v>
          </cell>
          <cell r="CS67">
            <v>5</v>
          </cell>
        </row>
        <row r="68">
          <cell r="B68" t="str">
            <v>029001</v>
          </cell>
          <cell r="D68" t="str">
            <v>029001</v>
          </cell>
          <cell r="E68">
            <v>7</v>
          </cell>
          <cell r="F68" t="str">
            <v>029001</v>
          </cell>
          <cell r="G68">
            <v>24</v>
          </cell>
          <cell r="H68" t="str">
            <v>029400</v>
          </cell>
          <cell r="I68">
            <v>18</v>
          </cell>
          <cell r="J68" t="str">
            <v>029001</v>
          </cell>
          <cell r="K68">
            <v>25</v>
          </cell>
          <cell r="L68" t="str">
            <v>029400</v>
          </cell>
          <cell r="M68">
            <v>34</v>
          </cell>
          <cell r="N68" t="str">
            <v>029001</v>
          </cell>
          <cell r="O68">
            <v>31</v>
          </cell>
          <cell r="P68" t="str">
            <v>029001</v>
          </cell>
          <cell r="Q68">
            <v>16</v>
          </cell>
          <cell r="R68" t="str">
            <v>029001</v>
          </cell>
          <cell r="S68">
            <v>27</v>
          </cell>
          <cell r="T68" t="str">
            <v>029001</v>
          </cell>
          <cell r="U68">
            <v>23</v>
          </cell>
          <cell r="V68" t="str">
            <v>029001</v>
          </cell>
          <cell r="W68">
            <v>31</v>
          </cell>
          <cell r="X68" t="str">
            <v>029001</v>
          </cell>
          <cell r="Y68">
            <v>30</v>
          </cell>
          <cell r="Z68" t="str">
            <v>029001</v>
          </cell>
          <cell r="AA68">
            <v>34</v>
          </cell>
          <cell r="AB68" t="str">
            <v>029001</v>
          </cell>
          <cell r="AC68">
            <v>25</v>
          </cell>
          <cell r="AD68" t="str">
            <v>029001</v>
          </cell>
          <cell r="AE68">
            <v>16</v>
          </cell>
          <cell r="AF68" t="str">
            <v>029001</v>
          </cell>
          <cell r="AG68">
            <v>23</v>
          </cell>
          <cell r="AH68" t="str">
            <v>029001</v>
          </cell>
          <cell r="AI68">
            <v>31</v>
          </cell>
          <cell r="AJ68" t="str">
            <v>029001</v>
          </cell>
          <cell r="AK68">
            <v>24</v>
          </cell>
          <cell r="AL68" t="str">
            <v>029001</v>
          </cell>
          <cell r="AM68">
            <v>22</v>
          </cell>
          <cell r="AN68" t="str">
            <v>029001</v>
          </cell>
          <cell r="AO68">
            <v>30</v>
          </cell>
          <cell r="AP68" t="str">
            <v>029001</v>
          </cell>
          <cell r="AQ68">
            <v>31</v>
          </cell>
          <cell r="AR68" t="str">
            <v>029001</v>
          </cell>
          <cell r="AS68">
            <v>30</v>
          </cell>
          <cell r="AT68" t="str">
            <v>029400</v>
          </cell>
          <cell r="AU68">
            <v>36</v>
          </cell>
          <cell r="AV68" t="str">
            <v>029001</v>
          </cell>
          <cell r="AW68">
            <v>17</v>
          </cell>
          <cell r="AX68" t="str">
            <v>029001</v>
          </cell>
          <cell r="AY68">
            <v>22</v>
          </cell>
          <cell r="AZ68" t="str">
            <v>029400</v>
          </cell>
          <cell r="BA68">
            <v>54</v>
          </cell>
          <cell r="BB68" t="str">
            <v>029001</v>
          </cell>
          <cell r="BC68">
            <v>31</v>
          </cell>
          <cell r="BD68" t="str">
            <v>029001</v>
          </cell>
          <cell r="BE68">
            <v>28</v>
          </cell>
          <cell r="BF68" t="str">
            <v>029001</v>
          </cell>
          <cell r="BG68">
            <v>33</v>
          </cell>
          <cell r="BH68" t="str">
            <v>029001</v>
          </cell>
          <cell r="BI68">
            <v>29</v>
          </cell>
          <cell r="BJ68" t="str">
            <v>029001</v>
          </cell>
          <cell r="BK68">
            <v>32</v>
          </cell>
          <cell r="BL68" t="str">
            <v>029001</v>
          </cell>
          <cell r="BM68">
            <v>36</v>
          </cell>
          <cell r="BN68" t="str">
            <v>029001</v>
          </cell>
          <cell r="BO68">
            <v>36</v>
          </cell>
          <cell r="BP68" t="str">
            <v>029001</v>
          </cell>
          <cell r="BQ68">
            <v>19</v>
          </cell>
          <cell r="BR68" t="str">
            <v>029001</v>
          </cell>
          <cell r="BS68">
            <v>37</v>
          </cell>
          <cell r="BT68" t="str">
            <v>029001</v>
          </cell>
          <cell r="BU68">
            <v>27</v>
          </cell>
          <cell r="BV68" t="str">
            <v>029001</v>
          </cell>
          <cell r="BW68">
            <v>28</v>
          </cell>
          <cell r="BX68" t="str">
            <v>029001</v>
          </cell>
          <cell r="BY68">
            <v>30</v>
          </cell>
          <cell r="BZ68" t="str">
            <v>029001</v>
          </cell>
          <cell r="CA68">
            <v>31</v>
          </cell>
          <cell r="CB68" t="str">
            <v>029001</v>
          </cell>
          <cell r="CC68">
            <v>22</v>
          </cell>
          <cell r="CD68" t="str">
            <v>029001</v>
          </cell>
          <cell r="CE68">
            <v>24</v>
          </cell>
          <cell r="CF68" t="str">
            <v>029001</v>
          </cell>
          <cell r="CG68">
            <v>34</v>
          </cell>
          <cell r="CH68" t="str">
            <v>029001</v>
          </cell>
          <cell r="CI68">
            <v>34</v>
          </cell>
          <cell r="CJ68" t="str">
            <v>029001</v>
          </cell>
          <cell r="CK68">
            <v>36</v>
          </cell>
          <cell r="CL68" t="str">
            <v>029001</v>
          </cell>
          <cell r="CM68">
            <v>36</v>
          </cell>
          <cell r="CN68" t="str">
            <v>029001</v>
          </cell>
          <cell r="CO68">
            <v>32</v>
          </cell>
          <cell r="CP68" t="str">
            <v>029001</v>
          </cell>
          <cell r="CQ68">
            <v>30</v>
          </cell>
          <cell r="CR68" t="str">
            <v>029001</v>
          </cell>
          <cell r="CS68">
            <v>29</v>
          </cell>
        </row>
        <row r="69">
          <cell r="B69" t="str">
            <v>029400</v>
          </cell>
          <cell r="C69">
            <v>4</v>
          </cell>
          <cell r="D69" t="str">
            <v>029400</v>
          </cell>
          <cell r="E69">
            <v>6</v>
          </cell>
          <cell r="F69" t="str">
            <v>029400</v>
          </cell>
          <cell r="G69">
            <v>26</v>
          </cell>
          <cell r="J69" t="str">
            <v>029400</v>
          </cell>
          <cell r="K69">
            <v>40</v>
          </cell>
          <cell r="N69" t="str">
            <v>029400</v>
          </cell>
          <cell r="O69">
            <v>47</v>
          </cell>
          <cell r="P69" t="str">
            <v>029400</v>
          </cell>
          <cell r="Q69">
            <v>45</v>
          </cell>
          <cell r="R69" t="str">
            <v>029400</v>
          </cell>
          <cell r="S69">
            <v>58</v>
          </cell>
          <cell r="T69" t="str">
            <v>029400</v>
          </cell>
          <cell r="U69">
            <v>56</v>
          </cell>
          <cell r="V69" t="str">
            <v>029400</v>
          </cell>
          <cell r="W69">
            <v>57</v>
          </cell>
          <cell r="X69" t="str">
            <v>029400</v>
          </cell>
          <cell r="Y69">
            <v>51</v>
          </cell>
          <cell r="Z69" t="str">
            <v>029400</v>
          </cell>
          <cell r="AA69">
            <v>54</v>
          </cell>
          <cell r="AB69" t="str">
            <v>029400</v>
          </cell>
          <cell r="AC69">
            <v>45</v>
          </cell>
          <cell r="AD69" t="str">
            <v>029400</v>
          </cell>
          <cell r="AE69">
            <v>41</v>
          </cell>
          <cell r="AF69" t="str">
            <v>029400</v>
          </cell>
          <cell r="AG69">
            <v>40</v>
          </cell>
          <cell r="AH69" t="str">
            <v>029400</v>
          </cell>
          <cell r="AI69">
            <v>53</v>
          </cell>
          <cell r="AJ69" t="str">
            <v>029400</v>
          </cell>
          <cell r="AK69">
            <v>43</v>
          </cell>
          <cell r="AL69" t="str">
            <v>029400</v>
          </cell>
          <cell r="AM69">
            <v>47</v>
          </cell>
          <cell r="AN69" t="str">
            <v>029400</v>
          </cell>
          <cell r="AO69">
            <v>44</v>
          </cell>
          <cell r="AP69" t="str">
            <v>029400</v>
          </cell>
          <cell r="AQ69">
            <v>46</v>
          </cell>
          <cell r="AR69" t="str">
            <v>029400</v>
          </cell>
          <cell r="AS69">
            <v>45</v>
          </cell>
          <cell r="AV69" t="str">
            <v>029400</v>
          </cell>
          <cell r="AW69">
            <v>43</v>
          </cell>
          <cell r="AX69" t="str">
            <v>029400</v>
          </cell>
          <cell r="AY69">
            <v>55</v>
          </cell>
          <cell r="BB69" t="str">
            <v>029400</v>
          </cell>
          <cell r="BC69">
            <v>55</v>
          </cell>
          <cell r="BD69" t="str">
            <v>029400</v>
          </cell>
          <cell r="BE69">
            <v>50</v>
          </cell>
          <cell r="BF69" t="str">
            <v>029400</v>
          </cell>
          <cell r="BG69">
            <v>44</v>
          </cell>
          <cell r="BH69" t="str">
            <v>029400</v>
          </cell>
          <cell r="BI69">
            <v>67</v>
          </cell>
          <cell r="BJ69" t="str">
            <v>029400</v>
          </cell>
          <cell r="BK69">
            <v>49</v>
          </cell>
          <cell r="BL69" t="str">
            <v>029400</v>
          </cell>
          <cell r="BM69">
            <v>52</v>
          </cell>
          <cell r="BN69" t="str">
            <v>029400</v>
          </cell>
          <cell r="BO69">
            <v>55</v>
          </cell>
          <cell r="BP69" t="str">
            <v>029400</v>
          </cell>
          <cell r="BQ69">
            <v>51</v>
          </cell>
          <cell r="BR69" t="str">
            <v>029400</v>
          </cell>
          <cell r="BS69">
            <v>54</v>
          </cell>
          <cell r="BT69" t="str">
            <v>029400</v>
          </cell>
          <cell r="BU69">
            <v>52</v>
          </cell>
          <cell r="BV69" t="str">
            <v>029400</v>
          </cell>
          <cell r="BW69">
            <v>61</v>
          </cell>
          <cell r="BX69" t="str">
            <v>029400</v>
          </cell>
          <cell r="BY69">
            <v>63</v>
          </cell>
          <cell r="BZ69" t="str">
            <v>029400</v>
          </cell>
          <cell r="CA69">
            <v>55</v>
          </cell>
          <cell r="CB69" t="str">
            <v>029400</v>
          </cell>
          <cell r="CC69">
            <v>40</v>
          </cell>
          <cell r="CD69" t="str">
            <v>029400</v>
          </cell>
          <cell r="CE69">
            <v>70</v>
          </cell>
          <cell r="CF69" t="str">
            <v>029400</v>
          </cell>
          <cell r="CG69">
            <v>46</v>
          </cell>
          <cell r="CH69" t="str">
            <v>029400</v>
          </cell>
          <cell r="CI69">
            <v>55</v>
          </cell>
          <cell r="CJ69" t="str">
            <v>029400</v>
          </cell>
          <cell r="CK69">
            <v>48</v>
          </cell>
          <cell r="CL69" t="str">
            <v>029400</v>
          </cell>
          <cell r="CM69">
            <v>46</v>
          </cell>
          <cell r="CN69" t="str">
            <v>029400</v>
          </cell>
          <cell r="CO69">
            <v>51</v>
          </cell>
          <cell r="CP69" t="str">
            <v>029400</v>
          </cell>
          <cell r="CQ69">
            <v>42</v>
          </cell>
          <cell r="CR69" t="str">
            <v>029400</v>
          </cell>
          <cell r="CS69">
            <v>34</v>
          </cell>
        </row>
      </sheetData>
      <sheetData sheetId="3">
        <row r="1">
          <cell r="C1">
            <v>2</v>
          </cell>
          <cell r="G1">
            <v>3</v>
          </cell>
          <cell r="K1">
            <v>4</v>
          </cell>
          <cell r="O1">
            <v>5</v>
          </cell>
          <cell r="S1">
            <v>6</v>
          </cell>
          <cell r="W1">
            <v>7</v>
          </cell>
          <cell r="AA1">
            <v>8</v>
          </cell>
          <cell r="AE1">
            <v>9</v>
          </cell>
          <cell r="AI1">
            <v>10</v>
          </cell>
          <cell r="AM1">
            <v>11</v>
          </cell>
          <cell r="AQ1">
            <v>12</v>
          </cell>
          <cell r="AU1">
            <v>13</v>
          </cell>
          <cell r="AY1">
            <v>14</v>
          </cell>
          <cell r="BC1">
            <v>15</v>
          </cell>
          <cell r="BG1">
            <v>16</v>
          </cell>
          <cell r="BK1">
            <v>17</v>
          </cell>
          <cell r="BO1">
            <v>18</v>
          </cell>
          <cell r="BS1">
            <v>19</v>
          </cell>
          <cell r="BW1">
            <v>20</v>
          </cell>
          <cell r="CA1">
            <v>21</v>
          </cell>
          <cell r="CE1">
            <v>22</v>
          </cell>
          <cell r="CI1">
            <v>23</v>
          </cell>
          <cell r="CM1">
            <v>24</v>
          </cell>
          <cell r="CQ1">
            <v>25</v>
          </cell>
          <cell r="CU1">
            <v>26</v>
          </cell>
          <cell r="CY1">
            <v>27</v>
          </cell>
          <cell r="DC1">
            <v>28</v>
          </cell>
          <cell r="DG1">
            <v>29</v>
          </cell>
          <cell r="DK1">
            <v>30</v>
          </cell>
          <cell r="DO1">
            <v>31</v>
          </cell>
          <cell r="DS1">
            <v>32</v>
          </cell>
          <cell r="DW1">
            <v>33</v>
          </cell>
          <cell r="EA1">
            <v>34</v>
          </cell>
          <cell r="EE1">
            <v>35</v>
          </cell>
          <cell r="EI1">
            <v>36</v>
          </cell>
          <cell r="EM1">
            <v>37</v>
          </cell>
          <cell r="EQ1">
            <v>38</v>
          </cell>
          <cell r="EU1">
            <v>39</v>
          </cell>
          <cell r="EY1">
            <v>40</v>
          </cell>
          <cell r="FC1">
            <v>41</v>
          </cell>
          <cell r="FG1">
            <v>42</v>
          </cell>
          <cell r="FK1">
            <v>43</v>
          </cell>
          <cell r="FO1">
            <v>44</v>
          </cell>
          <cell r="FS1">
            <v>45</v>
          </cell>
          <cell r="FW1">
            <v>46</v>
          </cell>
          <cell r="GA1">
            <v>47</v>
          </cell>
          <cell r="GE1">
            <v>48</v>
          </cell>
          <cell r="GI1">
            <v>49</v>
          </cell>
          <cell r="GM1">
            <v>50</v>
          </cell>
          <cell r="GQ1">
            <v>51</v>
          </cell>
          <cell r="GU1">
            <v>52</v>
          </cell>
          <cell r="GY1">
            <v>53</v>
          </cell>
          <cell r="HC1">
            <v>54</v>
          </cell>
          <cell r="HG1">
            <v>55</v>
          </cell>
          <cell r="HK1">
            <v>56</v>
          </cell>
          <cell r="HO1">
            <v>57</v>
          </cell>
          <cell r="HS1">
            <v>58</v>
          </cell>
          <cell r="HW1">
            <v>59</v>
          </cell>
          <cell r="IA1">
            <v>60</v>
          </cell>
          <cell r="IE1">
            <v>61</v>
          </cell>
          <cell r="II1">
            <v>62</v>
          </cell>
          <cell r="IM1">
            <v>63</v>
          </cell>
          <cell r="IQ1">
            <v>64</v>
          </cell>
          <cell r="IU1">
            <v>65</v>
          </cell>
          <cell r="IY1">
            <v>66</v>
          </cell>
          <cell r="JC1">
            <v>67</v>
          </cell>
          <cell r="JG1">
            <v>68</v>
          </cell>
          <cell r="JK1">
            <v>69</v>
          </cell>
          <cell r="JO1">
            <v>70</v>
          </cell>
          <cell r="JS1">
            <v>71</v>
          </cell>
          <cell r="JW1">
            <v>72</v>
          </cell>
          <cell r="KA1">
            <v>73</v>
          </cell>
          <cell r="KE1">
            <v>74</v>
          </cell>
          <cell r="KI1">
            <v>75</v>
          </cell>
          <cell r="KM1">
            <v>76</v>
          </cell>
          <cell r="KQ1">
            <v>77</v>
          </cell>
          <cell r="KU1">
            <v>78</v>
          </cell>
          <cell r="KY1">
            <v>79</v>
          </cell>
          <cell r="LC1">
            <v>80</v>
          </cell>
          <cell r="LG1">
            <v>81</v>
          </cell>
          <cell r="LK1">
            <v>82</v>
          </cell>
          <cell r="LO1">
            <v>83</v>
          </cell>
          <cell r="LS1">
            <v>84</v>
          </cell>
          <cell r="LW1">
            <v>85</v>
          </cell>
          <cell r="MA1">
            <v>86</v>
          </cell>
          <cell r="ME1">
            <v>87</v>
          </cell>
          <cell r="MI1">
            <v>88</v>
          </cell>
          <cell r="MM1">
            <v>89</v>
          </cell>
          <cell r="MQ1">
            <v>90</v>
          </cell>
          <cell r="MU1">
            <v>91</v>
          </cell>
          <cell r="MY1">
            <v>92</v>
          </cell>
          <cell r="NC1">
            <v>93</v>
          </cell>
          <cell r="NG1">
            <v>94</v>
          </cell>
          <cell r="NK1">
            <v>95</v>
          </cell>
          <cell r="NO1">
            <v>96</v>
          </cell>
          <cell r="NS1">
            <v>97</v>
          </cell>
          <cell r="NW1">
            <v>98</v>
          </cell>
          <cell r="OA1">
            <v>99</v>
          </cell>
          <cell r="OE1">
            <v>100</v>
          </cell>
          <cell r="OI1">
            <v>101</v>
          </cell>
          <cell r="OM1">
            <v>102</v>
          </cell>
          <cell r="OQ1">
            <v>103</v>
          </cell>
          <cell r="OU1">
            <v>104</v>
          </cell>
          <cell r="OY1">
            <v>105</v>
          </cell>
          <cell r="PC1">
            <v>106</v>
          </cell>
          <cell r="PG1">
            <v>107</v>
          </cell>
          <cell r="PK1">
            <v>108</v>
          </cell>
          <cell r="PO1">
            <v>109</v>
          </cell>
          <cell r="PS1">
            <v>110</v>
          </cell>
          <cell r="PW1">
            <v>111</v>
          </cell>
          <cell r="QA1">
            <v>112</v>
          </cell>
        </row>
        <row r="2">
          <cell r="D2" t="str">
            <v>м</v>
          </cell>
          <cell r="F2" t="str">
            <v>ж</v>
          </cell>
          <cell r="H2" t="str">
            <v>м</v>
          </cell>
          <cell r="J2" t="str">
            <v>ж</v>
          </cell>
          <cell r="L2" t="str">
            <v>м</v>
          </cell>
          <cell r="N2" t="str">
            <v>ж</v>
          </cell>
          <cell r="P2" t="str">
            <v>м</v>
          </cell>
          <cell r="R2" t="str">
            <v>ж</v>
          </cell>
          <cell r="T2" t="str">
            <v>м</v>
          </cell>
          <cell r="V2" t="str">
            <v>ж</v>
          </cell>
          <cell r="X2" t="str">
            <v>м</v>
          </cell>
          <cell r="Z2" t="str">
            <v>ж</v>
          </cell>
          <cell r="AB2" t="str">
            <v>м</v>
          </cell>
          <cell r="AD2" t="str">
            <v>ж</v>
          </cell>
          <cell r="AF2" t="str">
            <v>м</v>
          </cell>
          <cell r="AH2" t="str">
            <v>ж</v>
          </cell>
          <cell r="AJ2" t="str">
            <v>м</v>
          </cell>
          <cell r="AL2" t="str">
            <v>ж</v>
          </cell>
          <cell r="AN2" t="str">
            <v>м</v>
          </cell>
          <cell r="AP2" t="str">
            <v>ж</v>
          </cell>
          <cell r="AR2" t="str">
            <v>м</v>
          </cell>
          <cell r="AT2" t="str">
            <v>ж</v>
          </cell>
          <cell r="AV2" t="str">
            <v>м</v>
          </cell>
          <cell r="AX2" t="str">
            <v>ж</v>
          </cell>
          <cell r="AZ2" t="str">
            <v>м</v>
          </cell>
          <cell r="BB2" t="str">
            <v>ж</v>
          </cell>
          <cell r="BD2" t="str">
            <v>м</v>
          </cell>
          <cell r="BF2" t="str">
            <v>ж</v>
          </cell>
          <cell r="BH2" t="str">
            <v>м</v>
          </cell>
          <cell r="BJ2" t="str">
            <v>ж</v>
          </cell>
          <cell r="BL2" t="str">
            <v>м</v>
          </cell>
          <cell r="BN2" t="str">
            <v>ж</v>
          </cell>
          <cell r="BP2" t="str">
            <v>м</v>
          </cell>
          <cell r="BR2" t="str">
            <v>ж</v>
          </cell>
          <cell r="BT2" t="str">
            <v>м</v>
          </cell>
          <cell r="BV2" t="str">
            <v>ж</v>
          </cell>
          <cell r="BX2" t="str">
            <v>м</v>
          </cell>
          <cell r="BZ2" t="str">
            <v>ж</v>
          </cell>
          <cell r="CB2" t="str">
            <v>м</v>
          </cell>
          <cell r="CD2" t="str">
            <v>ж</v>
          </cell>
          <cell r="CF2" t="str">
            <v>м</v>
          </cell>
          <cell r="CH2" t="str">
            <v>ж</v>
          </cell>
          <cell r="CJ2" t="str">
            <v>м</v>
          </cell>
          <cell r="CL2" t="str">
            <v>ж</v>
          </cell>
          <cell r="CN2" t="str">
            <v>м</v>
          </cell>
          <cell r="CP2" t="str">
            <v>ж</v>
          </cell>
          <cell r="CR2" t="str">
            <v>м</v>
          </cell>
          <cell r="CT2" t="str">
            <v>ж</v>
          </cell>
          <cell r="CV2" t="str">
            <v>м</v>
          </cell>
          <cell r="CX2" t="str">
            <v>ж</v>
          </cell>
          <cell r="CZ2" t="str">
            <v>м</v>
          </cell>
          <cell r="DB2" t="str">
            <v>ж</v>
          </cell>
          <cell r="DD2" t="str">
            <v>м</v>
          </cell>
          <cell r="DF2" t="str">
            <v>ж</v>
          </cell>
          <cell r="DH2" t="str">
            <v>м</v>
          </cell>
          <cell r="DJ2" t="str">
            <v>ж</v>
          </cell>
          <cell r="DL2" t="str">
            <v>м</v>
          </cell>
          <cell r="DN2" t="str">
            <v>ж</v>
          </cell>
          <cell r="DP2" t="str">
            <v>м</v>
          </cell>
          <cell r="DR2" t="str">
            <v>ж</v>
          </cell>
          <cell r="DT2" t="str">
            <v>м</v>
          </cell>
          <cell r="DV2" t="str">
            <v>ж</v>
          </cell>
          <cell r="DX2" t="str">
            <v>м</v>
          </cell>
          <cell r="DZ2" t="str">
            <v>ж</v>
          </cell>
          <cell r="EB2" t="str">
            <v>м</v>
          </cell>
          <cell r="ED2" t="str">
            <v>ж</v>
          </cell>
          <cell r="EF2" t="str">
            <v>м</v>
          </cell>
          <cell r="EH2" t="str">
            <v>ж</v>
          </cell>
          <cell r="EJ2" t="str">
            <v>м</v>
          </cell>
          <cell r="EL2" t="str">
            <v>ж</v>
          </cell>
          <cell r="EN2" t="str">
            <v>м</v>
          </cell>
          <cell r="EP2" t="str">
            <v>ж</v>
          </cell>
          <cell r="ER2" t="str">
            <v>м</v>
          </cell>
          <cell r="ET2" t="str">
            <v>ж</v>
          </cell>
          <cell r="EV2" t="str">
            <v>м</v>
          </cell>
          <cell r="EX2" t="str">
            <v>ж</v>
          </cell>
          <cell r="EZ2" t="str">
            <v>м</v>
          </cell>
          <cell r="FB2" t="str">
            <v>ж</v>
          </cell>
          <cell r="FD2" t="str">
            <v>м</v>
          </cell>
          <cell r="FF2" t="str">
            <v>ж</v>
          </cell>
          <cell r="FH2" t="str">
            <v>м</v>
          </cell>
          <cell r="FJ2" t="str">
            <v>ж</v>
          </cell>
          <cell r="FL2" t="str">
            <v>м</v>
          </cell>
          <cell r="FN2" t="str">
            <v>ж</v>
          </cell>
          <cell r="FP2" t="str">
            <v>м</v>
          </cell>
          <cell r="FR2" t="str">
            <v>ж</v>
          </cell>
          <cell r="FT2" t="str">
            <v>м</v>
          </cell>
          <cell r="FV2" t="str">
            <v>ж</v>
          </cell>
          <cell r="FX2" t="str">
            <v>м</v>
          </cell>
          <cell r="FZ2" t="str">
            <v>ж</v>
          </cell>
          <cell r="GB2" t="str">
            <v>м</v>
          </cell>
          <cell r="GD2" t="str">
            <v>ж</v>
          </cell>
          <cell r="GF2" t="str">
            <v>м</v>
          </cell>
          <cell r="GH2" t="str">
            <v>ж</v>
          </cell>
          <cell r="GJ2" t="str">
            <v>м</v>
          </cell>
          <cell r="GL2" t="str">
            <v>ж</v>
          </cell>
          <cell r="GN2" t="str">
            <v>м</v>
          </cell>
          <cell r="GP2" t="str">
            <v>ж</v>
          </cell>
          <cell r="GR2" t="str">
            <v>м</v>
          </cell>
          <cell r="GT2" t="str">
            <v>ж</v>
          </cell>
          <cell r="GV2" t="str">
            <v>м</v>
          </cell>
          <cell r="GX2" t="str">
            <v>ж</v>
          </cell>
          <cell r="GZ2" t="str">
            <v>м</v>
          </cell>
          <cell r="HB2" t="str">
            <v>ж</v>
          </cell>
          <cell r="HD2" t="str">
            <v>м</v>
          </cell>
          <cell r="HF2" t="str">
            <v>ж</v>
          </cell>
          <cell r="HH2" t="str">
            <v>м</v>
          </cell>
          <cell r="HJ2" t="str">
            <v>ж</v>
          </cell>
          <cell r="HL2" t="str">
            <v>м</v>
          </cell>
          <cell r="HN2" t="str">
            <v>ж</v>
          </cell>
          <cell r="HP2" t="str">
            <v>м</v>
          </cell>
          <cell r="HR2" t="str">
            <v>ж</v>
          </cell>
          <cell r="HT2" t="str">
            <v>м</v>
          </cell>
          <cell r="HV2" t="str">
            <v>ж</v>
          </cell>
          <cell r="HX2" t="str">
            <v>м</v>
          </cell>
          <cell r="HZ2" t="str">
            <v>ж</v>
          </cell>
          <cell r="IB2" t="str">
            <v>м</v>
          </cell>
          <cell r="ID2" t="str">
            <v>ж</v>
          </cell>
          <cell r="IF2" t="str">
            <v>м</v>
          </cell>
          <cell r="IH2" t="str">
            <v>ж</v>
          </cell>
          <cell r="IJ2" t="str">
            <v>м</v>
          </cell>
          <cell r="IL2" t="str">
            <v>ж</v>
          </cell>
          <cell r="IN2" t="str">
            <v>м</v>
          </cell>
          <cell r="IP2" t="str">
            <v>ж</v>
          </cell>
          <cell r="IR2" t="str">
            <v>м</v>
          </cell>
          <cell r="IT2" t="str">
            <v>ж</v>
          </cell>
          <cell r="IV2" t="str">
            <v>м</v>
          </cell>
          <cell r="IX2" t="str">
            <v>ж</v>
          </cell>
          <cell r="IZ2" t="str">
            <v>м</v>
          </cell>
          <cell r="JB2" t="str">
            <v>ж</v>
          </cell>
          <cell r="JD2" t="str">
            <v>м</v>
          </cell>
          <cell r="JF2" t="str">
            <v>ж</v>
          </cell>
          <cell r="JH2" t="str">
            <v>м</v>
          </cell>
          <cell r="JJ2" t="str">
            <v>ж</v>
          </cell>
          <cell r="JL2" t="str">
            <v>м</v>
          </cell>
          <cell r="JN2" t="str">
            <v>ж</v>
          </cell>
          <cell r="JP2" t="str">
            <v>м</v>
          </cell>
          <cell r="JR2" t="str">
            <v>ж</v>
          </cell>
          <cell r="JT2" t="str">
            <v>м</v>
          </cell>
          <cell r="JV2" t="str">
            <v>ж</v>
          </cell>
          <cell r="JX2" t="str">
            <v>м</v>
          </cell>
          <cell r="JZ2" t="str">
            <v>ж</v>
          </cell>
          <cell r="KB2" t="str">
            <v>м</v>
          </cell>
          <cell r="KD2" t="str">
            <v>ж</v>
          </cell>
          <cell r="KF2" t="str">
            <v>м</v>
          </cell>
          <cell r="KH2" t="str">
            <v>ж</v>
          </cell>
          <cell r="KJ2" t="str">
            <v>м</v>
          </cell>
          <cell r="KL2" t="str">
            <v>ж</v>
          </cell>
          <cell r="KN2" t="str">
            <v>м</v>
          </cell>
          <cell r="KP2" t="str">
            <v>ж</v>
          </cell>
          <cell r="KR2" t="str">
            <v>м</v>
          </cell>
          <cell r="KT2" t="str">
            <v>ж</v>
          </cell>
          <cell r="KV2" t="str">
            <v>м</v>
          </cell>
          <cell r="KX2" t="str">
            <v>ж</v>
          </cell>
          <cell r="KZ2" t="str">
            <v>м</v>
          </cell>
          <cell r="LB2" t="str">
            <v>ж</v>
          </cell>
          <cell r="LD2" t="str">
            <v>м</v>
          </cell>
          <cell r="LF2" t="str">
            <v>ж</v>
          </cell>
          <cell r="LH2" t="str">
            <v>м</v>
          </cell>
          <cell r="LJ2" t="str">
            <v>ж</v>
          </cell>
          <cell r="LL2" t="str">
            <v>м</v>
          </cell>
          <cell r="LN2" t="str">
            <v>ж</v>
          </cell>
          <cell r="LP2" t="str">
            <v>м</v>
          </cell>
          <cell r="LR2" t="str">
            <v>ж</v>
          </cell>
          <cell r="LT2" t="str">
            <v>м</v>
          </cell>
          <cell r="LV2" t="str">
            <v>ж</v>
          </cell>
          <cell r="LX2" t="str">
            <v>м</v>
          </cell>
          <cell r="LZ2" t="str">
            <v>ж</v>
          </cell>
          <cell r="MB2" t="str">
            <v>м</v>
          </cell>
          <cell r="MD2" t="str">
            <v>ж</v>
          </cell>
          <cell r="MF2" t="str">
            <v>м</v>
          </cell>
          <cell r="MH2" t="str">
            <v>ж</v>
          </cell>
          <cell r="MJ2" t="str">
            <v>м</v>
          </cell>
          <cell r="ML2" t="str">
            <v>ж</v>
          </cell>
          <cell r="MN2" t="str">
            <v>м</v>
          </cell>
          <cell r="MP2" t="str">
            <v>ж</v>
          </cell>
          <cell r="MR2" t="str">
            <v>м</v>
          </cell>
          <cell r="MT2" t="str">
            <v>ж</v>
          </cell>
          <cell r="MV2" t="str">
            <v>м</v>
          </cell>
          <cell r="MX2" t="str">
            <v>ж</v>
          </cell>
          <cell r="MZ2" t="str">
            <v>м</v>
          </cell>
          <cell r="NB2" t="str">
            <v>ж</v>
          </cell>
          <cell r="ND2" t="str">
            <v>м</v>
          </cell>
          <cell r="NF2" t="str">
            <v>ж</v>
          </cell>
          <cell r="NH2" t="str">
            <v>м</v>
          </cell>
          <cell r="NJ2" t="str">
            <v>ж</v>
          </cell>
          <cell r="NL2" t="str">
            <v>м</v>
          </cell>
          <cell r="NN2" t="str">
            <v>ж</v>
          </cell>
          <cell r="NP2" t="str">
            <v>м</v>
          </cell>
          <cell r="NR2" t="str">
            <v>ж</v>
          </cell>
          <cell r="NT2" t="str">
            <v>м</v>
          </cell>
          <cell r="NV2" t="str">
            <v>ж</v>
          </cell>
          <cell r="NX2" t="str">
            <v>м</v>
          </cell>
          <cell r="NZ2" t="str">
            <v>ж</v>
          </cell>
          <cell r="OB2" t="str">
            <v>м</v>
          </cell>
          <cell r="OD2" t="str">
            <v>ж</v>
          </cell>
          <cell r="OF2" t="str">
            <v>м</v>
          </cell>
          <cell r="OH2" t="str">
            <v>ж</v>
          </cell>
          <cell r="OJ2" t="str">
            <v>м</v>
          </cell>
          <cell r="OL2" t="str">
            <v>ж</v>
          </cell>
          <cell r="ON2" t="str">
            <v>м</v>
          </cell>
          <cell r="OP2" t="str">
            <v>ж</v>
          </cell>
          <cell r="OR2" t="str">
            <v>м</v>
          </cell>
          <cell r="OT2" t="str">
            <v>ж</v>
          </cell>
          <cell r="OV2" t="str">
            <v>м</v>
          </cell>
          <cell r="OX2" t="str">
            <v>ж</v>
          </cell>
          <cell r="OZ2" t="str">
            <v>м</v>
          </cell>
          <cell r="PB2" t="str">
            <v>ж</v>
          </cell>
          <cell r="PD2" t="str">
            <v>м</v>
          </cell>
          <cell r="PF2" t="str">
            <v>ж</v>
          </cell>
          <cell r="PH2" t="str">
            <v>м</v>
          </cell>
          <cell r="PJ2" t="str">
            <v>ж</v>
          </cell>
          <cell r="PL2" t="str">
            <v>м</v>
          </cell>
          <cell r="PN2" t="str">
            <v>ж</v>
          </cell>
          <cell r="PP2" t="str">
            <v>м</v>
          </cell>
          <cell r="PR2" t="str">
            <v>ж</v>
          </cell>
          <cell r="PT2" t="str">
            <v>м</v>
          </cell>
          <cell r="PV2" t="str">
            <v>ж</v>
          </cell>
          <cell r="PX2" t="str">
            <v>м</v>
          </cell>
          <cell r="PZ2" t="str">
            <v>ж</v>
          </cell>
          <cell r="QB2" t="str">
            <v>м</v>
          </cell>
          <cell r="QD2" t="str">
            <v>ж</v>
          </cell>
        </row>
        <row r="3">
          <cell r="C3" t="str">
            <v>021001</v>
          </cell>
          <cell r="D3">
            <v>91</v>
          </cell>
          <cell r="E3" t="str">
            <v>021001</v>
          </cell>
          <cell r="F3">
            <v>101</v>
          </cell>
          <cell r="G3" t="str">
            <v>021001</v>
          </cell>
          <cell r="H3">
            <v>109</v>
          </cell>
          <cell r="I3" t="str">
            <v>021001</v>
          </cell>
          <cell r="J3">
            <v>100</v>
          </cell>
          <cell r="K3" t="str">
            <v>021001</v>
          </cell>
          <cell r="L3">
            <v>122</v>
          </cell>
          <cell r="M3" t="str">
            <v>021001</v>
          </cell>
          <cell r="N3">
            <v>93</v>
          </cell>
          <cell r="O3" t="str">
            <v>021001</v>
          </cell>
          <cell r="P3">
            <v>109</v>
          </cell>
          <cell r="Q3" t="str">
            <v>021001</v>
          </cell>
          <cell r="R3">
            <v>127</v>
          </cell>
          <cell r="S3" t="str">
            <v>021001</v>
          </cell>
          <cell r="T3">
            <v>131</v>
          </cell>
          <cell r="U3" t="str">
            <v>021001</v>
          </cell>
          <cell r="V3">
            <v>136</v>
          </cell>
          <cell r="W3" t="str">
            <v>021001</v>
          </cell>
          <cell r="X3">
            <v>139</v>
          </cell>
          <cell r="Y3" t="str">
            <v>021001</v>
          </cell>
          <cell r="Z3">
            <v>132</v>
          </cell>
          <cell r="AA3" t="str">
            <v>021001</v>
          </cell>
          <cell r="AB3">
            <v>162</v>
          </cell>
          <cell r="AC3" t="str">
            <v>021001</v>
          </cell>
          <cell r="AD3">
            <v>158</v>
          </cell>
          <cell r="AE3" t="str">
            <v>021001</v>
          </cell>
          <cell r="AF3">
            <v>160</v>
          </cell>
          <cell r="AG3" t="str">
            <v>021001</v>
          </cell>
          <cell r="AH3">
            <v>138</v>
          </cell>
          <cell r="AI3" t="str">
            <v>021001</v>
          </cell>
          <cell r="AJ3">
            <v>150</v>
          </cell>
          <cell r="AK3" t="str">
            <v>021001</v>
          </cell>
          <cell r="AL3">
            <v>138</v>
          </cell>
          <cell r="AM3" t="str">
            <v>021001</v>
          </cell>
          <cell r="AN3">
            <v>153</v>
          </cell>
          <cell r="AO3" t="str">
            <v>021001</v>
          </cell>
          <cell r="AP3">
            <v>138</v>
          </cell>
          <cell r="AQ3" t="str">
            <v>021001</v>
          </cell>
          <cell r="AR3">
            <v>179</v>
          </cell>
          <cell r="AS3" t="str">
            <v>021001</v>
          </cell>
          <cell r="AT3">
            <v>160</v>
          </cell>
          <cell r="AU3" t="str">
            <v>021001</v>
          </cell>
          <cell r="AV3">
            <v>157</v>
          </cell>
          <cell r="AW3" t="str">
            <v>021001</v>
          </cell>
          <cell r="AX3">
            <v>156</v>
          </cell>
          <cell r="AY3" t="str">
            <v>021001</v>
          </cell>
          <cell r="AZ3">
            <v>180</v>
          </cell>
          <cell r="BA3" t="str">
            <v>021001</v>
          </cell>
          <cell r="BB3">
            <v>190</v>
          </cell>
          <cell r="BC3" t="str">
            <v>021001</v>
          </cell>
          <cell r="BD3">
            <v>166</v>
          </cell>
          <cell r="BE3" t="str">
            <v>021001</v>
          </cell>
          <cell r="BF3">
            <v>172</v>
          </cell>
          <cell r="BG3" t="str">
            <v>021001</v>
          </cell>
          <cell r="BH3">
            <v>131</v>
          </cell>
          <cell r="BI3" t="str">
            <v>021001</v>
          </cell>
          <cell r="BJ3">
            <v>129</v>
          </cell>
          <cell r="BK3" t="str">
            <v>021001</v>
          </cell>
          <cell r="BL3">
            <v>133</v>
          </cell>
          <cell r="BM3" t="str">
            <v>021001</v>
          </cell>
          <cell r="BN3">
            <v>107</v>
          </cell>
          <cell r="BO3" t="str">
            <v>020171</v>
          </cell>
          <cell r="BP3">
            <v>5</v>
          </cell>
          <cell r="BQ3" t="str">
            <v>020171</v>
          </cell>
          <cell r="BR3">
            <v>4</v>
          </cell>
          <cell r="BS3" t="str">
            <v>020171</v>
          </cell>
          <cell r="BT3">
            <v>9</v>
          </cell>
          <cell r="BU3" t="str">
            <v>020171</v>
          </cell>
          <cell r="BV3">
            <v>6</v>
          </cell>
          <cell r="BW3" t="str">
            <v>020171</v>
          </cell>
          <cell r="BX3">
            <v>6</v>
          </cell>
          <cell r="BY3" t="str">
            <v>020171</v>
          </cell>
          <cell r="BZ3">
            <v>4</v>
          </cell>
          <cell r="CA3" t="str">
            <v>020171</v>
          </cell>
          <cell r="CB3">
            <v>3</v>
          </cell>
          <cell r="CC3" t="str">
            <v>020171</v>
          </cell>
          <cell r="CD3">
            <v>7</v>
          </cell>
          <cell r="CE3" t="str">
            <v>020171</v>
          </cell>
          <cell r="CF3">
            <v>6</v>
          </cell>
          <cell r="CG3" t="str">
            <v>020171</v>
          </cell>
          <cell r="CH3">
            <v>6</v>
          </cell>
          <cell r="CI3" t="str">
            <v>020171</v>
          </cell>
          <cell r="CJ3">
            <v>4</v>
          </cell>
          <cell r="CK3" t="str">
            <v>020171</v>
          </cell>
          <cell r="CL3">
            <v>9</v>
          </cell>
          <cell r="CM3" t="str">
            <v>020171</v>
          </cell>
          <cell r="CN3">
            <v>7</v>
          </cell>
          <cell r="CO3" t="str">
            <v>020171</v>
          </cell>
          <cell r="CP3">
            <v>16</v>
          </cell>
          <cell r="CQ3" t="str">
            <v>020171</v>
          </cell>
          <cell r="CR3">
            <v>10</v>
          </cell>
          <cell r="CS3" t="str">
            <v>020171</v>
          </cell>
          <cell r="CT3">
            <v>17</v>
          </cell>
          <cell r="CU3" t="str">
            <v>020171</v>
          </cell>
          <cell r="CV3">
            <v>18</v>
          </cell>
          <cell r="CW3" t="str">
            <v>020171</v>
          </cell>
          <cell r="CX3">
            <v>31</v>
          </cell>
          <cell r="CY3" t="str">
            <v>020171</v>
          </cell>
          <cell r="CZ3">
            <v>18</v>
          </cell>
          <cell r="DA3" t="str">
            <v>020171</v>
          </cell>
          <cell r="DB3">
            <v>24</v>
          </cell>
          <cell r="DC3" t="str">
            <v>020171</v>
          </cell>
          <cell r="DD3">
            <v>21</v>
          </cell>
          <cell r="DE3" t="str">
            <v>020171</v>
          </cell>
          <cell r="DF3">
            <v>26</v>
          </cell>
          <cell r="DG3" t="str">
            <v>020171</v>
          </cell>
          <cell r="DH3">
            <v>23</v>
          </cell>
          <cell r="DI3" t="str">
            <v>020171</v>
          </cell>
          <cell r="DJ3">
            <v>37</v>
          </cell>
          <cell r="DK3" t="str">
            <v>020171</v>
          </cell>
          <cell r="DL3">
            <v>23</v>
          </cell>
          <cell r="DM3" t="str">
            <v>020171</v>
          </cell>
          <cell r="DN3">
            <v>34</v>
          </cell>
          <cell r="DO3" t="str">
            <v>020171</v>
          </cell>
          <cell r="DP3">
            <v>31</v>
          </cell>
          <cell r="DQ3" t="str">
            <v>020171</v>
          </cell>
          <cell r="DR3">
            <v>35</v>
          </cell>
          <cell r="DS3" t="str">
            <v>020171</v>
          </cell>
          <cell r="DT3">
            <v>47</v>
          </cell>
          <cell r="DU3" t="str">
            <v>020171</v>
          </cell>
          <cell r="DV3">
            <v>58</v>
          </cell>
          <cell r="DW3" t="str">
            <v>020171</v>
          </cell>
          <cell r="DX3">
            <v>37</v>
          </cell>
          <cell r="DY3" t="str">
            <v>020171</v>
          </cell>
          <cell r="DZ3">
            <v>49</v>
          </cell>
          <cell r="EA3" t="str">
            <v>020171</v>
          </cell>
          <cell r="EB3">
            <v>36</v>
          </cell>
          <cell r="EC3" t="str">
            <v>020171</v>
          </cell>
          <cell r="ED3">
            <v>56</v>
          </cell>
          <cell r="EE3" t="str">
            <v>020171</v>
          </cell>
          <cell r="EF3">
            <v>59</v>
          </cell>
          <cell r="EG3" t="str">
            <v>020171</v>
          </cell>
          <cell r="EH3">
            <v>66</v>
          </cell>
          <cell r="EI3" t="str">
            <v>020171</v>
          </cell>
          <cell r="EJ3">
            <v>55</v>
          </cell>
          <cell r="EK3" t="str">
            <v>020171</v>
          </cell>
          <cell r="EL3">
            <v>64</v>
          </cell>
          <cell r="EM3" t="str">
            <v>020171</v>
          </cell>
          <cell r="EN3">
            <v>49</v>
          </cell>
          <cell r="EO3" t="str">
            <v>020171</v>
          </cell>
          <cell r="EP3">
            <v>57</v>
          </cell>
          <cell r="EQ3" t="str">
            <v>020171</v>
          </cell>
          <cell r="ER3">
            <v>51</v>
          </cell>
          <cell r="ES3" t="str">
            <v>020171</v>
          </cell>
          <cell r="ET3">
            <v>54</v>
          </cell>
          <cell r="EU3" t="str">
            <v>020171</v>
          </cell>
          <cell r="EV3">
            <v>34</v>
          </cell>
          <cell r="EW3" t="str">
            <v>020171</v>
          </cell>
          <cell r="EX3">
            <v>65</v>
          </cell>
          <cell r="EY3" t="str">
            <v>020171</v>
          </cell>
          <cell r="EZ3">
            <v>41</v>
          </cell>
          <cell r="FA3" t="str">
            <v>020171</v>
          </cell>
          <cell r="FB3">
            <v>45</v>
          </cell>
          <cell r="FC3" t="str">
            <v>020171</v>
          </cell>
          <cell r="FD3">
            <v>33</v>
          </cell>
          <cell r="FE3" t="str">
            <v>020171</v>
          </cell>
          <cell r="FF3">
            <v>43</v>
          </cell>
          <cell r="FG3" t="str">
            <v>020171</v>
          </cell>
          <cell r="FH3">
            <v>39</v>
          </cell>
          <cell r="FI3" t="str">
            <v>020171</v>
          </cell>
          <cell r="FJ3">
            <v>57</v>
          </cell>
          <cell r="FK3" t="str">
            <v>020171</v>
          </cell>
          <cell r="FL3">
            <v>41</v>
          </cell>
          <cell r="FM3" t="str">
            <v>020171</v>
          </cell>
          <cell r="FN3">
            <v>62</v>
          </cell>
          <cell r="FO3" t="str">
            <v>020171</v>
          </cell>
          <cell r="FP3">
            <v>37</v>
          </cell>
          <cell r="FQ3" t="str">
            <v>020171</v>
          </cell>
          <cell r="FR3">
            <v>58</v>
          </cell>
          <cell r="FS3" t="str">
            <v>020171</v>
          </cell>
          <cell r="FT3">
            <v>24</v>
          </cell>
          <cell r="FU3" t="str">
            <v>020171</v>
          </cell>
          <cell r="FV3">
            <v>54</v>
          </cell>
          <cell r="FW3" t="str">
            <v>020171</v>
          </cell>
          <cell r="FX3">
            <v>35</v>
          </cell>
          <cell r="FY3" t="str">
            <v>020171</v>
          </cell>
          <cell r="FZ3">
            <v>55</v>
          </cell>
          <cell r="GA3" t="str">
            <v>020171</v>
          </cell>
          <cell r="GB3">
            <v>34</v>
          </cell>
          <cell r="GC3" t="str">
            <v>020171</v>
          </cell>
          <cell r="GD3">
            <v>51</v>
          </cell>
          <cell r="GE3" t="str">
            <v>020171</v>
          </cell>
          <cell r="GF3">
            <v>28</v>
          </cell>
          <cell r="GG3" t="str">
            <v>020171</v>
          </cell>
          <cell r="GH3">
            <v>57</v>
          </cell>
          <cell r="GI3" t="str">
            <v>020171</v>
          </cell>
          <cell r="GJ3">
            <v>38</v>
          </cell>
          <cell r="GK3" t="str">
            <v>020171</v>
          </cell>
          <cell r="GL3">
            <v>65</v>
          </cell>
          <cell r="GM3" t="str">
            <v>020171</v>
          </cell>
          <cell r="GN3">
            <v>28</v>
          </cell>
          <cell r="GO3" t="str">
            <v>020171</v>
          </cell>
          <cell r="GP3">
            <v>57</v>
          </cell>
          <cell r="GQ3" t="str">
            <v>020171</v>
          </cell>
          <cell r="GR3">
            <v>38</v>
          </cell>
          <cell r="GS3" t="str">
            <v>020171</v>
          </cell>
          <cell r="GT3">
            <v>56</v>
          </cell>
          <cell r="GU3" t="str">
            <v>020171</v>
          </cell>
          <cell r="GV3">
            <v>37</v>
          </cell>
          <cell r="GW3" t="str">
            <v>020171</v>
          </cell>
          <cell r="GX3">
            <v>57</v>
          </cell>
          <cell r="GY3" t="str">
            <v>020171</v>
          </cell>
          <cell r="GZ3">
            <v>34</v>
          </cell>
          <cell r="HA3" t="str">
            <v>020171</v>
          </cell>
          <cell r="HB3">
            <v>63</v>
          </cell>
          <cell r="HC3" t="str">
            <v>020171</v>
          </cell>
          <cell r="HD3">
            <v>34</v>
          </cell>
          <cell r="HE3" t="str">
            <v>020171</v>
          </cell>
          <cell r="HF3">
            <v>56</v>
          </cell>
          <cell r="HG3" t="str">
            <v>020171</v>
          </cell>
          <cell r="HH3">
            <v>33</v>
          </cell>
          <cell r="HI3" t="str">
            <v>020171</v>
          </cell>
          <cell r="HJ3">
            <v>57</v>
          </cell>
          <cell r="HK3" t="str">
            <v>020171</v>
          </cell>
          <cell r="HL3">
            <v>33</v>
          </cell>
          <cell r="HM3" t="str">
            <v>020171</v>
          </cell>
          <cell r="HN3">
            <v>50</v>
          </cell>
          <cell r="HO3" t="str">
            <v>020171</v>
          </cell>
          <cell r="HP3">
            <v>35</v>
          </cell>
          <cell r="HQ3" t="str">
            <v>020171</v>
          </cell>
          <cell r="HR3">
            <v>53</v>
          </cell>
          <cell r="HS3" t="str">
            <v>020171</v>
          </cell>
          <cell r="HT3">
            <v>27</v>
          </cell>
          <cell r="HU3" t="str">
            <v>020171</v>
          </cell>
          <cell r="HV3">
            <v>61</v>
          </cell>
          <cell r="HW3" t="str">
            <v>020171</v>
          </cell>
          <cell r="HX3">
            <v>31</v>
          </cell>
          <cell r="HY3" t="str">
            <v>020171</v>
          </cell>
          <cell r="HZ3">
            <v>53</v>
          </cell>
          <cell r="IA3" t="str">
            <v>020171</v>
          </cell>
          <cell r="IB3">
            <v>51</v>
          </cell>
          <cell r="IC3" t="str">
            <v>020171</v>
          </cell>
          <cell r="ID3">
            <v>68</v>
          </cell>
          <cell r="IE3" t="str">
            <v>020171</v>
          </cell>
          <cell r="IF3">
            <v>42</v>
          </cell>
          <cell r="IG3" t="str">
            <v>020171</v>
          </cell>
          <cell r="IH3">
            <v>75</v>
          </cell>
          <cell r="II3" t="str">
            <v>020171</v>
          </cell>
          <cell r="IJ3">
            <v>41</v>
          </cell>
          <cell r="IK3" t="str">
            <v>020171</v>
          </cell>
          <cell r="IL3">
            <v>68</v>
          </cell>
          <cell r="IM3" t="str">
            <v>020171</v>
          </cell>
          <cell r="IN3">
            <v>32</v>
          </cell>
          <cell r="IO3" t="str">
            <v>020171</v>
          </cell>
          <cell r="IP3">
            <v>59</v>
          </cell>
          <cell r="IQ3" t="str">
            <v>020171</v>
          </cell>
          <cell r="IR3">
            <v>40</v>
          </cell>
          <cell r="IS3" t="str">
            <v>020171</v>
          </cell>
          <cell r="IT3">
            <v>68</v>
          </cell>
          <cell r="IU3" t="str">
            <v>020171</v>
          </cell>
          <cell r="IV3">
            <v>43</v>
          </cell>
          <cell r="IW3" t="str">
            <v>020171</v>
          </cell>
          <cell r="IX3">
            <v>66</v>
          </cell>
          <cell r="IY3" t="str">
            <v>020171</v>
          </cell>
          <cell r="IZ3">
            <v>24</v>
          </cell>
          <cell r="JA3" t="str">
            <v>020171</v>
          </cell>
          <cell r="JB3">
            <v>58</v>
          </cell>
          <cell r="JC3" t="str">
            <v>020171</v>
          </cell>
          <cell r="JD3">
            <v>30</v>
          </cell>
          <cell r="JE3" t="str">
            <v>020171</v>
          </cell>
          <cell r="JF3">
            <v>77</v>
          </cell>
          <cell r="JG3" t="str">
            <v>020171</v>
          </cell>
          <cell r="JH3">
            <v>28</v>
          </cell>
          <cell r="JI3" t="str">
            <v>020171</v>
          </cell>
          <cell r="JJ3">
            <v>65</v>
          </cell>
          <cell r="JK3" t="str">
            <v>020171</v>
          </cell>
          <cell r="JL3">
            <v>26</v>
          </cell>
          <cell r="JM3" t="str">
            <v>020171</v>
          </cell>
          <cell r="JN3">
            <v>56</v>
          </cell>
          <cell r="JO3" t="str">
            <v>020171</v>
          </cell>
          <cell r="JP3">
            <v>34</v>
          </cell>
          <cell r="JQ3" t="str">
            <v>020171</v>
          </cell>
          <cell r="JR3">
            <v>47</v>
          </cell>
          <cell r="JS3" t="str">
            <v>020171</v>
          </cell>
          <cell r="JT3">
            <v>33</v>
          </cell>
          <cell r="JU3" t="str">
            <v>020171</v>
          </cell>
          <cell r="JV3">
            <v>48</v>
          </cell>
          <cell r="JW3" t="str">
            <v>020171</v>
          </cell>
          <cell r="JX3">
            <v>25</v>
          </cell>
          <cell r="JY3" t="str">
            <v>020171</v>
          </cell>
          <cell r="JZ3">
            <v>46</v>
          </cell>
          <cell r="KA3" t="str">
            <v>020171</v>
          </cell>
          <cell r="KB3">
            <v>27</v>
          </cell>
          <cell r="KC3" t="str">
            <v>020171</v>
          </cell>
          <cell r="KD3">
            <v>53</v>
          </cell>
          <cell r="KE3" t="str">
            <v>020171</v>
          </cell>
          <cell r="KF3">
            <v>22</v>
          </cell>
          <cell r="KG3" t="str">
            <v>020171</v>
          </cell>
          <cell r="KH3">
            <v>54</v>
          </cell>
          <cell r="KI3" t="str">
            <v>020171</v>
          </cell>
          <cell r="KJ3">
            <v>19</v>
          </cell>
          <cell r="KK3" t="str">
            <v>020171</v>
          </cell>
          <cell r="KL3">
            <v>55</v>
          </cell>
          <cell r="KM3" t="str">
            <v>020171</v>
          </cell>
          <cell r="KN3">
            <v>10</v>
          </cell>
          <cell r="KO3" t="str">
            <v>020171</v>
          </cell>
          <cell r="KP3">
            <v>51</v>
          </cell>
          <cell r="KQ3" t="str">
            <v>020171</v>
          </cell>
          <cell r="KR3">
            <v>10</v>
          </cell>
          <cell r="KS3" t="str">
            <v>020171</v>
          </cell>
          <cell r="KT3">
            <v>18</v>
          </cell>
          <cell r="KU3" t="str">
            <v>020171</v>
          </cell>
          <cell r="KV3">
            <v>3</v>
          </cell>
          <cell r="KW3" t="str">
            <v>020171</v>
          </cell>
          <cell r="KX3">
            <v>27</v>
          </cell>
          <cell r="KY3" t="str">
            <v>020171</v>
          </cell>
          <cell r="KZ3">
            <v>10</v>
          </cell>
          <cell r="LA3" t="str">
            <v>020171</v>
          </cell>
          <cell r="LB3">
            <v>14</v>
          </cell>
          <cell r="LC3" t="str">
            <v>020171</v>
          </cell>
          <cell r="LD3">
            <v>6</v>
          </cell>
          <cell r="LE3" t="str">
            <v>020171</v>
          </cell>
          <cell r="LF3">
            <v>22</v>
          </cell>
          <cell r="LG3" t="str">
            <v>020171</v>
          </cell>
          <cell r="LH3">
            <v>14</v>
          </cell>
          <cell r="LI3" t="str">
            <v>020171</v>
          </cell>
          <cell r="LJ3">
            <v>39</v>
          </cell>
          <cell r="LK3" t="str">
            <v>020171</v>
          </cell>
          <cell r="LL3">
            <v>13</v>
          </cell>
          <cell r="LM3" t="str">
            <v>020171</v>
          </cell>
          <cell r="LN3">
            <v>29</v>
          </cell>
          <cell r="LO3" t="str">
            <v>020171</v>
          </cell>
          <cell r="LP3">
            <v>11</v>
          </cell>
          <cell r="LQ3" t="str">
            <v>020171</v>
          </cell>
          <cell r="LR3">
            <v>22</v>
          </cell>
          <cell r="LS3" t="str">
            <v>020171</v>
          </cell>
          <cell r="LT3">
            <v>6</v>
          </cell>
          <cell r="LU3" t="str">
            <v>020171</v>
          </cell>
          <cell r="LV3">
            <v>27</v>
          </cell>
          <cell r="LW3" t="str">
            <v>020171</v>
          </cell>
          <cell r="LX3">
            <v>4</v>
          </cell>
          <cell r="LY3" t="str">
            <v>020171</v>
          </cell>
          <cell r="LZ3">
            <v>25</v>
          </cell>
          <cell r="MA3" t="str">
            <v>020171</v>
          </cell>
          <cell r="MB3">
            <v>6</v>
          </cell>
          <cell r="MC3" t="str">
            <v>020171</v>
          </cell>
          <cell r="MD3">
            <v>13</v>
          </cell>
          <cell r="MG3" t="str">
            <v>020171</v>
          </cell>
          <cell r="MH3">
            <v>13</v>
          </cell>
          <cell r="MI3" t="str">
            <v>020171</v>
          </cell>
          <cell r="MJ3">
            <v>3</v>
          </cell>
          <cell r="MK3" t="str">
            <v>020171</v>
          </cell>
          <cell r="ML3">
            <v>12</v>
          </cell>
          <cell r="MO3" t="str">
            <v>020171</v>
          </cell>
          <cell r="MP3">
            <v>14</v>
          </cell>
          <cell r="MQ3" t="str">
            <v>020171</v>
          </cell>
          <cell r="MR3">
            <v>1</v>
          </cell>
          <cell r="MS3" t="str">
            <v>020171</v>
          </cell>
          <cell r="MT3">
            <v>4</v>
          </cell>
          <cell r="MU3" t="str">
            <v>020171</v>
          </cell>
          <cell r="MV3">
            <v>1</v>
          </cell>
          <cell r="MW3" t="str">
            <v>020171</v>
          </cell>
          <cell r="MX3">
            <v>4</v>
          </cell>
          <cell r="MY3" t="str">
            <v>020171</v>
          </cell>
          <cell r="MZ3">
            <v>1</v>
          </cell>
          <cell r="NA3" t="str">
            <v>020171</v>
          </cell>
          <cell r="NB3">
            <v>4</v>
          </cell>
          <cell r="NE3" t="str">
            <v>020171</v>
          </cell>
          <cell r="NF3">
            <v>2</v>
          </cell>
          <cell r="NI3" t="str">
            <v>021001</v>
          </cell>
          <cell r="NJ3">
            <v>9</v>
          </cell>
          <cell r="NM3" t="str">
            <v>020171</v>
          </cell>
          <cell r="NN3">
            <v>2</v>
          </cell>
          <cell r="NQ3" t="str">
            <v>021001</v>
          </cell>
          <cell r="NR3">
            <v>8</v>
          </cell>
          <cell r="NU3" t="str">
            <v>021001</v>
          </cell>
          <cell r="NV3">
            <v>3</v>
          </cell>
          <cell r="NY3" t="str">
            <v>020171</v>
          </cell>
          <cell r="NZ3">
            <v>1</v>
          </cell>
          <cell r="OC3" t="str">
            <v>021001</v>
          </cell>
          <cell r="OD3">
            <v>2</v>
          </cell>
          <cell r="OG3" t="str">
            <v>021002</v>
          </cell>
          <cell r="OH3">
            <v>1</v>
          </cell>
          <cell r="OK3" t="str">
            <v>021002</v>
          </cell>
          <cell r="OL3">
            <v>1</v>
          </cell>
          <cell r="OO3" t="str">
            <v>021201</v>
          </cell>
          <cell r="OP3">
            <v>1</v>
          </cell>
          <cell r="OS3" t="str">
            <v>020171</v>
          </cell>
          <cell r="OT3">
            <v>1</v>
          </cell>
          <cell r="OW3" t="str">
            <v>021104</v>
          </cell>
          <cell r="OX3">
            <v>1</v>
          </cell>
          <cell r="PA3" t="str">
            <v>021001</v>
          </cell>
          <cell r="PB3">
            <v>1</v>
          </cell>
          <cell r="PE3" t="str">
            <v>021605</v>
          </cell>
          <cell r="PF3">
            <v>1</v>
          </cell>
          <cell r="PI3" t="str">
            <v>025001</v>
          </cell>
          <cell r="PJ3">
            <v>1</v>
          </cell>
          <cell r="PM3" t="str">
            <v>022000</v>
          </cell>
          <cell r="PN3">
            <v>1</v>
          </cell>
          <cell r="QC3" t="str">
            <v>021105</v>
          </cell>
          <cell r="QD3">
            <v>1</v>
          </cell>
        </row>
        <row r="4">
          <cell r="C4" t="str">
            <v>021002</v>
          </cell>
          <cell r="D4">
            <v>162</v>
          </cell>
          <cell r="E4" t="str">
            <v>021002</v>
          </cell>
          <cell r="F4">
            <v>168</v>
          </cell>
          <cell r="G4" t="str">
            <v>021002</v>
          </cell>
          <cell r="H4">
            <v>171</v>
          </cell>
          <cell r="I4" t="str">
            <v>021002</v>
          </cell>
          <cell r="J4">
            <v>142</v>
          </cell>
          <cell r="K4" t="str">
            <v>021002</v>
          </cell>
          <cell r="L4">
            <v>182</v>
          </cell>
          <cell r="M4" t="str">
            <v>021002</v>
          </cell>
          <cell r="N4">
            <v>181</v>
          </cell>
          <cell r="O4" t="str">
            <v>021002</v>
          </cell>
          <cell r="P4">
            <v>195</v>
          </cell>
          <cell r="Q4" t="str">
            <v>021002</v>
          </cell>
          <cell r="R4">
            <v>186</v>
          </cell>
          <cell r="S4" t="str">
            <v>021002</v>
          </cell>
          <cell r="T4">
            <v>216</v>
          </cell>
          <cell r="U4" t="str">
            <v>021002</v>
          </cell>
          <cell r="V4">
            <v>203</v>
          </cell>
          <cell r="W4" t="str">
            <v>021002</v>
          </cell>
          <cell r="X4">
            <v>242</v>
          </cell>
          <cell r="Y4" t="str">
            <v>021002</v>
          </cell>
          <cell r="Z4">
            <v>190</v>
          </cell>
          <cell r="AA4" t="str">
            <v>021002</v>
          </cell>
          <cell r="AB4">
            <v>243</v>
          </cell>
          <cell r="AC4" t="str">
            <v>021002</v>
          </cell>
          <cell r="AD4">
            <v>219</v>
          </cell>
          <cell r="AE4" t="str">
            <v>021002</v>
          </cell>
          <cell r="AF4">
            <v>263</v>
          </cell>
          <cell r="AG4" t="str">
            <v>021002</v>
          </cell>
          <cell r="AH4">
            <v>234</v>
          </cell>
          <cell r="AI4" t="str">
            <v>021002</v>
          </cell>
          <cell r="AJ4">
            <v>279</v>
          </cell>
          <cell r="AK4" t="str">
            <v>021002</v>
          </cell>
          <cell r="AL4">
            <v>236</v>
          </cell>
          <cell r="AM4" t="str">
            <v>021002</v>
          </cell>
          <cell r="AN4">
            <v>236</v>
          </cell>
          <cell r="AO4" t="str">
            <v>021002</v>
          </cell>
          <cell r="AP4">
            <v>231</v>
          </cell>
          <cell r="AQ4" t="str">
            <v>021002</v>
          </cell>
          <cell r="AR4">
            <v>260</v>
          </cell>
          <cell r="AS4" t="str">
            <v>021002</v>
          </cell>
          <cell r="AT4">
            <v>239</v>
          </cell>
          <cell r="AU4" t="str">
            <v>021002</v>
          </cell>
          <cell r="AV4">
            <v>251</v>
          </cell>
          <cell r="AW4" t="str">
            <v>021002</v>
          </cell>
          <cell r="AX4">
            <v>251</v>
          </cell>
          <cell r="AY4" t="str">
            <v>021002</v>
          </cell>
          <cell r="AZ4">
            <v>277</v>
          </cell>
          <cell r="BA4" t="str">
            <v>021002</v>
          </cell>
          <cell r="BB4">
            <v>245</v>
          </cell>
          <cell r="BC4" t="str">
            <v>021002</v>
          </cell>
          <cell r="BD4">
            <v>251</v>
          </cell>
          <cell r="BE4" t="str">
            <v>021002</v>
          </cell>
          <cell r="BF4">
            <v>245</v>
          </cell>
          <cell r="BG4" t="str">
            <v>021002</v>
          </cell>
          <cell r="BH4">
            <v>204</v>
          </cell>
          <cell r="BI4" t="str">
            <v>021002</v>
          </cell>
          <cell r="BJ4">
            <v>161</v>
          </cell>
          <cell r="BK4" t="str">
            <v>021002</v>
          </cell>
          <cell r="BL4">
            <v>184</v>
          </cell>
          <cell r="BM4" t="str">
            <v>021002</v>
          </cell>
          <cell r="BN4">
            <v>169</v>
          </cell>
          <cell r="BO4" t="str">
            <v>021001</v>
          </cell>
          <cell r="BP4">
            <v>50</v>
          </cell>
          <cell r="BQ4" t="str">
            <v>021001</v>
          </cell>
          <cell r="BR4">
            <v>44</v>
          </cell>
          <cell r="BS4" t="str">
            <v>021001</v>
          </cell>
          <cell r="BT4">
            <v>62</v>
          </cell>
          <cell r="BU4" t="str">
            <v>021001</v>
          </cell>
          <cell r="BV4">
            <v>45</v>
          </cell>
          <cell r="BW4" t="str">
            <v>021001</v>
          </cell>
          <cell r="BX4">
            <v>61</v>
          </cell>
          <cell r="BY4" t="str">
            <v>021001</v>
          </cell>
          <cell r="BZ4">
            <v>52</v>
          </cell>
          <cell r="CA4" t="str">
            <v>021001</v>
          </cell>
          <cell r="CB4">
            <v>66</v>
          </cell>
          <cell r="CC4" t="str">
            <v>021001</v>
          </cell>
          <cell r="CD4">
            <v>40</v>
          </cell>
          <cell r="CE4" t="str">
            <v>021001</v>
          </cell>
          <cell r="CF4">
            <v>69</v>
          </cell>
          <cell r="CG4" t="str">
            <v>021001</v>
          </cell>
          <cell r="CH4">
            <v>36</v>
          </cell>
          <cell r="CI4" t="str">
            <v>021001</v>
          </cell>
          <cell r="CJ4">
            <v>69</v>
          </cell>
          <cell r="CK4" t="str">
            <v>021001</v>
          </cell>
          <cell r="CL4">
            <v>44</v>
          </cell>
          <cell r="CM4" t="str">
            <v>021001</v>
          </cell>
          <cell r="CN4">
            <v>95</v>
          </cell>
          <cell r="CO4" t="str">
            <v>021001</v>
          </cell>
          <cell r="CP4">
            <v>53</v>
          </cell>
          <cell r="CQ4" t="str">
            <v>021001</v>
          </cell>
          <cell r="CR4">
            <v>98</v>
          </cell>
          <cell r="CS4" t="str">
            <v>021001</v>
          </cell>
          <cell r="CT4">
            <v>44</v>
          </cell>
          <cell r="CU4" t="str">
            <v>021001</v>
          </cell>
          <cell r="CV4">
            <v>109</v>
          </cell>
          <cell r="CW4" t="str">
            <v>021001</v>
          </cell>
          <cell r="CX4">
            <v>70</v>
          </cell>
          <cell r="CY4" t="str">
            <v>021001</v>
          </cell>
          <cell r="CZ4">
            <v>83</v>
          </cell>
          <cell r="DA4" t="str">
            <v>021001</v>
          </cell>
          <cell r="DB4">
            <v>61</v>
          </cell>
          <cell r="DC4" t="str">
            <v>021001</v>
          </cell>
          <cell r="DD4">
            <v>117</v>
          </cell>
          <cell r="DE4" t="str">
            <v>021001</v>
          </cell>
          <cell r="DF4">
            <v>65</v>
          </cell>
          <cell r="DG4" t="str">
            <v>021001</v>
          </cell>
          <cell r="DH4">
            <v>104</v>
          </cell>
          <cell r="DI4" t="str">
            <v>021001</v>
          </cell>
          <cell r="DJ4">
            <v>64</v>
          </cell>
          <cell r="DK4" t="str">
            <v>021001</v>
          </cell>
          <cell r="DL4">
            <v>124</v>
          </cell>
          <cell r="DM4" t="str">
            <v>021001</v>
          </cell>
          <cell r="DN4">
            <v>83</v>
          </cell>
          <cell r="DO4" t="str">
            <v>021001</v>
          </cell>
          <cell r="DP4">
            <v>137</v>
          </cell>
          <cell r="DQ4" t="str">
            <v>021001</v>
          </cell>
          <cell r="DR4">
            <v>94</v>
          </cell>
          <cell r="DS4" t="str">
            <v>021001</v>
          </cell>
          <cell r="DT4">
            <v>156</v>
          </cell>
          <cell r="DU4" t="str">
            <v>021001</v>
          </cell>
          <cell r="DV4">
            <v>117</v>
          </cell>
          <cell r="DW4" t="str">
            <v>021001</v>
          </cell>
          <cell r="DX4">
            <v>158</v>
          </cell>
          <cell r="DY4" t="str">
            <v>021001</v>
          </cell>
          <cell r="DZ4">
            <v>116</v>
          </cell>
          <cell r="EA4" t="str">
            <v>021001</v>
          </cell>
          <cell r="EB4">
            <v>192</v>
          </cell>
          <cell r="EC4" t="str">
            <v>021001</v>
          </cell>
          <cell r="ED4">
            <v>107</v>
          </cell>
          <cell r="EE4" t="str">
            <v>021001</v>
          </cell>
          <cell r="EF4">
            <v>172</v>
          </cell>
          <cell r="EG4" t="str">
            <v>021001</v>
          </cell>
          <cell r="EH4">
            <v>141</v>
          </cell>
          <cell r="EI4" t="str">
            <v>021001</v>
          </cell>
          <cell r="EJ4">
            <v>182</v>
          </cell>
          <cell r="EK4" t="str">
            <v>021001</v>
          </cell>
          <cell r="EL4">
            <v>147</v>
          </cell>
          <cell r="EM4" t="str">
            <v>021001</v>
          </cell>
          <cell r="EN4">
            <v>158</v>
          </cell>
          <cell r="EO4" t="str">
            <v>021001</v>
          </cell>
          <cell r="EP4">
            <v>133</v>
          </cell>
          <cell r="EQ4" t="str">
            <v>021001</v>
          </cell>
          <cell r="ER4">
            <v>140</v>
          </cell>
          <cell r="ES4" t="str">
            <v>021001</v>
          </cell>
          <cell r="ET4">
            <v>151</v>
          </cell>
          <cell r="EU4" t="str">
            <v>021001</v>
          </cell>
          <cell r="EV4">
            <v>156</v>
          </cell>
          <cell r="EW4" t="str">
            <v>021001</v>
          </cell>
          <cell r="EX4">
            <v>121</v>
          </cell>
          <cell r="EY4" t="str">
            <v>021001</v>
          </cell>
          <cell r="EZ4">
            <v>114</v>
          </cell>
          <cell r="FA4" t="str">
            <v>021001</v>
          </cell>
          <cell r="FB4">
            <v>101</v>
          </cell>
          <cell r="FC4" t="str">
            <v>021001</v>
          </cell>
          <cell r="FD4">
            <v>144</v>
          </cell>
          <cell r="FE4" t="str">
            <v>021001</v>
          </cell>
          <cell r="FF4">
            <v>134</v>
          </cell>
          <cell r="FG4" t="str">
            <v>021001</v>
          </cell>
          <cell r="FH4">
            <v>135</v>
          </cell>
          <cell r="FI4" t="str">
            <v>021001</v>
          </cell>
          <cell r="FJ4">
            <v>117</v>
          </cell>
          <cell r="FK4" t="str">
            <v>021001</v>
          </cell>
          <cell r="FL4">
            <v>124</v>
          </cell>
          <cell r="FM4" t="str">
            <v>021001</v>
          </cell>
          <cell r="FN4">
            <v>132</v>
          </cell>
          <cell r="FO4" t="str">
            <v>021001</v>
          </cell>
          <cell r="FP4">
            <v>145</v>
          </cell>
          <cell r="FQ4" t="str">
            <v>021001</v>
          </cell>
          <cell r="FR4">
            <v>145</v>
          </cell>
          <cell r="FS4" t="str">
            <v>021001</v>
          </cell>
          <cell r="FT4">
            <v>137</v>
          </cell>
          <cell r="FU4" t="str">
            <v>021001</v>
          </cell>
          <cell r="FV4">
            <v>135</v>
          </cell>
          <cell r="FW4" t="str">
            <v>021001</v>
          </cell>
          <cell r="FX4">
            <v>132</v>
          </cell>
          <cell r="FY4" t="str">
            <v>021001</v>
          </cell>
          <cell r="FZ4">
            <v>146</v>
          </cell>
          <cell r="GA4" t="str">
            <v>021001</v>
          </cell>
          <cell r="GB4">
            <v>146</v>
          </cell>
          <cell r="GC4" t="str">
            <v>021001</v>
          </cell>
          <cell r="GD4">
            <v>143</v>
          </cell>
          <cell r="GE4" t="str">
            <v>021001</v>
          </cell>
          <cell r="GF4">
            <v>134</v>
          </cell>
          <cell r="GG4" t="str">
            <v>021001</v>
          </cell>
          <cell r="GH4">
            <v>151</v>
          </cell>
          <cell r="GI4" t="str">
            <v>021001</v>
          </cell>
          <cell r="GJ4">
            <v>146</v>
          </cell>
          <cell r="GK4" t="str">
            <v>021001</v>
          </cell>
          <cell r="GL4">
            <v>150</v>
          </cell>
          <cell r="GM4" t="str">
            <v>021001</v>
          </cell>
          <cell r="GN4">
            <v>131</v>
          </cell>
          <cell r="GO4" t="str">
            <v>021001</v>
          </cell>
          <cell r="GP4">
            <v>154</v>
          </cell>
          <cell r="GQ4" t="str">
            <v>021001</v>
          </cell>
          <cell r="GR4">
            <v>132</v>
          </cell>
          <cell r="GS4" t="str">
            <v>021001</v>
          </cell>
          <cell r="GT4">
            <v>172</v>
          </cell>
          <cell r="GU4" t="str">
            <v>021001</v>
          </cell>
          <cell r="GV4">
            <v>167</v>
          </cell>
          <cell r="GW4" t="str">
            <v>021001</v>
          </cell>
          <cell r="GX4">
            <v>162</v>
          </cell>
          <cell r="GY4" t="str">
            <v>021001</v>
          </cell>
          <cell r="GZ4">
            <v>192</v>
          </cell>
          <cell r="HA4" t="str">
            <v>021001</v>
          </cell>
          <cell r="HB4">
            <v>183</v>
          </cell>
          <cell r="HC4" t="str">
            <v>021001</v>
          </cell>
          <cell r="HD4">
            <v>213</v>
          </cell>
          <cell r="HE4" t="str">
            <v>021001</v>
          </cell>
          <cell r="HF4">
            <v>190</v>
          </cell>
          <cell r="HG4" t="str">
            <v>021001</v>
          </cell>
          <cell r="HH4">
            <v>169</v>
          </cell>
          <cell r="HI4" t="str">
            <v>021001</v>
          </cell>
          <cell r="HJ4">
            <v>174</v>
          </cell>
          <cell r="HK4" t="str">
            <v>021001</v>
          </cell>
          <cell r="HL4">
            <v>206</v>
          </cell>
          <cell r="HM4" t="str">
            <v>021001</v>
          </cell>
          <cell r="HN4">
            <v>208</v>
          </cell>
          <cell r="HO4" t="str">
            <v>021001</v>
          </cell>
          <cell r="HP4">
            <v>197</v>
          </cell>
          <cell r="HQ4" t="str">
            <v>021001</v>
          </cell>
          <cell r="HR4">
            <v>201</v>
          </cell>
          <cell r="HS4" t="str">
            <v>021001</v>
          </cell>
          <cell r="HT4">
            <v>198</v>
          </cell>
          <cell r="HU4" t="str">
            <v>021001</v>
          </cell>
          <cell r="HV4">
            <v>231</v>
          </cell>
          <cell r="HW4" t="str">
            <v>021001</v>
          </cell>
          <cell r="HX4">
            <v>245</v>
          </cell>
          <cell r="HY4" t="str">
            <v>021001</v>
          </cell>
          <cell r="HZ4">
            <v>250</v>
          </cell>
          <cell r="IA4" t="str">
            <v>021001</v>
          </cell>
          <cell r="IB4">
            <v>272</v>
          </cell>
          <cell r="IC4" t="str">
            <v>021001</v>
          </cell>
          <cell r="ID4">
            <v>256</v>
          </cell>
          <cell r="IE4" t="str">
            <v>021001</v>
          </cell>
          <cell r="IF4">
            <v>264</v>
          </cell>
          <cell r="IG4" t="str">
            <v>021001</v>
          </cell>
          <cell r="IH4">
            <v>278</v>
          </cell>
          <cell r="II4" t="str">
            <v>021001</v>
          </cell>
          <cell r="IJ4">
            <v>253</v>
          </cell>
          <cell r="IK4" t="str">
            <v>021001</v>
          </cell>
          <cell r="IL4">
            <v>258</v>
          </cell>
          <cell r="IM4" t="str">
            <v>021001</v>
          </cell>
          <cell r="IN4">
            <v>221</v>
          </cell>
          <cell r="IO4" t="str">
            <v>021001</v>
          </cell>
          <cell r="IP4">
            <v>254</v>
          </cell>
          <cell r="IQ4" t="str">
            <v>021001</v>
          </cell>
          <cell r="IR4">
            <v>237</v>
          </cell>
          <cell r="IS4" t="str">
            <v>021001</v>
          </cell>
          <cell r="IT4">
            <v>268</v>
          </cell>
          <cell r="IU4" t="str">
            <v>021001</v>
          </cell>
          <cell r="IV4">
            <v>185</v>
          </cell>
          <cell r="IW4" t="str">
            <v>021001</v>
          </cell>
          <cell r="IX4">
            <v>239</v>
          </cell>
          <cell r="IY4" t="str">
            <v>021001</v>
          </cell>
          <cell r="IZ4">
            <v>148</v>
          </cell>
          <cell r="JA4" t="str">
            <v>021001</v>
          </cell>
          <cell r="JB4">
            <v>182</v>
          </cell>
          <cell r="JC4" t="str">
            <v>021001</v>
          </cell>
          <cell r="JD4">
            <v>140</v>
          </cell>
          <cell r="JE4" t="str">
            <v>021001</v>
          </cell>
          <cell r="JF4">
            <v>168</v>
          </cell>
          <cell r="JG4" t="str">
            <v>021001</v>
          </cell>
          <cell r="JH4">
            <v>150</v>
          </cell>
          <cell r="JI4" t="str">
            <v>021001</v>
          </cell>
          <cell r="JJ4">
            <v>172</v>
          </cell>
          <cell r="JK4" t="str">
            <v>021001</v>
          </cell>
          <cell r="JL4">
            <v>120</v>
          </cell>
          <cell r="JM4" t="str">
            <v>021001</v>
          </cell>
          <cell r="JN4">
            <v>143</v>
          </cell>
          <cell r="JO4" t="str">
            <v>021001</v>
          </cell>
          <cell r="JP4">
            <v>99</v>
          </cell>
          <cell r="JQ4" t="str">
            <v>021001</v>
          </cell>
          <cell r="JR4">
            <v>146</v>
          </cell>
          <cell r="JS4" t="str">
            <v>021001</v>
          </cell>
          <cell r="JT4">
            <v>119</v>
          </cell>
          <cell r="JU4" t="str">
            <v>021001</v>
          </cell>
          <cell r="JV4">
            <v>149</v>
          </cell>
          <cell r="JW4" t="str">
            <v>021001</v>
          </cell>
          <cell r="JX4">
            <v>98</v>
          </cell>
          <cell r="JY4" t="str">
            <v>021001</v>
          </cell>
          <cell r="JZ4">
            <v>99</v>
          </cell>
          <cell r="KA4" t="str">
            <v>021001</v>
          </cell>
          <cell r="KB4">
            <v>97</v>
          </cell>
          <cell r="KC4" t="str">
            <v>021001</v>
          </cell>
          <cell r="KD4">
            <v>132</v>
          </cell>
          <cell r="KE4" t="str">
            <v>021001</v>
          </cell>
          <cell r="KF4">
            <v>56</v>
          </cell>
          <cell r="KG4" t="str">
            <v>021001</v>
          </cell>
          <cell r="KH4">
            <v>98</v>
          </cell>
          <cell r="KI4" t="str">
            <v>021001</v>
          </cell>
          <cell r="KJ4">
            <v>50</v>
          </cell>
          <cell r="KK4" t="str">
            <v>021001</v>
          </cell>
          <cell r="KL4">
            <v>96</v>
          </cell>
          <cell r="KM4" t="str">
            <v>021001</v>
          </cell>
          <cell r="KN4">
            <v>44</v>
          </cell>
          <cell r="KO4" t="str">
            <v>021001</v>
          </cell>
          <cell r="KP4">
            <v>90</v>
          </cell>
          <cell r="KQ4" t="str">
            <v>021001</v>
          </cell>
          <cell r="KR4">
            <v>23</v>
          </cell>
          <cell r="KS4" t="str">
            <v>021001</v>
          </cell>
          <cell r="KT4">
            <v>45</v>
          </cell>
          <cell r="KU4" t="str">
            <v>021001</v>
          </cell>
          <cell r="KV4">
            <v>11</v>
          </cell>
          <cell r="KW4" t="str">
            <v>021001</v>
          </cell>
          <cell r="KX4">
            <v>40</v>
          </cell>
          <cell r="KY4" t="str">
            <v>021001</v>
          </cell>
          <cell r="KZ4">
            <v>14</v>
          </cell>
          <cell r="LA4" t="str">
            <v>021001</v>
          </cell>
          <cell r="LB4">
            <v>34</v>
          </cell>
          <cell r="LC4" t="str">
            <v>021001</v>
          </cell>
          <cell r="LD4">
            <v>33</v>
          </cell>
          <cell r="LE4" t="str">
            <v>021001</v>
          </cell>
          <cell r="LF4">
            <v>100</v>
          </cell>
          <cell r="LG4" t="str">
            <v>021001</v>
          </cell>
          <cell r="LH4">
            <v>37</v>
          </cell>
          <cell r="LI4" t="str">
            <v>021001</v>
          </cell>
          <cell r="LJ4">
            <v>98</v>
          </cell>
          <cell r="LK4" t="str">
            <v>021001</v>
          </cell>
          <cell r="LL4">
            <v>39</v>
          </cell>
          <cell r="LM4" t="str">
            <v>021001</v>
          </cell>
          <cell r="LN4">
            <v>98</v>
          </cell>
          <cell r="LO4" t="str">
            <v>021001</v>
          </cell>
          <cell r="LP4">
            <v>36</v>
          </cell>
          <cell r="LQ4" t="str">
            <v>021001</v>
          </cell>
          <cell r="LR4">
            <v>116</v>
          </cell>
          <cell r="LS4" t="str">
            <v>021001</v>
          </cell>
          <cell r="LT4">
            <v>32</v>
          </cell>
          <cell r="LU4" t="str">
            <v>021001</v>
          </cell>
          <cell r="LV4">
            <v>100</v>
          </cell>
          <cell r="LW4" t="str">
            <v>021001</v>
          </cell>
          <cell r="LX4">
            <v>37</v>
          </cell>
          <cell r="LY4" t="str">
            <v>021001</v>
          </cell>
          <cell r="LZ4">
            <v>86</v>
          </cell>
          <cell r="MA4" t="str">
            <v>021001</v>
          </cell>
          <cell r="MB4">
            <v>30</v>
          </cell>
          <cell r="MC4" t="str">
            <v>021001</v>
          </cell>
          <cell r="MD4">
            <v>72</v>
          </cell>
          <cell r="ME4" t="str">
            <v>021001</v>
          </cell>
          <cell r="MF4">
            <v>25</v>
          </cell>
          <cell r="MG4" t="str">
            <v>021001</v>
          </cell>
          <cell r="MH4">
            <v>72</v>
          </cell>
          <cell r="MI4" t="str">
            <v>021001</v>
          </cell>
          <cell r="MJ4">
            <v>9</v>
          </cell>
          <cell r="MK4" t="str">
            <v>021001</v>
          </cell>
          <cell r="ML4">
            <v>50</v>
          </cell>
          <cell r="MM4" t="str">
            <v>021001</v>
          </cell>
          <cell r="MN4">
            <v>4</v>
          </cell>
          <cell r="MO4" t="str">
            <v>021001</v>
          </cell>
          <cell r="MP4">
            <v>24</v>
          </cell>
          <cell r="MQ4" t="str">
            <v>021001</v>
          </cell>
          <cell r="MR4">
            <v>6</v>
          </cell>
          <cell r="MS4" t="str">
            <v>021001</v>
          </cell>
          <cell r="MT4">
            <v>36</v>
          </cell>
          <cell r="MU4" t="str">
            <v>021001</v>
          </cell>
          <cell r="MV4">
            <v>2</v>
          </cell>
          <cell r="MW4" t="str">
            <v>021001</v>
          </cell>
          <cell r="MX4">
            <v>16</v>
          </cell>
          <cell r="MY4" t="str">
            <v>021001</v>
          </cell>
          <cell r="MZ4">
            <v>5</v>
          </cell>
          <cell r="NA4" t="str">
            <v>021001</v>
          </cell>
          <cell r="NB4">
            <v>24</v>
          </cell>
          <cell r="NC4" t="str">
            <v>021001</v>
          </cell>
          <cell r="ND4">
            <v>3</v>
          </cell>
          <cell r="NE4" t="str">
            <v>021001</v>
          </cell>
          <cell r="NF4">
            <v>12</v>
          </cell>
          <cell r="NG4" t="str">
            <v>021001</v>
          </cell>
          <cell r="NH4">
            <v>7</v>
          </cell>
          <cell r="NI4" t="str">
            <v>021002</v>
          </cell>
          <cell r="NJ4">
            <v>24</v>
          </cell>
          <cell r="NK4" t="str">
            <v>021001</v>
          </cell>
          <cell r="NL4">
            <v>3</v>
          </cell>
          <cell r="NM4" t="str">
            <v>021001</v>
          </cell>
          <cell r="NN4">
            <v>10</v>
          </cell>
          <cell r="NQ4" t="str">
            <v>021002</v>
          </cell>
          <cell r="NR4">
            <v>5</v>
          </cell>
          <cell r="NU4" t="str">
            <v>021002</v>
          </cell>
          <cell r="NV4">
            <v>3</v>
          </cell>
          <cell r="NY4" t="str">
            <v>021001</v>
          </cell>
          <cell r="NZ4">
            <v>2</v>
          </cell>
          <cell r="OC4" t="str">
            <v>021002</v>
          </cell>
          <cell r="OD4">
            <v>2</v>
          </cell>
          <cell r="OG4" t="str">
            <v>021102</v>
          </cell>
          <cell r="OH4">
            <v>2</v>
          </cell>
          <cell r="OK4" t="str">
            <v>021104</v>
          </cell>
          <cell r="OL4">
            <v>1</v>
          </cell>
          <cell r="OO4" t="str">
            <v>021800</v>
          </cell>
          <cell r="OP4">
            <v>1</v>
          </cell>
          <cell r="OS4" t="str">
            <v>021003</v>
          </cell>
          <cell r="OT4">
            <v>1</v>
          </cell>
          <cell r="OW4" t="str">
            <v>021205</v>
          </cell>
          <cell r="OX4">
            <v>1</v>
          </cell>
          <cell r="PA4" t="str">
            <v>021206</v>
          </cell>
          <cell r="PB4">
            <v>1</v>
          </cell>
        </row>
        <row r="5">
          <cell r="C5" t="str">
            <v>021003</v>
          </cell>
          <cell r="D5">
            <v>151</v>
          </cell>
          <cell r="E5" t="str">
            <v>021003</v>
          </cell>
          <cell r="F5">
            <v>150</v>
          </cell>
          <cell r="G5" t="str">
            <v>021003</v>
          </cell>
          <cell r="H5">
            <v>152</v>
          </cell>
          <cell r="I5" t="str">
            <v>021003</v>
          </cell>
          <cell r="J5">
            <v>149</v>
          </cell>
          <cell r="K5" t="str">
            <v>021003</v>
          </cell>
          <cell r="L5">
            <v>145</v>
          </cell>
          <cell r="M5" t="str">
            <v>021003</v>
          </cell>
          <cell r="N5">
            <v>155</v>
          </cell>
          <cell r="O5" t="str">
            <v>021003</v>
          </cell>
          <cell r="P5">
            <v>170</v>
          </cell>
          <cell r="Q5" t="str">
            <v>021003</v>
          </cell>
          <cell r="R5">
            <v>177</v>
          </cell>
          <cell r="S5" t="str">
            <v>021003</v>
          </cell>
          <cell r="T5">
            <v>195</v>
          </cell>
          <cell r="U5" t="str">
            <v>021003</v>
          </cell>
          <cell r="V5">
            <v>201</v>
          </cell>
          <cell r="W5" t="str">
            <v>021003</v>
          </cell>
          <cell r="X5">
            <v>226</v>
          </cell>
          <cell r="Y5" t="str">
            <v>021003</v>
          </cell>
          <cell r="Z5">
            <v>214</v>
          </cell>
          <cell r="AA5" t="str">
            <v>021003</v>
          </cell>
          <cell r="AB5">
            <v>243</v>
          </cell>
          <cell r="AC5" t="str">
            <v>021003</v>
          </cell>
          <cell r="AD5">
            <v>232</v>
          </cell>
          <cell r="AE5" t="str">
            <v>021003</v>
          </cell>
          <cell r="AF5">
            <v>273</v>
          </cell>
          <cell r="AG5" t="str">
            <v>021003</v>
          </cell>
          <cell r="AH5">
            <v>232</v>
          </cell>
          <cell r="AI5" t="str">
            <v>021003</v>
          </cell>
          <cell r="AJ5">
            <v>222</v>
          </cell>
          <cell r="AK5" t="str">
            <v>021003</v>
          </cell>
          <cell r="AL5">
            <v>220</v>
          </cell>
          <cell r="AM5" t="str">
            <v>021003</v>
          </cell>
          <cell r="AN5">
            <v>212</v>
          </cell>
          <cell r="AO5" t="str">
            <v>021003</v>
          </cell>
          <cell r="AP5">
            <v>205</v>
          </cell>
          <cell r="AQ5" t="str">
            <v>021003</v>
          </cell>
          <cell r="AR5">
            <v>249</v>
          </cell>
          <cell r="AS5" t="str">
            <v>021003</v>
          </cell>
          <cell r="AT5">
            <v>301</v>
          </cell>
          <cell r="AU5" t="str">
            <v>021003</v>
          </cell>
          <cell r="AV5">
            <v>264</v>
          </cell>
          <cell r="AW5" t="str">
            <v>021003</v>
          </cell>
          <cell r="AX5">
            <v>247</v>
          </cell>
          <cell r="AY5" t="str">
            <v>021003</v>
          </cell>
          <cell r="AZ5">
            <v>260</v>
          </cell>
          <cell r="BA5" t="str">
            <v>021003</v>
          </cell>
          <cell r="BB5">
            <v>262</v>
          </cell>
          <cell r="BC5" t="str">
            <v>021003</v>
          </cell>
          <cell r="BD5">
            <v>239</v>
          </cell>
          <cell r="BE5" t="str">
            <v>021003</v>
          </cell>
          <cell r="BF5">
            <v>218</v>
          </cell>
          <cell r="BG5" t="str">
            <v>021003</v>
          </cell>
          <cell r="BH5">
            <v>194</v>
          </cell>
          <cell r="BI5" t="str">
            <v>021003</v>
          </cell>
          <cell r="BJ5">
            <v>175</v>
          </cell>
          <cell r="BK5" t="str">
            <v>021003</v>
          </cell>
          <cell r="BL5">
            <v>184</v>
          </cell>
          <cell r="BM5" t="str">
            <v>021003</v>
          </cell>
          <cell r="BN5">
            <v>155</v>
          </cell>
          <cell r="BO5" t="str">
            <v>021002</v>
          </cell>
          <cell r="BP5">
            <v>160</v>
          </cell>
          <cell r="BQ5" t="str">
            <v>021002</v>
          </cell>
          <cell r="BR5">
            <v>120</v>
          </cell>
          <cell r="BS5" t="str">
            <v>021002</v>
          </cell>
          <cell r="BT5">
            <v>141</v>
          </cell>
          <cell r="BU5" t="str">
            <v>021002</v>
          </cell>
          <cell r="BV5">
            <v>117</v>
          </cell>
          <cell r="BW5" t="str">
            <v>021002</v>
          </cell>
          <cell r="BX5">
            <v>137</v>
          </cell>
          <cell r="BY5" t="str">
            <v>021002</v>
          </cell>
          <cell r="BZ5">
            <v>97</v>
          </cell>
          <cell r="CA5" t="str">
            <v>021002</v>
          </cell>
          <cell r="CB5">
            <v>149</v>
          </cell>
          <cell r="CC5" t="str">
            <v>021002</v>
          </cell>
          <cell r="CD5">
            <v>101</v>
          </cell>
          <cell r="CE5" t="str">
            <v>021002</v>
          </cell>
          <cell r="CF5">
            <v>170</v>
          </cell>
          <cell r="CG5" t="str">
            <v>021002</v>
          </cell>
          <cell r="CH5">
            <v>99</v>
          </cell>
          <cell r="CI5" t="str">
            <v>021002</v>
          </cell>
          <cell r="CJ5">
            <v>146</v>
          </cell>
          <cell r="CK5" t="str">
            <v>021002</v>
          </cell>
          <cell r="CL5">
            <v>109</v>
          </cell>
          <cell r="CM5" t="str">
            <v>021002</v>
          </cell>
          <cell r="CN5">
            <v>163</v>
          </cell>
          <cell r="CO5" t="str">
            <v>021002</v>
          </cell>
          <cell r="CP5">
            <v>104</v>
          </cell>
          <cell r="CQ5" t="str">
            <v>021002</v>
          </cell>
          <cell r="CR5">
            <v>141</v>
          </cell>
          <cell r="CS5" t="str">
            <v>021002</v>
          </cell>
          <cell r="CT5">
            <v>132</v>
          </cell>
          <cell r="CU5" t="str">
            <v>021002</v>
          </cell>
          <cell r="CV5">
            <v>125</v>
          </cell>
          <cell r="CW5" t="str">
            <v>021002</v>
          </cell>
          <cell r="CX5">
            <v>102</v>
          </cell>
          <cell r="CY5" t="str">
            <v>021002</v>
          </cell>
          <cell r="CZ5">
            <v>169</v>
          </cell>
          <cell r="DA5" t="str">
            <v>021002</v>
          </cell>
          <cell r="DB5">
            <v>128</v>
          </cell>
          <cell r="DC5" t="str">
            <v>021002</v>
          </cell>
          <cell r="DD5">
            <v>150</v>
          </cell>
          <cell r="DE5" t="str">
            <v>021002</v>
          </cell>
          <cell r="DF5">
            <v>130</v>
          </cell>
          <cell r="DG5" t="str">
            <v>021002</v>
          </cell>
          <cell r="DH5">
            <v>196</v>
          </cell>
          <cell r="DI5" t="str">
            <v>021002</v>
          </cell>
          <cell r="DJ5">
            <v>151</v>
          </cell>
          <cell r="DK5" t="str">
            <v>021002</v>
          </cell>
          <cell r="DL5">
            <v>202</v>
          </cell>
          <cell r="DM5" t="str">
            <v>021002</v>
          </cell>
          <cell r="DN5">
            <v>174</v>
          </cell>
          <cell r="DO5" t="str">
            <v>021002</v>
          </cell>
          <cell r="DP5">
            <v>214</v>
          </cell>
          <cell r="DQ5" t="str">
            <v>021002</v>
          </cell>
          <cell r="DR5">
            <v>194</v>
          </cell>
          <cell r="DS5" t="str">
            <v>021002</v>
          </cell>
          <cell r="DT5">
            <v>240</v>
          </cell>
          <cell r="DU5" t="str">
            <v>021002</v>
          </cell>
          <cell r="DV5">
            <v>219</v>
          </cell>
          <cell r="DW5" t="str">
            <v>021002</v>
          </cell>
          <cell r="DX5">
            <v>272</v>
          </cell>
          <cell r="DY5" t="str">
            <v>021002</v>
          </cell>
          <cell r="DZ5">
            <v>208</v>
          </cell>
          <cell r="EA5" t="str">
            <v>021002</v>
          </cell>
          <cell r="EB5">
            <v>297</v>
          </cell>
          <cell r="EC5" t="str">
            <v>021002</v>
          </cell>
          <cell r="ED5">
            <v>220</v>
          </cell>
          <cell r="EE5" t="str">
            <v>021002</v>
          </cell>
          <cell r="EF5">
            <v>292</v>
          </cell>
          <cell r="EG5" t="str">
            <v>021002</v>
          </cell>
          <cell r="EH5">
            <v>232</v>
          </cell>
          <cell r="EI5" t="str">
            <v>021002</v>
          </cell>
          <cell r="EJ5">
            <v>260</v>
          </cell>
          <cell r="EK5" t="str">
            <v>021002</v>
          </cell>
          <cell r="EL5">
            <v>225</v>
          </cell>
          <cell r="EM5" t="str">
            <v>021002</v>
          </cell>
          <cell r="EN5">
            <v>238</v>
          </cell>
          <cell r="EO5" t="str">
            <v>021002</v>
          </cell>
          <cell r="EP5">
            <v>262</v>
          </cell>
          <cell r="EQ5" t="str">
            <v>021002</v>
          </cell>
          <cell r="ER5">
            <v>242</v>
          </cell>
          <cell r="ES5" t="str">
            <v>021002</v>
          </cell>
          <cell r="ET5">
            <v>242</v>
          </cell>
          <cell r="EU5" t="str">
            <v>021002</v>
          </cell>
          <cell r="EV5">
            <v>256</v>
          </cell>
          <cell r="EW5" t="str">
            <v>021002</v>
          </cell>
          <cell r="EX5">
            <v>236</v>
          </cell>
          <cell r="EY5" t="str">
            <v>021002</v>
          </cell>
          <cell r="EZ5">
            <v>215</v>
          </cell>
          <cell r="FA5" t="str">
            <v>021002</v>
          </cell>
          <cell r="FB5">
            <v>193</v>
          </cell>
          <cell r="FC5" t="str">
            <v>021002</v>
          </cell>
          <cell r="FD5">
            <v>218</v>
          </cell>
          <cell r="FE5" t="str">
            <v>021002</v>
          </cell>
          <cell r="FF5">
            <v>235</v>
          </cell>
          <cell r="FG5" t="str">
            <v>021002</v>
          </cell>
          <cell r="FH5">
            <v>209</v>
          </cell>
          <cell r="FI5" t="str">
            <v>021002</v>
          </cell>
          <cell r="FJ5">
            <v>228</v>
          </cell>
          <cell r="FK5" t="str">
            <v>021002</v>
          </cell>
          <cell r="FL5">
            <v>204</v>
          </cell>
          <cell r="FM5" t="str">
            <v>021002</v>
          </cell>
          <cell r="FN5">
            <v>232</v>
          </cell>
          <cell r="FO5" t="str">
            <v>021002</v>
          </cell>
          <cell r="FP5">
            <v>208</v>
          </cell>
          <cell r="FQ5" t="str">
            <v>021002</v>
          </cell>
          <cell r="FR5">
            <v>255</v>
          </cell>
          <cell r="FS5" t="str">
            <v>021002</v>
          </cell>
          <cell r="FT5">
            <v>224</v>
          </cell>
          <cell r="FU5" t="str">
            <v>021002</v>
          </cell>
          <cell r="FV5">
            <v>275</v>
          </cell>
          <cell r="FW5" t="str">
            <v>021002</v>
          </cell>
          <cell r="FX5">
            <v>201</v>
          </cell>
          <cell r="FY5" t="str">
            <v>021002</v>
          </cell>
          <cell r="FZ5">
            <v>195</v>
          </cell>
          <cell r="GA5" t="str">
            <v>021002</v>
          </cell>
          <cell r="GB5">
            <v>224</v>
          </cell>
          <cell r="GC5" t="str">
            <v>021002</v>
          </cell>
          <cell r="GD5">
            <v>232</v>
          </cell>
          <cell r="GE5" t="str">
            <v>021002</v>
          </cell>
          <cell r="GF5">
            <v>210</v>
          </cell>
          <cell r="GG5" t="str">
            <v>021002</v>
          </cell>
          <cell r="GH5">
            <v>220</v>
          </cell>
          <cell r="GI5" t="str">
            <v>021002</v>
          </cell>
          <cell r="GJ5">
            <v>193</v>
          </cell>
          <cell r="GK5" t="str">
            <v>021002</v>
          </cell>
          <cell r="GL5">
            <v>218</v>
          </cell>
          <cell r="GM5" t="str">
            <v>021002</v>
          </cell>
          <cell r="GN5">
            <v>205</v>
          </cell>
          <cell r="GO5" t="str">
            <v>021002</v>
          </cell>
          <cell r="GP5">
            <v>218</v>
          </cell>
          <cell r="GQ5" t="str">
            <v>021002</v>
          </cell>
          <cell r="GR5">
            <v>248</v>
          </cell>
          <cell r="GS5" t="str">
            <v>021002</v>
          </cell>
          <cell r="GT5">
            <v>237</v>
          </cell>
          <cell r="GU5" t="str">
            <v>021002</v>
          </cell>
          <cell r="GV5">
            <v>213</v>
          </cell>
          <cell r="GW5" t="str">
            <v>021002</v>
          </cell>
          <cell r="GX5">
            <v>245</v>
          </cell>
          <cell r="GY5" t="str">
            <v>021002</v>
          </cell>
          <cell r="GZ5">
            <v>227</v>
          </cell>
          <cell r="HA5" t="str">
            <v>021002</v>
          </cell>
          <cell r="HB5">
            <v>235</v>
          </cell>
          <cell r="HC5" t="str">
            <v>021002</v>
          </cell>
          <cell r="HD5">
            <v>241</v>
          </cell>
          <cell r="HE5" t="str">
            <v>021002</v>
          </cell>
          <cell r="HF5">
            <v>260</v>
          </cell>
          <cell r="HG5" t="str">
            <v>021002</v>
          </cell>
          <cell r="HH5">
            <v>316</v>
          </cell>
          <cell r="HI5" t="str">
            <v>021002</v>
          </cell>
          <cell r="HJ5">
            <v>283</v>
          </cell>
          <cell r="HK5" t="str">
            <v>021002</v>
          </cell>
          <cell r="HL5">
            <v>260</v>
          </cell>
          <cell r="HM5" t="str">
            <v>021002</v>
          </cell>
          <cell r="HN5">
            <v>264</v>
          </cell>
          <cell r="HO5" t="str">
            <v>021002</v>
          </cell>
          <cell r="HP5">
            <v>248</v>
          </cell>
          <cell r="HQ5" t="str">
            <v>021002</v>
          </cell>
          <cell r="HR5">
            <v>285</v>
          </cell>
          <cell r="HS5" t="str">
            <v>021002</v>
          </cell>
          <cell r="HT5">
            <v>225</v>
          </cell>
          <cell r="HU5" t="str">
            <v>021002</v>
          </cell>
          <cell r="HV5">
            <v>276</v>
          </cell>
          <cell r="HW5" t="str">
            <v>021002</v>
          </cell>
          <cell r="HX5">
            <v>296</v>
          </cell>
          <cell r="HY5" t="str">
            <v>021002</v>
          </cell>
          <cell r="HZ5">
            <v>318</v>
          </cell>
          <cell r="IA5" t="str">
            <v>021002</v>
          </cell>
          <cell r="IB5">
            <v>303</v>
          </cell>
          <cell r="IC5" t="str">
            <v>021002</v>
          </cell>
          <cell r="ID5">
            <v>319</v>
          </cell>
          <cell r="IE5" t="str">
            <v>021002</v>
          </cell>
          <cell r="IF5">
            <v>306</v>
          </cell>
          <cell r="IG5" t="str">
            <v>021002</v>
          </cell>
          <cell r="IH5">
            <v>359</v>
          </cell>
          <cell r="II5" t="str">
            <v>021002</v>
          </cell>
          <cell r="IJ5">
            <v>268</v>
          </cell>
          <cell r="IK5" t="str">
            <v>021002</v>
          </cell>
          <cell r="IL5">
            <v>367</v>
          </cell>
          <cell r="IM5" t="str">
            <v>021002</v>
          </cell>
          <cell r="IN5">
            <v>273</v>
          </cell>
          <cell r="IO5" t="str">
            <v>021002</v>
          </cell>
          <cell r="IP5">
            <v>312</v>
          </cell>
          <cell r="IQ5" t="str">
            <v>021002</v>
          </cell>
          <cell r="IR5">
            <v>258</v>
          </cell>
          <cell r="IS5" t="str">
            <v>021002</v>
          </cell>
          <cell r="IT5">
            <v>327</v>
          </cell>
          <cell r="IU5" t="str">
            <v>021002</v>
          </cell>
          <cell r="IV5">
            <v>243</v>
          </cell>
          <cell r="IW5" t="str">
            <v>021002</v>
          </cell>
          <cell r="IX5">
            <v>297</v>
          </cell>
          <cell r="IY5" t="str">
            <v>021002</v>
          </cell>
          <cell r="IZ5">
            <v>207</v>
          </cell>
          <cell r="JA5" t="str">
            <v>021002</v>
          </cell>
          <cell r="JB5">
            <v>261</v>
          </cell>
          <cell r="JC5" t="str">
            <v>021002</v>
          </cell>
          <cell r="JD5">
            <v>199</v>
          </cell>
          <cell r="JE5" t="str">
            <v>021002</v>
          </cell>
          <cell r="JF5">
            <v>254</v>
          </cell>
          <cell r="JG5" t="str">
            <v>021002</v>
          </cell>
          <cell r="JH5">
            <v>180</v>
          </cell>
          <cell r="JI5" t="str">
            <v>021002</v>
          </cell>
          <cell r="JJ5">
            <v>257</v>
          </cell>
          <cell r="JK5" t="str">
            <v>021002</v>
          </cell>
          <cell r="JL5">
            <v>161</v>
          </cell>
          <cell r="JM5" t="str">
            <v>021002</v>
          </cell>
          <cell r="JN5">
            <v>211</v>
          </cell>
          <cell r="JO5" t="str">
            <v>021002</v>
          </cell>
          <cell r="JP5">
            <v>162</v>
          </cell>
          <cell r="JQ5" t="str">
            <v>021002</v>
          </cell>
          <cell r="JR5">
            <v>207</v>
          </cell>
          <cell r="JS5" t="str">
            <v>021002</v>
          </cell>
          <cell r="JT5">
            <v>136</v>
          </cell>
          <cell r="JU5" t="str">
            <v>021002</v>
          </cell>
          <cell r="JV5">
            <v>196</v>
          </cell>
          <cell r="JW5" t="str">
            <v>021002</v>
          </cell>
          <cell r="JX5">
            <v>119</v>
          </cell>
          <cell r="JY5" t="str">
            <v>021002</v>
          </cell>
          <cell r="JZ5">
            <v>170</v>
          </cell>
          <cell r="KA5" t="str">
            <v>021002</v>
          </cell>
          <cell r="KB5">
            <v>107</v>
          </cell>
          <cell r="KC5" t="str">
            <v>021002</v>
          </cell>
          <cell r="KD5">
            <v>200</v>
          </cell>
          <cell r="KE5" t="str">
            <v>021002</v>
          </cell>
          <cell r="KF5">
            <v>87</v>
          </cell>
          <cell r="KG5" t="str">
            <v>021002</v>
          </cell>
          <cell r="KH5">
            <v>133</v>
          </cell>
          <cell r="KI5" t="str">
            <v>021002</v>
          </cell>
          <cell r="KJ5">
            <v>64</v>
          </cell>
          <cell r="KK5" t="str">
            <v>021002</v>
          </cell>
          <cell r="KL5">
            <v>139</v>
          </cell>
          <cell r="KM5" t="str">
            <v>021002</v>
          </cell>
          <cell r="KN5">
            <v>75</v>
          </cell>
          <cell r="KO5" t="str">
            <v>021002</v>
          </cell>
          <cell r="KP5">
            <v>156</v>
          </cell>
          <cell r="KQ5" t="str">
            <v>021002</v>
          </cell>
          <cell r="KR5">
            <v>24</v>
          </cell>
          <cell r="KS5" t="str">
            <v>021002</v>
          </cell>
          <cell r="KT5">
            <v>65</v>
          </cell>
          <cell r="KU5" t="str">
            <v>021002</v>
          </cell>
          <cell r="KV5">
            <v>17</v>
          </cell>
          <cell r="KW5" t="str">
            <v>021002</v>
          </cell>
          <cell r="KX5">
            <v>49</v>
          </cell>
          <cell r="KY5" t="str">
            <v>021002</v>
          </cell>
          <cell r="KZ5">
            <v>19</v>
          </cell>
          <cell r="LA5" t="str">
            <v>021002</v>
          </cell>
          <cell r="LB5">
            <v>48</v>
          </cell>
          <cell r="LC5" t="str">
            <v>021002</v>
          </cell>
          <cell r="LD5">
            <v>37</v>
          </cell>
          <cell r="LE5" t="str">
            <v>021002</v>
          </cell>
          <cell r="LF5">
            <v>87</v>
          </cell>
          <cell r="LG5" t="str">
            <v>021002</v>
          </cell>
          <cell r="LH5">
            <v>38</v>
          </cell>
          <cell r="LI5" t="str">
            <v>021002</v>
          </cell>
          <cell r="LJ5">
            <v>113</v>
          </cell>
          <cell r="LK5" t="str">
            <v>021002</v>
          </cell>
          <cell r="LL5">
            <v>33</v>
          </cell>
          <cell r="LM5" t="str">
            <v>021002</v>
          </cell>
          <cell r="LN5">
            <v>118</v>
          </cell>
          <cell r="LO5" t="str">
            <v>021002</v>
          </cell>
          <cell r="LP5">
            <v>43</v>
          </cell>
          <cell r="LQ5" t="str">
            <v>021002</v>
          </cell>
          <cell r="LR5">
            <v>125</v>
          </cell>
          <cell r="LS5" t="str">
            <v>021002</v>
          </cell>
          <cell r="LT5">
            <v>42</v>
          </cell>
          <cell r="LU5" t="str">
            <v>021002</v>
          </cell>
          <cell r="LV5">
            <v>107</v>
          </cell>
          <cell r="LW5" t="str">
            <v>021002</v>
          </cell>
          <cell r="LX5">
            <v>27</v>
          </cell>
          <cell r="LY5" t="str">
            <v>021002</v>
          </cell>
          <cell r="LZ5">
            <v>122</v>
          </cell>
          <cell r="MA5" t="str">
            <v>021002</v>
          </cell>
          <cell r="MB5">
            <v>29</v>
          </cell>
          <cell r="MC5" t="str">
            <v>021002</v>
          </cell>
          <cell r="MD5">
            <v>91</v>
          </cell>
          <cell r="ME5" t="str">
            <v>021002</v>
          </cell>
          <cell r="MF5">
            <v>15</v>
          </cell>
          <cell r="MG5" t="str">
            <v>021002</v>
          </cell>
          <cell r="MH5">
            <v>80</v>
          </cell>
          <cell r="MI5" t="str">
            <v>021002</v>
          </cell>
          <cell r="MJ5">
            <v>13</v>
          </cell>
          <cell r="MK5" t="str">
            <v>021002</v>
          </cell>
          <cell r="ML5">
            <v>48</v>
          </cell>
          <cell r="MM5" t="str">
            <v>021002</v>
          </cell>
          <cell r="MN5">
            <v>14</v>
          </cell>
          <cell r="MO5" t="str">
            <v>021002</v>
          </cell>
          <cell r="MP5">
            <v>39</v>
          </cell>
          <cell r="MQ5" t="str">
            <v>021002</v>
          </cell>
          <cell r="MR5">
            <v>6</v>
          </cell>
          <cell r="MS5" t="str">
            <v>021002</v>
          </cell>
          <cell r="MT5">
            <v>45</v>
          </cell>
          <cell r="MU5" t="str">
            <v>021002</v>
          </cell>
          <cell r="MV5">
            <v>8</v>
          </cell>
          <cell r="MW5" t="str">
            <v>021002</v>
          </cell>
          <cell r="MX5">
            <v>49</v>
          </cell>
          <cell r="MY5" t="str">
            <v>021002</v>
          </cell>
          <cell r="MZ5">
            <v>4</v>
          </cell>
          <cell r="NA5" t="str">
            <v>021002</v>
          </cell>
          <cell r="NB5">
            <v>31</v>
          </cell>
          <cell r="NC5" t="str">
            <v>021002</v>
          </cell>
          <cell r="ND5">
            <v>7</v>
          </cell>
          <cell r="NE5" t="str">
            <v>021002</v>
          </cell>
          <cell r="NF5">
            <v>26</v>
          </cell>
          <cell r="NG5" t="str">
            <v>021002</v>
          </cell>
          <cell r="NH5">
            <v>3</v>
          </cell>
          <cell r="NI5" t="str">
            <v>021003</v>
          </cell>
          <cell r="NJ5">
            <v>10</v>
          </cell>
          <cell r="NK5" t="str">
            <v>021002</v>
          </cell>
          <cell r="NL5">
            <v>1</v>
          </cell>
          <cell r="NM5" t="str">
            <v>021002</v>
          </cell>
          <cell r="NN5">
            <v>9</v>
          </cell>
          <cell r="NO5" t="str">
            <v>021002</v>
          </cell>
          <cell r="NP5">
            <v>1</v>
          </cell>
          <cell r="NQ5" t="str">
            <v>021003</v>
          </cell>
          <cell r="NR5">
            <v>5</v>
          </cell>
          <cell r="NS5" t="str">
            <v>021002</v>
          </cell>
          <cell r="NT5">
            <v>1</v>
          </cell>
          <cell r="NU5" t="str">
            <v>021003</v>
          </cell>
          <cell r="NV5">
            <v>6</v>
          </cell>
          <cell r="NY5" t="str">
            <v>021002</v>
          </cell>
          <cell r="NZ5">
            <v>2</v>
          </cell>
          <cell r="OC5" t="str">
            <v>021003</v>
          </cell>
          <cell r="OD5">
            <v>1</v>
          </cell>
          <cell r="OG5" t="str">
            <v>021111</v>
          </cell>
          <cell r="OH5">
            <v>2</v>
          </cell>
          <cell r="OK5" t="str">
            <v>021105</v>
          </cell>
          <cell r="OL5">
            <v>1</v>
          </cell>
          <cell r="OO5" t="str">
            <v>021901</v>
          </cell>
          <cell r="OP5">
            <v>1</v>
          </cell>
          <cell r="OS5" t="str">
            <v>021405</v>
          </cell>
          <cell r="OT5">
            <v>1</v>
          </cell>
          <cell r="OW5" t="str">
            <v>021424</v>
          </cell>
          <cell r="OX5">
            <v>1</v>
          </cell>
          <cell r="PA5" t="str">
            <v>021701</v>
          </cell>
          <cell r="PB5">
            <v>1</v>
          </cell>
        </row>
        <row r="6">
          <cell r="C6" t="str">
            <v>021100</v>
          </cell>
          <cell r="D6">
            <v>847</v>
          </cell>
          <cell r="E6" t="str">
            <v>021100</v>
          </cell>
          <cell r="F6">
            <v>712</v>
          </cell>
          <cell r="G6" t="str">
            <v>021100</v>
          </cell>
          <cell r="H6">
            <v>793</v>
          </cell>
          <cell r="I6" t="str">
            <v>021100</v>
          </cell>
          <cell r="J6">
            <v>742</v>
          </cell>
          <cell r="K6" t="str">
            <v>021100</v>
          </cell>
          <cell r="L6">
            <v>905</v>
          </cell>
          <cell r="M6" t="str">
            <v>021100</v>
          </cell>
          <cell r="N6">
            <v>863</v>
          </cell>
          <cell r="O6" t="str">
            <v>021100</v>
          </cell>
          <cell r="P6">
            <v>915</v>
          </cell>
          <cell r="Q6" t="str">
            <v>021100</v>
          </cell>
          <cell r="R6">
            <v>918</v>
          </cell>
          <cell r="S6" t="str">
            <v>021100</v>
          </cell>
          <cell r="T6">
            <v>1102</v>
          </cell>
          <cell r="U6" t="str">
            <v>021100</v>
          </cell>
          <cell r="V6">
            <v>1022</v>
          </cell>
          <cell r="W6" t="str">
            <v>021100</v>
          </cell>
          <cell r="X6">
            <v>1082</v>
          </cell>
          <cell r="Y6" t="str">
            <v>021100</v>
          </cell>
          <cell r="Z6">
            <v>1059</v>
          </cell>
          <cell r="AA6" t="str">
            <v>021100</v>
          </cell>
          <cell r="AB6">
            <v>1046</v>
          </cell>
          <cell r="AC6" t="str">
            <v>021100</v>
          </cell>
          <cell r="AD6">
            <v>1056</v>
          </cell>
          <cell r="AE6" t="str">
            <v>021100</v>
          </cell>
          <cell r="AF6">
            <v>1053</v>
          </cell>
          <cell r="AG6" t="str">
            <v>021100</v>
          </cell>
          <cell r="AH6">
            <v>1025</v>
          </cell>
          <cell r="AI6" t="str">
            <v>021100</v>
          </cell>
          <cell r="AJ6">
            <v>1046</v>
          </cell>
          <cell r="AK6" t="str">
            <v>021100</v>
          </cell>
          <cell r="AL6">
            <v>1027</v>
          </cell>
          <cell r="AM6" t="str">
            <v>021100</v>
          </cell>
          <cell r="AN6">
            <v>978</v>
          </cell>
          <cell r="AO6" t="str">
            <v>021100</v>
          </cell>
          <cell r="AP6">
            <v>911</v>
          </cell>
          <cell r="AQ6" t="str">
            <v>021100</v>
          </cell>
          <cell r="AR6">
            <v>946</v>
          </cell>
          <cell r="AS6" t="str">
            <v>021100</v>
          </cell>
          <cell r="AT6">
            <v>903</v>
          </cell>
          <cell r="AU6" t="str">
            <v>021100</v>
          </cell>
          <cell r="AV6">
            <v>922</v>
          </cell>
          <cell r="AW6" t="str">
            <v>021100</v>
          </cell>
          <cell r="AX6">
            <v>898</v>
          </cell>
          <cell r="AY6" t="str">
            <v>021100</v>
          </cell>
          <cell r="AZ6">
            <v>842</v>
          </cell>
          <cell r="BA6" t="str">
            <v>021100</v>
          </cell>
          <cell r="BB6">
            <v>838</v>
          </cell>
          <cell r="BC6" t="str">
            <v>021100</v>
          </cell>
          <cell r="BD6">
            <v>810</v>
          </cell>
          <cell r="BE6" t="str">
            <v>021100</v>
          </cell>
          <cell r="BF6">
            <v>757</v>
          </cell>
          <cell r="BG6" t="str">
            <v>021100</v>
          </cell>
          <cell r="BH6">
            <v>733</v>
          </cell>
          <cell r="BI6" t="str">
            <v>021100</v>
          </cell>
          <cell r="BJ6">
            <v>665</v>
          </cell>
          <cell r="BK6" t="str">
            <v>021100</v>
          </cell>
          <cell r="BL6">
            <v>652</v>
          </cell>
          <cell r="BM6" t="str">
            <v>021100</v>
          </cell>
          <cell r="BN6">
            <v>690</v>
          </cell>
          <cell r="BO6" t="str">
            <v>021003</v>
          </cell>
          <cell r="BP6">
            <v>99</v>
          </cell>
          <cell r="BQ6" t="str">
            <v>021003</v>
          </cell>
          <cell r="BR6">
            <v>79</v>
          </cell>
          <cell r="BS6" t="str">
            <v>021003</v>
          </cell>
          <cell r="BT6">
            <v>138</v>
          </cell>
          <cell r="BU6" t="str">
            <v>021003</v>
          </cell>
          <cell r="BV6">
            <v>96</v>
          </cell>
          <cell r="BW6" t="str">
            <v>021003</v>
          </cell>
          <cell r="BX6">
            <v>147</v>
          </cell>
          <cell r="BY6" t="str">
            <v>021003</v>
          </cell>
          <cell r="BZ6">
            <v>111</v>
          </cell>
          <cell r="CA6" t="str">
            <v>021003</v>
          </cell>
          <cell r="CB6">
            <v>166</v>
          </cell>
          <cell r="CC6" t="str">
            <v>021003</v>
          </cell>
          <cell r="CD6">
            <v>112</v>
          </cell>
          <cell r="CE6" t="str">
            <v>021003</v>
          </cell>
          <cell r="CF6">
            <v>157</v>
          </cell>
          <cell r="CG6" t="str">
            <v>021003</v>
          </cell>
          <cell r="CH6">
            <v>120</v>
          </cell>
          <cell r="CI6" t="str">
            <v>021003</v>
          </cell>
          <cell r="CJ6">
            <v>166</v>
          </cell>
          <cell r="CK6" t="str">
            <v>021003</v>
          </cell>
          <cell r="CL6">
            <v>95</v>
          </cell>
          <cell r="CM6" t="str">
            <v>021003</v>
          </cell>
          <cell r="CN6">
            <v>156</v>
          </cell>
          <cell r="CO6" t="str">
            <v>021003</v>
          </cell>
          <cell r="CP6">
            <v>106</v>
          </cell>
          <cell r="CQ6" t="str">
            <v>021003</v>
          </cell>
          <cell r="CR6">
            <v>152</v>
          </cell>
          <cell r="CS6" t="str">
            <v>021003</v>
          </cell>
          <cell r="CT6">
            <v>79</v>
          </cell>
          <cell r="CU6" t="str">
            <v>021003</v>
          </cell>
          <cell r="CV6">
            <v>183</v>
          </cell>
          <cell r="CW6" t="str">
            <v>021003</v>
          </cell>
          <cell r="CX6">
            <v>101</v>
          </cell>
          <cell r="CY6" t="str">
            <v>021003</v>
          </cell>
          <cell r="CZ6">
            <v>173</v>
          </cell>
          <cell r="DA6" t="str">
            <v>021003</v>
          </cell>
          <cell r="DB6">
            <v>104</v>
          </cell>
          <cell r="DC6" t="str">
            <v>021003</v>
          </cell>
          <cell r="DD6">
            <v>174</v>
          </cell>
          <cell r="DE6" t="str">
            <v>021003</v>
          </cell>
          <cell r="DF6">
            <v>146</v>
          </cell>
          <cell r="DG6" t="str">
            <v>021003</v>
          </cell>
          <cell r="DH6">
            <v>192</v>
          </cell>
          <cell r="DI6" t="str">
            <v>021003</v>
          </cell>
          <cell r="DJ6">
            <v>140</v>
          </cell>
          <cell r="DK6" t="str">
            <v>021003</v>
          </cell>
          <cell r="DL6">
            <v>225</v>
          </cell>
          <cell r="DM6" t="str">
            <v>021003</v>
          </cell>
          <cell r="DN6">
            <v>152</v>
          </cell>
          <cell r="DO6" t="str">
            <v>021003</v>
          </cell>
          <cell r="DP6">
            <v>213</v>
          </cell>
          <cell r="DQ6" t="str">
            <v>021003</v>
          </cell>
          <cell r="DR6">
            <v>154</v>
          </cell>
          <cell r="DS6" t="str">
            <v>021003</v>
          </cell>
          <cell r="DT6">
            <v>268</v>
          </cell>
          <cell r="DU6" t="str">
            <v>021003</v>
          </cell>
          <cell r="DV6">
            <v>189</v>
          </cell>
          <cell r="DW6" t="str">
            <v>021003</v>
          </cell>
          <cell r="DX6">
            <v>256</v>
          </cell>
          <cell r="DY6" t="str">
            <v>021003</v>
          </cell>
          <cell r="DZ6">
            <v>215</v>
          </cell>
          <cell r="EA6" t="str">
            <v>021003</v>
          </cell>
          <cell r="EB6">
            <v>278</v>
          </cell>
          <cell r="EC6" t="str">
            <v>021003</v>
          </cell>
          <cell r="ED6">
            <v>232</v>
          </cell>
          <cell r="EE6" t="str">
            <v>021003</v>
          </cell>
          <cell r="EF6">
            <v>327</v>
          </cell>
          <cell r="EG6" t="str">
            <v>021003</v>
          </cell>
          <cell r="EH6">
            <v>272</v>
          </cell>
          <cell r="EI6" t="str">
            <v>021003</v>
          </cell>
          <cell r="EJ6">
            <v>328</v>
          </cell>
          <cell r="EK6" t="str">
            <v>021003</v>
          </cell>
          <cell r="EL6">
            <v>246</v>
          </cell>
          <cell r="EM6" t="str">
            <v>021003</v>
          </cell>
          <cell r="EN6">
            <v>274</v>
          </cell>
          <cell r="EO6" t="str">
            <v>021003</v>
          </cell>
          <cell r="EP6">
            <v>228</v>
          </cell>
          <cell r="EQ6" t="str">
            <v>021003</v>
          </cell>
          <cell r="ER6">
            <v>241</v>
          </cell>
          <cell r="ES6" t="str">
            <v>021003</v>
          </cell>
          <cell r="ET6">
            <v>244</v>
          </cell>
          <cell r="EU6" t="str">
            <v>021003</v>
          </cell>
          <cell r="EV6">
            <v>253</v>
          </cell>
          <cell r="EW6" t="str">
            <v>021003</v>
          </cell>
          <cell r="EX6">
            <v>217</v>
          </cell>
          <cell r="EY6" t="str">
            <v>021003</v>
          </cell>
          <cell r="EZ6">
            <v>231</v>
          </cell>
          <cell r="FA6" t="str">
            <v>021003</v>
          </cell>
          <cell r="FB6">
            <v>208</v>
          </cell>
          <cell r="FC6" t="str">
            <v>021003</v>
          </cell>
          <cell r="FD6">
            <v>244</v>
          </cell>
          <cell r="FE6" t="str">
            <v>021003</v>
          </cell>
          <cell r="FF6">
            <v>244</v>
          </cell>
          <cell r="FG6" t="str">
            <v>021003</v>
          </cell>
          <cell r="FH6">
            <v>235</v>
          </cell>
          <cell r="FI6" t="str">
            <v>021003</v>
          </cell>
          <cell r="FJ6">
            <v>227</v>
          </cell>
          <cell r="FK6" t="str">
            <v>021003</v>
          </cell>
          <cell r="FL6">
            <v>212</v>
          </cell>
          <cell r="FM6" t="str">
            <v>021003</v>
          </cell>
          <cell r="FN6">
            <v>243</v>
          </cell>
          <cell r="FO6" t="str">
            <v>021003</v>
          </cell>
          <cell r="FP6">
            <v>222</v>
          </cell>
          <cell r="FQ6" t="str">
            <v>021003</v>
          </cell>
          <cell r="FR6">
            <v>239</v>
          </cell>
          <cell r="FS6" t="str">
            <v>021003</v>
          </cell>
          <cell r="FT6">
            <v>217</v>
          </cell>
          <cell r="FU6" t="str">
            <v>021003</v>
          </cell>
          <cell r="FV6">
            <v>216</v>
          </cell>
          <cell r="FW6" t="str">
            <v>021003</v>
          </cell>
          <cell r="FX6">
            <v>217</v>
          </cell>
          <cell r="FY6" t="str">
            <v>021003</v>
          </cell>
          <cell r="FZ6">
            <v>215</v>
          </cell>
          <cell r="GA6" t="str">
            <v>021003</v>
          </cell>
          <cell r="GB6">
            <v>250</v>
          </cell>
          <cell r="GC6" t="str">
            <v>021003</v>
          </cell>
          <cell r="GD6">
            <v>284</v>
          </cell>
          <cell r="GE6" t="str">
            <v>021003</v>
          </cell>
          <cell r="GF6">
            <v>233</v>
          </cell>
          <cell r="GG6" t="str">
            <v>021003</v>
          </cell>
          <cell r="GH6">
            <v>237</v>
          </cell>
          <cell r="GI6" t="str">
            <v>021003</v>
          </cell>
          <cell r="GJ6">
            <v>215</v>
          </cell>
          <cell r="GK6" t="str">
            <v>021003</v>
          </cell>
          <cell r="GL6">
            <v>229</v>
          </cell>
          <cell r="GM6" t="str">
            <v>021003</v>
          </cell>
          <cell r="GN6">
            <v>245</v>
          </cell>
          <cell r="GO6" t="str">
            <v>021003</v>
          </cell>
          <cell r="GP6">
            <v>240</v>
          </cell>
          <cell r="GQ6" t="str">
            <v>021003</v>
          </cell>
          <cell r="GR6">
            <v>231</v>
          </cell>
          <cell r="GS6" t="str">
            <v>021003</v>
          </cell>
          <cell r="GT6">
            <v>242</v>
          </cell>
          <cell r="GU6" t="str">
            <v>021003</v>
          </cell>
          <cell r="GV6">
            <v>248</v>
          </cell>
          <cell r="GW6" t="str">
            <v>021003</v>
          </cell>
          <cell r="GX6">
            <v>267</v>
          </cell>
          <cell r="GY6" t="str">
            <v>021003</v>
          </cell>
          <cell r="GZ6">
            <v>260</v>
          </cell>
          <cell r="HA6" t="str">
            <v>021003</v>
          </cell>
          <cell r="HB6">
            <v>285</v>
          </cell>
          <cell r="HC6" t="str">
            <v>021003</v>
          </cell>
          <cell r="HD6">
            <v>257</v>
          </cell>
          <cell r="HE6" t="str">
            <v>021003</v>
          </cell>
          <cell r="HF6">
            <v>281</v>
          </cell>
          <cell r="HG6" t="str">
            <v>021003</v>
          </cell>
          <cell r="HH6">
            <v>297</v>
          </cell>
          <cell r="HI6" t="str">
            <v>021003</v>
          </cell>
          <cell r="HJ6">
            <v>271</v>
          </cell>
          <cell r="HK6" t="str">
            <v>021003</v>
          </cell>
          <cell r="HL6">
            <v>297</v>
          </cell>
          <cell r="HM6" t="str">
            <v>021003</v>
          </cell>
          <cell r="HN6">
            <v>315</v>
          </cell>
          <cell r="HO6" t="str">
            <v>021003</v>
          </cell>
          <cell r="HP6">
            <v>265</v>
          </cell>
          <cell r="HQ6" t="str">
            <v>021003</v>
          </cell>
          <cell r="HR6">
            <v>325</v>
          </cell>
          <cell r="HS6" t="str">
            <v>021003</v>
          </cell>
          <cell r="HT6">
            <v>332</v>
          </cell>
          <cell r="HU6" t="str">
            <v>021003</v>
          </cell>
          <cell r="HV6">
            <v>342</v>
          </cell>
          <cell r="HW6" t="str">
            <v>021003</v>
          </cell>
          <cell r="HX6">
            <v>321</v>
          </cell>
          <cell r="HY6" t="str">
            <v>021003</v>
          </cell>
          <cell r="HZ6">
            <v>333</v>
          </cell>
          <cell r="IA6" t="str">
            <v>021003</v>
          </cell>
          <cell r="IB6">
            <v>331</v>
          </cell>
          <cell r="IC6" t="str">
            <v>021003</v>
          </cell>
          <cell r="ID6">
            <v>391</v>
          </cell>
          <cell r="IE6" t="str">
            <v>021003</v>
          </cell>
          <cell r="IF6">
            <v>339</v>
          </cell>
          <cell r="IG6" t="str">
            <v>021003</v>
          </cell>
          <cell r="IH6">
            <v>382</v>
          </cell>
          <cell r="II6" t="str">
            <v>021003</v>
          </cell>
          <cell r="IJ6">
            <v>320</v>
          </cell>
          <cell r="IK6" t="str">
            <v>021003</v>
          </cell>
          <cell r="IL6">
            <v>389</v>
          </cell>
          <cell r="IM6" t="str">
            <v>021003</v>
          </cell>
          <cell r="IN6">
            <v>307</v>
          </cell>
          <cell r="IO6" t="str">
            <v>021003</v>
          </cell>
          <cell r="IP6">
            <v>388</v>
          </cell>
          <cell r="IQ6" t="str">
            <v>021003</v>
          </cell>
          <cell r="IR6">
            <v>257</v>
          </cell>
          <cell r="IS6" t="str">
            <v>021003</v>
          </cell>
          <cell r="IT6">
            <v>338</v>
          </cell>
          <cell r="IU6" t="str">
            <v>021003</v>
          </cell>
          <cell r="IV6">
            <v>263</v>
          </cell>
          <cell r="IW6" t="str">
            <v>021003</v>
          </cell>
          <cell r="IX6">
            <v>312</v>
          </cell>
          <cell r="IY6" t="str">
            <v>021003</v>
          </cell>
          <cell r="IZ6">
            <v>227</v>
          </cell>
          <cell r="JA6" t="str">
            <v>021003</v>
          </cell>
          <cell r="JB6">
            <v>300</v>
          </cell>
          <cell r="JC6" t="str">
            <v>021003</v>
          </cell>
          <cell r="JD6">
            <v>220</v>
          </cell>
          <cell r="JE6" t="str">
            <v>021003</v>
          </cell>
          <cell r="JF6">
            <v>279</v>
          </cell>
          <cell r="JG6" t="str">
            <v>021003</v>
          </cell>
          <cell r="JH6">
            <v>195</v>
          </cell>
          <cell r="JI6" t="str">
            <v>021003</v>
          </cell>
          <cell r="JJ6">
            <v>263</v>
          </cell>
          <cell r="JK6" t="str">
            <v>021003</v>
          </cell>
          <cell r="JL6">
            <v>149</v>
          </cell>
          <cell r="JM6" t="str">
            <v>021003</v>
          </cell>
          <cell r="JN6">
            <v>217</v>
          </cell>
          <cell r="JO6" t="str">
            <v>021003</v>
          </cell>
          <cell r="JP6">
            <v>158</v>
          </cell>
          <cell r="JQ6" t="str">
            <v>021003</v>
          </cell>
          <cell r="JR6">
            <v>252</v>
          </cell>
          <cell r="JS6" t="str">
            <v>021003</v>
          </cell>
          <cell r="JT6">
            <v>138</v>
          </cell>
          <cell r="JU6" t="str">
            <v>021003</v>
          </cell>
          <cell r="JV6">
            <v>211</v>
          </cell>
          <cell r="JW6" t="str">
            <v>021003</v>
          </cell>
          <cell r="JX6">
            <v>102</v>
          </cell>
          <cell r="JY6" t="str">
            <v>021003</v>
          </cell>
          <cell r="JZ6">
            <v>180</v>
          </cell>
          <cell r="KA6" t="str">
            <v>021003</v>
          </cell>
          <cell r="KB6">
            <v>117</v>
          </cell>
          <cell r="KC6" t="str">
            <v>021003</v>
          </cell>
          <cell r="KD6">
            <v>181</v>
          </cell>
          <cell r="KE6" t="str">
            <v>021003</v>
          </cell>
          <cell r="KF6">
            <v>60</v>
          </cell>
          <cell r="KG6" t="str">
            <v>021003</v>
          </cell>
          <cell r="KH6">
            <v>142</v>
          </cell>
          <cell r="KI6" t="str">
            <v>021003</v>
          </cell>
          <cell r="KJ6">
            <v>69</v>
          </cell>
          <cell r="KK6" t="str">
            <v>021003</v>
          </cell>
          <cell r="KL6">
            <v>159</v>
          </cell>
          <cell r="KM6" t="str">
            <v>021003</v>
          </cell>
          <cell r="KN6">
            <v>66</v>
          </cell>
          <cell r="KO6" t="str">
            <v>021003</v>
          </cell>
          <cell r="KP6">
            <v>143</v>
          </cell>
          <cell r="KQ6" t="str">
            <v>021003</v>
          </cell>
          <cell r="KR6">
            <v>18</v>
          </cell>
          <cell r="KS6" t="str">
            <v>021003</v>
          </cell>
          <cell r="KT6">
            <v>64</v>
          </cell>
          <cell r="KU6" t="str">
            <v>021003</v>
          </cell>
          <cell r="KV6">
            <v>16</v>
          </cell>
          <cell r="KW6" t="str">
            <v>021003</v>
          </cell>
          <cell r="KX6">
            <v>34</v>
          </cell>
          <cell r="KY6" t="str">
            <v>021003</v>
          </cell>
          <cell r="KZ6">
            <v>24</v>
          </cell>
          <cell r="LA6" t="str">
            <v>021003</v>
          </cell>
          <cell r="LB6">
            <v>53</v>
          </cell>
          <cell r="LC6" t="str">
            <v>021003</v>
          </cell>
          <cell r="LD6">
            <v>31</v>
          </cell>
          <cell r="LE6" t="str">
            <v>021003</v>
          </cell>
          <cell r="LF6">
            <v>98</v>
          </cell>
          <cell r="LG6" t="str">
            <v>021003</v>
          </cell>
          <cell r="LH6">
            <v>49</v>
          </cell>
          <cell r="LI6" t="str">
            <v>021003</v>
          </cell>
          <cell r="LJ6">
            <v>131</v>
          </cell>
          <cell r="LK6" t="str">
            <v>021003</v>
          </cell>
          <cell r="LL6">
            <v>59</v>
          </cell>
          <cell r="LM6" t="str">
            <v>021003</v>
          </cell>
          <cell r="LN6">
            <v>131</v>
          </cell>
          <cell r="LO6" t="str">
            <v>021003</v>
          </cell>
          <cell r="LP6">
            <v>51</v>
          </cell>
          <cell r="LQ6" t="str">
            <v>021003</v>
          </cell>
          <cell r="LR6">
            <v>144</v>
          </cell>
          <cell r="LS6" t="str">
            <v>021003</v>
          </cell>
          <cell r="LT6">
            <v>40</v>
          </cell>
          <cell r="LU6" t="str">
            <v>021003</v>
          </cell>
          <cell r="LV6">
            <v>128</v>
          </cell>
          <cell r="LW6" t="str">
            <v>021003</v>
          </cell>
          <cell r="LX6">
            <v>27</v>
          </cell>
          <cell r="LY6" t="str">
            <v>021003</v>
          </cell>
          <cell r="LZ6">
            <v>109</v>
          </cell>
          <cell r="MA6" t="str">
            <v>021003</v>
          </cell>
          <cell r="MB6">
            <v>35</v>
          </cell>
          <cell r="MC6" t="str">
            <v>021003</v>
          </cell>
          <cell r="MD6">
            <v>91</v>
          </cell>
          <cell r="ME6" t="str">
            <v>021003</v>
          </cell>
          <cell r="MF6">
            <v>24</v>
          </cell>
          <cell r="MG6" t="str">
            <v>021003</v>
          </cell>
          <cell r="MH6">
            <v>91</v>
          </cell>
          <cell r="MI6" t="str">
            <v>021003</v>
          </cell>
          <cell r="MJ6">
            <v>11</v>
          </cell>
          <cell r="MK6" t="str">
            <v>021003</v>
          </cell>
          <cell r="ML6">
            <v>57</v>
          </cell>
          <cell r="MM6" t="str">
            <v>021003</v>
          </cell>
          <cell r="MN6">
            <v>10</v>
          </cell>
          <cell r="MO6" t="str">
            <v>021003</v>
          </cell>
          <cell r="MP6">
            <v>29</v>
          </cell>
          <cell r="MQ6" t="str">
            <v>021003</v>
          </cell>
          <cell r="MR6">
            <v>12</v>
          </cell>
          <cell r="MS6" t="str">
            <v>021003</v>
          </cell>
          <cell r="MT6">
            <v>43</v>
          </cell>
          <cell r="MU6" t="str">
            <v>021003</v>
          </cell>
          <cell r="MV6">
            <v>5</v>
          </cell>
          <cell r="MW6" t="str">
            <v>021003</v>
          </cell>
          <cell r="MX6">
            <v>34</v>
          </cell>
          <cell r="MY6" t="str">
            <v>021003</v>
          </cell>
          <cell r="MZ6">
            <v>7</v>
          </cell>
          <cell r="NA6" t="str">
            <v>021003</v>
          </cell>
          <cell r="NB6">
            <v>20</v>
          </cell>
          <cell r="NC6" t="str">
            <v>021003</v>
          </cell>
          <cell r="ND6">
            <v>3</v>
          </cell>
          <cell r="NE6" t="str">
            <v>021003</v>
          </cell>
          <cell r="NF6">
            <v>21</v>
          </cell>
          <cell r="NG6" t="str">
            <v>021003</v>
          </cell>
          <cell r="NH6">
            <v>4</v>
          </cell>
          <cell r="NI6" t="str">
            <v>021102</v>
          </cell>
          <cell r="NJ6">
            <v>11</v>
          </cell>
          <cell r="NM6" t="str">
            <v>021003</v>
          </cell>
          <cell r="NN6">
            <v>12</v>
          </cell>
          <cell r="NO6" t="str">
            <v>021003</v>
          </cell>
          <cell r="NP6">
            <v>1</v>
          </cell>
          <cell r="NQ6" t="str">
            <v>021102</v>
          </cell>
          <cell r="NR6">
            <v>1</v>
          </cell>
          <cell r="NS6" t="str">
            <v>021003</v>
          </cell>
          <cell r="NT6">
            <v>1</v>
          </cell>
          <cell r="NU6" t="str">
            <v>021102</v>
          </cell>
          <cell r="NV6">
            <v>2</v>
          </cell>
          <cell r="NY6" t="str">
            <v>021003</v>
          </cell>
          <cell r="NZ6">
            <v>5</v>
          </cell>
          <cell r="OC6" t="str">
            <v>021104</v>
          </cell>
          <cell r="OD6">
            <v>2</v>
          </cell>
          <cell r="OG6" t="str">
            <v>021201</v>
          </cell>
          <cell r="OH6">
            <v>1</v>
          </cell>
          <cell r="OK6" t="str">
            <v>021201</v>
          </cell>
          <cell r="OL6">
            <v>1</v>
          </cell>
          <cell r="OO6" t="str">
            <v>022001</v>
          </cell>
          <cell r="OP6">
            <v>1</v>
          </cell>
          <cell r="OS6" t="str">
            <v>021607</v>
          </cell>
          <cell r="OT6">
            <v>1</v>
          </cell>
          <cell r="OW6" t="str">
            <v>021601</v>
          </cell>
          <cell r="OX6">
            <v>2</v>
          </cell>
          <cell r="PA6" t="str">
            <v>022720</v>
          </cell>
          <cell r="PB6">
            <v>1</v>
          </cell>
        </row>
        <row r="7">
          <cell r="C7" t="str">
            <v>021102</v>
          </cell>
          <cell r="D7">
            <v>116</v>
          </cell>
          <cell r="E7" t="str">
            <v>021102</v>
          </cell>
          <cell r="F7">
            <v>134</v>
          </cell>
          <cell r="G7" t="str">
            <v>021102</v>
          </cell>
          <cell r="H7">
            <v>136</v>
          </cell>
          <cell r="I7" t="str">
            <v>021102</v>
          </cell>
          <cell r="J7">
            <v>136</v>
          </cell>
          <cell r="K7" t="str">
            <v>021102</v>
          </cell>
          <cell r="L7">
            <v>147</v>
          </cell>
          <cell r="M7" t="str">
            <v>021102</v>
          </cell>
          <cell r="N7">
            <v>136</v>
          </cell>
          <cell r="O7" t="str">
            <v>021102</v>
          </cell>
          <cell r="P7">
            <v>142</v>
          </cell>
          <cell r="Q7" t="str">
            <v>021102</v>
          </cell>
          <cell r="R7">
            <v>121</v>
          </cell>
          <cell r="S7" t="str">
            <v>021102</v>
          </cell>
          <cell r="T7">
            <v>155</v>
          </cell>
          <cell r="U7" t="str">
            <v>021102</v>
          </cell>
          <cell r="V7">
            <v>175</v>
          </cell>
          <cell r="W7" t="str">
            <v>021102</v>
          </cell>
          <cell r="X7">
            <v>171</v>
          </cell>
          <cell r="Y7" t="str">
            <v>021102</v>
          </cell>
          <cell r="Z7">
            <v>147</v>
          </cell>
          <cell r="AA7" t="str">
            <v>021102</v>
          </cell>
          <cell r="AB7">
            <v>191</v>
          </cell>
          <cell r="AC7" t="str">
            <v>021102</v>
          </cell>
          <cell r="AD7">
            <v>208</v>
          </cell>
          <cell r="AE7" t="str">
            <v>021102</v>
          </cell>
          <cell r="AF7">
            <v>216</v>
          </cell>
          <cell r="AG7" t="str">
            <v>021102</v>
          </cell>
          <cell r="AH7">
            <v>178</v>
          </cell>
          <cell r="AI7" t="str">
            <v>021102</v>
          </cell>
          <cell r="AJ7">
            <v>183</v>
          </cell>
          <cell r="AK7" t="str">
            <v>021102</v>
          </cell>
          <cell r="AL7">
            <v>214</v>
          </cell>
          <cell r="AM7" t="str">
            <v>021102</v>
          </cell>
          <cell r="AN7">
            <v>201</v>
          </cell>
          <cell r="AO7" t="str">
            <v>021102</v>
          </cell>
          <cell r="AP7">
            <v>170</v>
          </cell>
          <cell r="AQ7" t="str">
            <v>021102</v>
          </cell>
          <cell r="AR7">
            <v>204</v>
          </cell>
          <cell r="AS7" t="str">
            <v>021102</v>
          </cell>
          <cell r="AT7">
            <v>191</v>
          </cell>
          <cell r="AU7" t="str">
            <v>021102</v>
          </cell>
          <cell r="AV7">
            <v>261</v>
          </cell>
          <cell r="AW7" t="str">
            <v>021102</v>
          </cell>
          <cell r="AX7">
            <v>194</v>
          </cell>
          <cell r="AY7" t="str">
            <v>021102</v>
          </cell>
          <cell r="AZ7">
            <v>240</v>
          </cell>
          <cell r="BA7" t="str">
            <v>021102</v>
          </cell>
          <cell r="BB7">
            <v>205</v>
          </cell>
          <cell r="BC7" t="str">
            <v>021102</v>
          </cell>
          <cell r="BD7">
            <v>210</v>
          </cell>
          <cell r="BE7" t="str">
            <v>021102</v>
          </cell>
          <cell r="BF7">
            <v>223</v>
          </cell>
          <cell r="BG7" t="str">
            <v>021102</v>
          </cell>
          <cell r="BH7">
            <v>166</v>
          </cell>
          <cell r="BI7" t="str">
            <v>021102</v>
          </cell>
          <cell r="BJ7">
            <v>149</v>
          </cell>
          <cell r="BK7" t="str">
            <v>021102</v>
          </cell>
          <cell r="BL7">
            <v>148</v>
          </cell>
          <cell r="BM7" t="str">
            <v>021102</v>
          </cell>
          <cell r="BN7">
            <v>149</v>
          </cell>
          <cell r="BO7" t="str">
            <v>021100</v>
          </cell>
          <cell r="BP7">
            <v>5</v>
          </cell>
          <cell r="BQ7" t="str">
            <v>021100</v>
          </cell>
          <cell r="BR7">
            <v>10</v>
          </cell>
          <cell r="BS7" t="str">
            <v>021100</v>
          </cell>
          <cell r="BT7">
            <v>1</v>
          </cell>
          <cell r="BU7" t="str">
            <v>021102</v>
          </cell>
          <cell r="BV7">
            <v>85</v>
          </cell>
          <cell r="BW7" t="str">
            <v>021102</v>
          </cell>
          <cell r="BX7">
            <v>141</v>
          </cell>
          <cell r="BY7" t="str">
            <v>021102</v>
          </cell>
          <cell r="BZ7">
            <v>118</v>
          </cell>
          <cell r="CA7" t="str">
            <v>021102</v>
          </cell>
          <cell r="CB7">
            <v>139</v>
          </cell>
          <cell r="CC7" t="str">
            <v>021100</v>
          </cell>
          <cell r="CD7">
            <v>1</v>
          </cell>
          <cell r="CE7" t="str">
            <v>021102</v>
          </cell>
          <cell r="CF7">
            <v>140</v>
          </cell>
          <cell r="CG7" t="str">
            <v>021102</v>
          </cell>
          <cell r="CH7">
            <v>94</v>
          </cell>
          <cell r="CI7" t="str">
            <v>021102</v>
          </cell>
          <cell r="CJ7">
            <v>151</v>
          </cell>
          <cell r="CK7" t="str">
            <v>021102</v>
          </cell>
          <cell r="CL7">
            <v>74</v>
          </cell>
          <cell r="CM7" t="str">
            <v>021102</v>
          </cell>
          <cell r="CN7">
            <v>163</v>
          </cell>
          <cell r="CO7" t="str">
            <v>021102</v>
          </cell>
          <cell r="CP7">
            <v>71</v>
          </cell>
          <cell r="CQ7" t="str">
            <v>021102</v>
          </cell>
          <cell r="CR7">
            <v>153</v>
          </cell>
          <cell r="CS7" t="str">
            <v>021102</v>
          </cell>
          <cell r="CT7">
            <v>98</v>
          </cell>
          <cell r="CU7" t="str">
            <v>021102</v>
          </cell>
          <cell r="CV7">
            <v>133</v>
          </cell>
          <cell r="CW7" t="str">
            <v>021102</v>
          </cell>
          <cell r="CX7">
            <v>95</v>
          </cell>
          <cell r="CY7" t="str">
            <v>021102</v>
          </cell>
          <cell r="CZ7">
            <v>137</v>
          </cell>
          <cell r="DA7" t="str">
            <v>021102</v>
          </cell>
          <cell r="DB7">
            <v>80</v>
          </cell>
          <cell r="DC7" t="str">
            <v>021102</v>
          </cell>
          <cell r="DD7">
            <v>136</v>
          </cell>
          <cell r="DE7" t="str">
            <v>021102</v>
          </cell>
          <cell r="DF7">
            <v>98</v>
          </cell>
          <cell r="DG7" t="str">
            <v>021102</v>
          </cell>
          <cell r="DH7">
            <v>150</v>
          </cell>
          <cell r="DI7" t="str">
            <v>021102</v>
          </cell>
          <cell r="DJ7">
            <v>96</v>
          </cell>
          <cell r="DK7" t="str">
            <v>021102</v>
          </cell>
          <cell r="DL7">
            <v>153</v>
          </cell>
          <cell r="DM7" t="str">
            <v>021102</v>
          </cell>
          <cell r="DN7">
            <v>103</v>
          </cell>
          <cell r="DO7" t="str">
            <v>021102</v>
          </cell>
          <cell r="DP7">
            <v>185</v>
          </cell>
          <cell r="DQ7" t="str">
            <v>021102</v>
          </cell>
          <cell r="DR7">
            <v>115</v>
          </cell>
          <cell r="DS7" t="str">
            <v>021102</v>
          </cell>
          <cell r="DT7">
            <v>185</v>
          </cell>
          <cell r="DU7" t="str">
            <v>021102</v>
          </cell>
          <cell r="DV7">
            <v>112</v>
          </cell>
          <cell r="DW7" t="str">
            <v>021102</v>
          </cell>
          <cell r="DX7">
            <v>214</v>
          </cell>
          <cell r="DY7" t="str">
            <v>021102</v>
          </cell>
          <cell r="DZ7">
            <v>141</v>
          </cell>
          <cell r="EA7" t="str">
            <v>021102</v>
          </cell>
          <cell r="EB7">
            <v>215</v>
          </cell>
          <cell r="EC7" t="str">
            <v>021102</v>
          </cell>
          <cell r="ED7">
            <v>161</v>
          </cell>
          <cell r="EE7" t="str">
            <v>021102</v>
          </cell>
          <cell r="EF7">
            <v>214</v>
          </cell>
          <cell r="EG7" t="str">
            <v>021102</v>
          </cell>
          <cell r="EH7">
            <v>190</v>
          </cell>
          <cell r="EI7" t="str">
            <v>021102</v>
          </cell>
          <cell r="EJ7">
            <v>226</v>
          </cell>
          <cell r="EK7" t="str">
            <v>021102</v>
          </cell>
          <cell r="EL7">
            <v>165</v>
          </cell>
          <cell r="EM7" t="str">
            <v>021102</v>
          </cell>
          <cell r="EN7">
            <v>173</v>
          </cell>
          <cell r="EO7" t="str">
            <v>021102</v>
          </cell>
          <cell r="EP7">
            <v>159</v>
          </cell>
          <cell r="EQ7" t="str">
            <v>021102</v>
          </cell>
          <cell r="ER7">
            <v>174</v>
          </cell>
          <cell r="ES7" t="str">
            <v>021102</v>
          </cell>
          <cell r="ET7">
            <v>170</v>
          </cell>
          <cell r="EU7" t="str">
            <v>021102</v>
          </cell>
          <cell r="EV7">
            <v>200</v>
          </cell>
          <cell r="EW7" t="str">
            <v>021102</v>
          </cell>
          <cell r="EX7">
            <v>176</v>
          </cell>
          <cell r="EY7" t="str">
            <v>021102</v>
          </cell>
          <cell r="EZ7">
            <v>170</v>
          </cell>
          <cell r="FA7" t="str">
            <v>021102</v>
          </cell>
          <cell r="FB7">
            <v>167</v>
          </cell>
          <cell r="FC7" t="str">
            <v>021102</v>
          </cell>
          <cell r="FD7">
            <v>180</v>
          </cell>
          <cell r="FE7" t="str">
            <v>021102</v>
          </cell>
          <cell r="FF7">
            <v>153</v>
          </cell>
          <cell r="FG7" t="str">
            <v>021102</v>
          </cell>
          <cell r="FH7">
            <v>185</v>
          </cell>
          <cell r="FI7" t="str">
            <v>021102</v>
          </cell>
          <cell r="FJ7">
            <v>159</v>
          </cell>
          <cell r="FK7" t="str">
            <v>021102</v>
          </cell>
          <cell r="FL7">
            <v>158</v>
          </cell>
          <cell r="FM7" t="str">
            <v>021102</v>
          </cell>
          <cell r="FN7">
            <v>162</v>
          </cell>
          <cell r="FO7" t="str">
            <v>021102</v>
          </cell>
          <cell r="FP7">
            <v>134</v>
          </cell>
          <cell r="FQ7" t="str">
            <v>021102</v>
          </cell>
          <cell r="FR7">
            <v>148</v>
          </cell>
          <cell r="FS7" t="str">
            <v>021102</v>
          </cell>
          <cell r="FT7">
            <v>157</v>
          </cell>
          <cell r="FU7" t="str">
            <v>021102</v>
          </cell>
          <cell r="FV7">
            <v>170</v>
          </cell>
          <cell r="FW7" t="str">
            <v>021102</v>
          </cell>
          <cell r="FX7">
            <v>166</v>
          </cell>
          <cell r="FY7" t="str">
            <v>021102</v>
          </cell>
          <cell r="FZ7">
            <v>177</v>
          </cell>
          <cell r="GA7" t="str">
            <v>021102</v>
          </cell>
          <cell r="GB7">
            <v>166</v>
          </cell>
          <cell r="GC7" t="str">
            <v>021102</v>
          </cell>
          <cell r="GD7">
            <v>176</v>
          </cell>
          <cell r="GE7" t="str">
            <v>021102</v>
          </cell>
          <cell r="GF7">
            <v>179</v>
          </cell>
          <cell r="GG7" t="str">
            <v>021102</v>
          </cell>
          <cell r="GH7">
            <v>190</v>
          </cell>
          <cell r="GI7" t="str">
            <v>021102</v>
          </cell>
          <cell r="GJ7">
            <v>182</v>
          </cell>
          <cell r="GK7" t="str">
            <v>021102</v>
          </cell>
          <cell r="GL7">
            <v>171</v>
          </cell>
          <cell r="GM7" t="str">
            <v>021102</v>
          </cell>
          <cell r="GN7">
            <v>175</v>
          </cell>
          <cell r="GO7" t="str">
            <v>021102</v>
          </cell>
          <cell r="GP7">
            <v>170</v>
          </cell>
          <cell r="GQ7" t="str">
            <v>021102</v>
          </cell>
          <cell r="GR7">
            <v>165</v>
          </cell>
          <cell r="GS7" t="str">
            <v>021102</v>
          </cell>
          <cell r="GT7">
            <v>209</v>
          </cell>
          <cell r="GU7" t="str">
            <v>021102</v>
          </cell>
          <cell r="GV7">
            <v>193</v>
          </cell>
          <cell r="GW7" t="str">
            <v>021102</v>
          </cell>
          <cell r="GX7">
            <v>178</v>
          </cell>
          <cell r="GY7" t="str">
            <v>021102</v>
          </cell>
          <cell r="GZ7">
            <v>198</v>
          </cell>
          <cell r="HA7" t="str">
            <v>021102</v>
          </cell>
          <cell r="HB7">
            <v>194</v>
          </cell>
          <cell r="HC7" t="str">
            <v>021102</v>
          </cell>
          <cell r="HD7">
            <v>182</v>
          </cell>
          <cell r="HE7" t="str">
            <v>021102</v>
          </cell>
          <cell r="HF7">
            <v>198</v>
          </cell>
          <cell r="HG7" t="str">
            <v>021102</v>
          </cell>
          <cell r="HH7">
            <v>201</v>
          </cell>
          <cell r="HI7" t="str">
            <v>021102</v>
          </cell>
          <cell r="HJ7">
            <v>191</v>
          </cell>
          <cell r="HK7" t="str">
            <v>021102</v>
          </cell>
          <cell r="HL7">
            <v>215</v>
          </cell>
          <cell r="HM7" t="str">
            <v>021102</v>
          </cell>
          <cell r="HN7">
            <v>204</v>
          </cell>
          <cell r="HO7" t="str">
            <v>021102</v>
          </cell>
          <cell r="HP7">
            <v>227</v>
          </cell>
          <cell r="HQ7" t="str">
            <v>021102</v>
          </cell>
          <cell r="HR7">
            <v>217</v>
          </cell>
          <cell r="HS7" t="str">
            <v>021102</v>
          </cell>
          <cell r="HT7">
            <v>230</v>
          </cell>
          <cell r="HU7" t="str">
            <v>021102</v>
          </cell>
          <cell r="HV7">
            <v>247</v>
          </cell>
          <cell r="HW7" t="str">
            <v>021102</v>
          </cell>
          <cell r="HX7">
            <v>276</v>
          </cell>
          <cell r="HY7" t="str">
            <v>021102</v>
          </cell>
          <cell r="HZ7">
            <v>247</v>
          </cell>
          <cell r="IA7" t="str">
            <v>021102</v>
          </cell>
          <cell r="IB7">
            <v>245</v>
          </cell>
          <cell r="IC7" t="str">
            <v>021102</v>
          </cell>
          <cell r="ID7">
            <v>264</v>
          </cell>
          <cell r="IE7" t="str">
            <v>021102</v>
          </cell>
          <cell r="IF7">
            <v>246</v>
          </cell>
          <cell r="IG7" t="str">
            <v>021102</v>
          </cell>
          <cell r="IH7">
            <v>265</v>
          </cell>
          <cell r="II7" t="str">
            <v>021102</v>
          </cell>
          <cell r="IJ7">
            <v>291</v>
          </cell>
          <cell r="IK7" t="str">
            <v>021102</v>
          </cell>
          <cell r="IL7">
            <v>263</v>
          </cell>
          <cell r="IM7" t="str">
            <v>021102</v>
          </cell>
          <cell r="IN7">
            <v>241</v>
          </cell>
          <cell r="IO7" t="str">
            <v>021102</v>
          </cell>
          <cell r="IP7">
            <v>263</v>
          </cell>
          <cell r="IQ7" t="str">
            <v>021102</v>
          </cell>
          <cell r="IR7">
            <v>241</v>
          </cell>
          <cell r="IS7" t="str">
            <v>021102</v>
          </cell>
          <cell r="IT7">
            <v>246</v>
          </cell>
          <cell r="IU7" t="str">
            <v>021102</v>
          </cell>
          <cell r="IV7">
            <v>217</v>
          </cell>
          <cell r="IW7" t="str">
            <v>021102</v>
          </cell>
          <cell r="IX7">
            <v>205</v>
          </cell>
          <cell r="IY7" t="str">
            <v>021102</v>
          </cell>
          <cell r="IZ7">
            <v>156</v>
          </cell>
          <cell r="JA7" t="str">
            <v>021102</v>
          </cell>
          <cell r="JB7">
            <v>169</v>
          </cell>
          <cell r="JC7" t="str">
            <v>021102</v>
          </cell>
          <cell r="JD7">
            <v>146</v>
          </cell>
          <cell r="JE7" t="str">
            <v>021102</v>
          </cell>
          <cell r="JF7">
            <v>181</v>
          </cell>
          <cell r="JG7" t="str">
            <v>021102</v>
          </cell>
          <cell r="JH7">
            <v>144</v>
          </cell>
          <cell r="JI7" t="str">
            <v>021102</v>
          </cell>
          <cell r="JJ7">
            <v>185</v>
          </cell>
          <cell r="JK7" t="str">
            <v>021102</v>
          </cell>
          <cell r="JL7">
            <v>103</v>
          </cell>
          <cell r="JM7" t="str">
            <v>021102</v>
          </cell>
          <cell r="JN7">
            <v>156</v>
          </cell>
          <cell r="JO7" t="str">
            <v>021102</v>
          </cell>
          <cell r="JP7">
            <v>107</v>
          </cell>
          <cell r="JQ7" t="str">
            <v>021102</v>
          </cell>
          <cell r="JR7">
            <v>137</v>
          </cell>
          <cell r="JS7" t="str">
            <v>021102</v>
          </cell>
          <cell r="JT7">
            <v>113</v>
          </cell>
          <cell r="JU7" t="str">
            <v>021102</v>
          </cell>
          <cell r="JV7">
            <v>146</v>
          </cell>
          <cell r="JW7" t="str">
            <v>021102</v>
          </cell>
          <cell r="JX7">
            <v>84</v>
          </cell>
          <cell r="JY7" t="str">
            <v>021102</v>
          </cell>
          <cell r="JZ7">
            <v>122</v>
          </cell>
          <cell r="KA7" t="str">
            <v>021102</v>
          </cell>
          <cell r="KB7">
            <v>65</v>
          </cell>
          <cell r="KC7" t="str">
            <v>021102</v>
          </cell>
          <cell r="KD7">
            <v>120</v>
          </cell>
          <cell r="KE7" t="str">
            <v>021102</v>
          </cell>
          <cell r="KF7">
            <v>47</v>
          </cell>
          <cell r="KG7" t="str">
            <v>021102</v>
          </cell>
          <cell r="KH7">
            <v>80</v>
          </cell>
          <cell r="KI7" t="str">
            <v>021102</v>
          </cell>
          <cell r="KJ7">
            <v>46</v>
          </cell>
          <cell r="KK7" t="str">
            <v>021102</v>
          </cell>
          <cell r="KL7">
            <v>99</v>
          </cell>
          <cell r="KM7" t="str">
            <v>021102</v>
          </cell>
          <cell r="KN7">
            <v>36</v>
          </cell>
          <cell r="KO7" t="str">
            <v>021102</v>
          </cell>
          <cell r="KP7">
            <v>85</v>
          </cell>
          <cell r="KQ7" t="str">
            <v>021102</v>
          </cell>
          <cell r="KR7">
            <v>29</v>
          </cell>
          <cell r="KS7" t="str">
            <v>021102</v>
          </cell>
          <cell r="KT7">
            <v>28</v>
          </cell>
          <cell r="KU7" t="str">
            <v>021102</v>
          </cell>
          <cell r="KV7">
            <v>13</v>
          </cell>
          <cell r="KW7" t="str">
            <v>021102</v>
          </cell>
          <cell r="KX7">
            <v>23</v>
          </cell>
          <cell r="KY7" t="str">
            <v>021102</v>
          </cell>
          <cell r="KZ7">
            <v>9</v>
          </cell>
          <cell r="LA7" t="str">
            <v>021102</v>
          </cell>
          <cell r="LB7">
            <v>38</v>
          </cell>
          <cell r="LC7" t="str">
            <v>021102</v>
          </cell>
          <cell r="LD7">
            <v>30</v>
          </cell>
          <cell r="LE7" t="str">
            <v>021102</v>
          </cell>
          <cell r="LF7">
            <v>68</v>
          </cell>
          <cell r="LG7" t="str">
            <v>021102</v>
          </cell>
          <cell r="LH7">
            <v>49</v>
          </cell>
          <cell r="LI7" t="str">
            <v>021102</v>
          </cell>
          <cell r="LJ7">
            <v>87</v>
          </cell>
          <cell r="LK7" t="str">
            <v>021102</v>
          </cell>
          <cell r="LL7">
            <v>27</v>
          </cell>
          <cell r="LM7" t="str">
            <v>021102</v>
          </cell>
          <cell r="LN7">
            <v>94</v>
          </cell>
          <cell r="LO7" t="str">
            <v>021102</v>
          </cell>
          <cell r="LP7">
            <v>36</v>
          </cell>
          <cell r="LQ7" t="str">
            <v>021102</v>
          </cell>
          <cell r="LR7">
            <v>97</v>
          </cell>
          <cell r="LS7" t="str">
            <v>021102</v>
          </cell>
          <cell r="LT7">
            <v>30</v>
          </cell>
          <cell r="LU7" t="str">
            <v>021102</v>
          </cell>
          <cell r="LV7">
            <v>82</v>
          </cell>
          <cell r="LW7" t="str">
            <v>021102</v>
          </cell>
          <cell r="LX7">
            <v>32</v>
          </cell>
          <cell r="LY7" t="str">
            <v>021102</v>
          </cell>
          <cell r="LZ7">
            <v>74</v>
          </cell>
          <cell r="MA7" t="str">
            <v>021102</v>
          </cell>
          <cell r="MB7">
            <v>32</v>
          </cell>
          <cell r="MC7" t="str">
            <v>021102</v>
          </cell>
          <cell r="MD7">
            <v>82</v>
          </cell>
          <cell r="ME7" t="str">
            <v>021102</v>
          </cell>
          <cell r="MF7">
            <v>15</v>
          </cell>
          <cell r="MG7" t="str">
            <v>021102</v>
          </cell>
          <cell r="MH7">
            <v>49</v>
          </cell>
          <cell r="MI7" t="str">
            <v>021102</v>
          </cell>
          <cell r="MJ7">
            <v>9</v>
          </cell>
          <cell r="MK7" t="str">
            <v>021102</v>
          </cell>
          <cell r="ML7">
            <v>26</v>
          </cell>
          <cell r="MM7" t="str">
            <v>021102</v>
          </cell>
          <cell r="MN7">
            <v>5</v>
          </cell>
          <cell r="MO7" t="str">
            <v>021102</v>
          </cell>
          <cell r="MP7">
            <v>24</v>
          </cell>
          <cell r="MQ7" t="str">
            <v>021102</v>
          </cell>
          <cell r="MR7">
            <v>7</v>
          </cell>
          <cell r="MS7" t="str">
            <v>021102</v>
          </cell>
          <cell r="MT7">
            <v>28</v>
          </cell>
          <cell r="MU7" t="str">
            <v>021102</v>
          </cell>
          <cell r="MV7">
            <v>8</v>
          </cell>
          <cell r="MW7" t="str">
            <v>021102</v>
          </cell>
          <cell r="MX7">
            <v>23</v>
          </cell>
          <cell r="MY7" t="str">
            <v>021102</v>
          </cell>
          <cell r="MZ7">
            <v>5</v>
          </cell>
          <cell r="NA7" t="str">
            <v>021102</v>
          </cell>
          <cell r="NB7">
            <v>13</v>
          </cell>
          <cell r="NC7" t="str">
            <v>021102</v>
          </cell>
          <cell r="ND7">
            <v>6</v>
          </cell>
          <cell r="NE7" t="str">
            <v>021102</v>
          </cell>
          <cell r="NF7">
            <v>13</v>
          </cell>
          <cell r="NG7" t="str">
            <v>021102</v>
          </cell>
          <cell r="NH7">
            <v>2</v>
          </cell>
          <cell r="NI7" t="str">
            <v>021104</v>
          </cell>
          <cell r="NJ7">
            <v>26</v>
          </cell>
          <cell r="NM7" t="str">
            <v>021102</v>
          </cell>
          <cell r="NN7">
            <v>4</v>
          </cell>
          <cell r="NO7" t="str">
            <v>021102</v>
          </cell>
          <cell r="NP7">
            <v>2</v>
          </cell>
          <cell r="NQ7" t="str">
            <v>021104</v>
          </cell>
          <cell r="NR7">
            <v>16</v>
          </cell>
          <cell r="NU7" t="str">
            <v>021104</v>
          </cell>
          <cell r="NV7">
            <v>4</v>
          </cell>
          <cell r="NY7" t="str">
            <v>021102</v>
          </cell>
          <cell r="NZ7">
            <v>1</v>
          </cell>
          <cell r="OC7" t="str">
            <v>021105</v>
          </cell>
          <cell r="OD7">
            <v>5</v>
          </cell>
          <cell r="OG7" t="str">
            <v>021206</v>
          </cell>
          <cell r="OH7">
            <v>1</v>
          </cell>
          <cell r="OK7" t="str">
            <v>021602</v>
          </cell>
          <cell r="OL7">
            <v>2</v>
          </cell>
          <cell r="OO7" t="str">
            <v>022012</v>
          </cell>
          <cell r="OP7">
            <v>1</v>
          </cell>
          <cell r="OS7" t="str">
            <v>022002</v>
          </cell>
          <cell r="OT7">
            <v>1</v>
          </cell>
          <cell r="OW7" t="str">
            <v>021701</v>
          </cell>
          <cell r="OX7">
            <v>1</v>
          </cell>
          <cell r="PA7" t="str">
            <v>023500</v>
          </cell>
          <cell r="PB7">
            <v>1</v>
          </cell>
        </row>
        <row r="8">
          <cell r="C8" t="str">
            <v>021104</v>
          </cell>
          <cell r="D8">
            <v>369</v>
          </cell>
          <cell r="E8" t="str">
            <v>021104</v>
          </cell>
          <cell r="F8">
            <v>391</v>
          </cell>
          <cell r="G8" t="str">
            <v>021104</v>
          </cell>
          <cell r="H8">
            <v>381</v>
          </cell>
          <cell r="I8" t="str">
            <v>021104</v>
          </cell>
          <cell r="J8">
            <v>385</v>
          </cell>
          <cell r="K8" t="str">
            <v>021104</v>
          </cell>
          <cell r="L8">
            <v>465</v>
          </cell>
          <cell r="M8" t="str">
            <v>021104</v>
          </cell>
          <cell r="N8">
            <v>417</v>
          </cell>
          <cell r="O8" t="str">
            <v>021104</v>
          </cell>
          <cell r="P8">
            <v>481</v>
          </cell>
          <cell r="Q8" t="str">
            <v>021104</v>
          </cell>
          <cell r="R8">
            <v>439</v>
          </cell>
          <cell r="S8" t="str">
            <v>021104</v>
          </cell>
          <cell r="T8">
            <v>550</v>
          </cell>
          <cell r="U8" t="str">
            <v>021104</v>
          </cell>
          <cell r="V8">
            <v>550</v>
          </cell>
          <cell r="W8" t="str">
            <v>021104</v>
          </cell>
          <cell r="X8">
            <v>575</v>
          </cell>
          <cell r="Y8" t="str">
            <v>021104</v>
          </cell>
          <cell r="Z8">
            <v>508</v>
          </cell>
          <cell r="AA8" t="str">
            <v>021104</v>
          </cell>
          <cell r="AB8">
            <v>564</v>
          </cell>
          <cell r="AC8" t="str">
            <v>021104</v>
          </cell>
          <cell r="AD8">
            <v>545</v>
          </cell>
          <cell r="AE8" t="str">
            <v>021104</v>
          </cell>
          <cell r="AF8">
            <v>604</v>
          </cell>
          <cell r="AG8" t="str">
            <v>021104</v>
          </cell>
          <cell r="AH8">
            <v>607</v>
          </cell>
          <cell r="AI8" t="str">
            <v>021104</v>
          </cell>
          <cell r="AJ8">
            <v>632</v>
          </cell>
          <cell r="AK8" t="str">
            <v>021104</v>
          </cell>
          <cell r="AL8">
            <v>551</v>
          </cell>
          <cell r="AM8" t="str">
            <v>021104</v>
          </cell>
          <cell r="AN8">
            <v>576</v>
          </cell>
          <cell r="AO8" t="str">
            <v>021104</v>
          </cell>
          <cell r="AP8">
            <v>550</v>
          </cell>
          <cell r="AQ8" t="str">
            <v>021104</v>
          </cell>
          <cell r="AR8">
            <v>572</v>
          </cell>
          <cell r="AS8" t="str">
            <v>021104</v>
          </cell>
          <cell r="AT8">
            <v>586</v>
          </cell>
          <cell r="AU8" t="str">
            <v>021104</v>
          </cell>
          <cell r="AV8">
            <v>629</v>
          </cell>
          <cell r="AW8" t="str">
            <v>021104</v>
          </cell>
          <cell r="AX8">
            <v>588</v>
          </cell>
          <cell r="AY8" t="str">
            <v>021104</v>
          </cell>
          <cell r="AZ8">
            <v>549</v>
          </cell>
          <cell r="BA8" t="str">
            <v>021104</v>
          </cell>
          <cell r="BB8">
            <v>581</v>
          </cell>
          <cell r="BC8" t="str">
            <v>021104</v>
          </cell>
          <cell r="BD8">
            <v>546</v>
          </cell>
          <cell r="BE8" t="str">
            <v>021104</v>
          </cell>
          <cell r="BF8">
            <v>539</v>
          </cell>
          <cell r="BG8" t="str">
            <v>021104</v>
          </cell>
          <cell r="BH8">
            <v>462</v>
          </cell>
          <cell r="BI8" t="str">
            <v>021104</v>
          </cell>
          <cell r="BJ8">
            <v>450</v>
          </cell>
          <cell r="BK8" t="str">
            <v>021104</v>
          </cell>
          <cell r="BL8">
            <v>428</v>
          </cell>
          <cell r="BM8" t="str">
            <v>021104</v>
          </cell>
          <cell r="BN8">
            <v>394</v>
          </cell>
          <cell r="BO8" t="str">
            <v>021102</v>
          </cell>
          <cell r="BP8">
            <v>92</v>
          </cell>
          <cell r="BQ8" t="str">
            <v>021102</v>
          </cell>
          <cell r="BR8">
            <v>67</v>
          </cell>
          <cell r="BS8" t="str">
            <v>021102</v>
          </cell>
          <cell r="BT8">
            <v>138</v>
          </cell>
          <cell r="BU8" t="str">
            <v>021104</v>
          </cell>
          <cell r="BV8">
            <v>309</v>
          </cell>
          <cell r="BW8" t="str">
            <v>021104</v>
          </cell>
          <cell r="BX8">
            <v>359</v>
          </cell>
          <cell r="BY8" t="str">
            <v>021104</v>
          </cell>
          <cell r="BZ8">
            <v>293</v>
          </cell>
          <cell r="CA8" t="str">
            <v>021104</v>
          </cell>
          <cell r="CB8">
            <v>332</v>
          </cell>
          <cell r="CC8" t="str">
            <v>021102</v>
          </cell>
          <cell r="CD8">
            <v>86</v>
          </cell>
          <cell r="CE8" t="str">
            <v>021104</v>
          </cell>
          <cell r="CF8">
            <v>357</v>
          </cell>
          <cell r="CG8" t="str">
            <v>021104</v>
          </cell>
          <cell r="CH8">
            <v>212</v>
          </cell>
          <cell r="CI8" t="str">
            <v>021104</v>
          </cell>
          <cell r="CJ8">
            <v>283</v>
          </cell>
          <cell r="CK8" t="str">
            <v>021104</v>
          </cell>
          <cell r="CL8">
            <v>252</v>
          </cell>
          <cell r="CM8" t="str">
            <v>021104</v>
          </cell>
          <cell r="CN8">
            <v>351</v>
          </cell>
          <cell r="CO8" t="str">
            <v>021104</v>
          </cell>
          <cell r="CP8">
            <v>252</v>
          </cell>
          <cell r="CQ8" t="str">
            <v>021104</v>
          </cell>
          <cell r="CR8">
            <v>342</v>
          </cell>
          <cell r="CS8" t="str">
            <v>021104</v>
          </cell>
          <cell r="CT8">
            <v>262</v>
          </cell>
          <cell r="CU8" t="str">
            <v>021104</v>
          </cell>
          <cell r="CV8">
            <v>359</v>
          </cell>
          <cell r="CW8" t="str">
            <v>021104</v>
          </cell>
          <cell r="CX8">
            <v>276</v>
          </cell>
          <cell r="CY8" t="str">
            <v>021104</v>
          </cell>
          <cell r="CZ8">
            <v>399</v>
          </cell>
          <cell r="DA8" t="str">
            <v>021104</v>
          </cell>
          <cell r="DB8">
            <v>289</v>
          </cell>
          <cell r="DC8" t="str">
            <v>021104</v>
          </cell>
          <cell r="DD8">
            <v>364</v>
          </cell>
          <cell r="DE8" t="str">
            <v>021104</v>
          </cell>
          <cell r="DF8">
            <v>313</v>
          </cell>
          <cell r="DG8" t="str">
            <v>021104</v>
          </cell>
          <cell r="DH8">
            <v>412</v>
          </cell>
          <cell r="DI8" t="str">
            <v>021104</v>
          </cell>
          <cell r="DJ8">
            <v>335</v>
          </cell>
          <cell r="DK8" t="str">
            <v>021104</v>
          </cell>
          <cell r="DL8">
            <v>430</v>
          </cell>
          <cell r="DM8" t="str">
            <v>021104</v>
          </cell>
          <cell r="DN8">
            <v>397</v>
          </cell>
          <cell r="DO8" t="str">
            <v>021104</v>
          </cell>
          <cell r="DP8">
            <v>454</v>
          </cell>
          <cell r="DQ8" t="str">
            <v>021104</v>
          </cell>
          <cell r="DR8">
            <v>411</v>
          </cell>
          <cell r="DS8" t="str">
            <v>021104</v>
          </cell>
          <cell r="DT8">
            <v>554</v>
          </cell>
          <cell r="DU8" t="str">
            <v>021104</v>
          </cell>
          <cell r="DV8">
            <v>477</v>
          </cell>
          <cell r="DW8" t="str">
            <v>021104</v>
          </cell>
          <cell r="DX8">
            <v>601</v>
          </cell>
          <cell r="DY8" t="str">
            <v>021104</v>
          </cell>
          <cell r="DZ8">
            <v>568</v>
          </cell>
          <cell r="EA8" t="str">
            <v>021104</v>
          </cell>
          <cell r="EB8">
            <v>641</v>
          </cell>
          <cell r="EC8" t="str">
            <v>021104</v>
          </cell>
          <cell r="ED8">
            <v>642</v>
          </cell>
          <cell r="EE8" t="str">
            <v>021104</v>
          </cell>
          <cell r="EF8">
            <v>729</v>
          </cell>
          <cell r="EG8" t="str">
            <v>021104</v>
          </cell>
          <cell r="EH8">
            <v>697</v>
          </cell>
          <cell r="EI8" t="str">
            <v>021104</v>
          </cell>
          <cell r="EJ8">
            <v>707</v>
          </cell>
          <cell r="EK8" t="str">
            <v>021104</v>
          </cell>
          <cell r="EL8">
            <v>684</v>
          </cell>
          <cell r="EM8" t="str">
            <v>021104</v>
          </cell>
          <cell r="EN8">
            <v>615</v>
          </cell>
          <cell r="EO8" t="str">
            <v>021104</v>
          </cell>
          <cell r="EP8">
            <v>600</v>
          </cell>
          <cell r="EQ8" t="str">
            <v>021104</v>
          </cell>
          <cell r="ER8">
            <v>684</v>
          </cell>
          <cell r="ES8" t="str">
            <v>021104</v>
          </cell>
          <cell r="ET8">
            <v>655</v>
          </cell>
          <cell r="EU8" t="str">
            <v>021104</v>
          </cell>
          <cell r="EV8">
            <v>654</v>
          </cell>
          <cell r="EW8" t="str">
            <v>021104</v>
          </cell>
          <cell r="EX8">
            <v>620</v>
          </cell>
          <cell r="EY8" t="str">
            <v>021104</v>
          </cell>
          <cell r="EZ8">
            <v>542</v>
          </cell>
          <cell r="FA8" t="str">
            <v>021104</v>
          </cell>
          <cell r="FB8">
            <v>539</v>
          </cell>
          <cell r="FC8" t="str">
            <v>021104</v>
          </cell>
          <cell r="FD8">
            <v>550</v>
          </cell>
          <cell r="FE8" t="str">
            <v>021104</v>
          </cell>
          <cell r="FF8">
            <v>540</v>
          </cell>
          <cell r="FG8" t="str">
            <v>021104</v>
          </cell>
          <cell r="FH8">
            <v>559</v>
          </cell>
          <cell r="FI8" t="str">
            <v>021104</v>
          </cell>
          <cell r="FJ8">
            <v>534</v>
          </cell>
          <cell r="FK8" t="str">
            <v>021104</v>
          </cell>
          <cell r="FL8">
            <v>545</v>
          </cell>
          <cell r="FM8" t="str">
            <v>021104</v>
          </cell>
          <cell r="FN8">
            <v>534</v>
          </cell>
          <cell r="FO8" t="str">
            <v>021104</v>
          </cell>
          <cell r="FP8">
            <v>548</v>
          </cell>
          <cell r="FQ8" t="str">
            <v>021104</v>
          </cell>
          <cell r="FR8">
            <v>535</v>
          </cell>
          <cell r="FS8" t="str">
            <v>021104</v>
          </cell>
          <cell r="FT8">
            <v>483</v>
          </cell>
          <cell r="FU8" t="str">
            <v>021104</v>
          </cell>
          <cell r="FV8">
            <v>526</v>
          </cell>
          <cell r="FW8" t="str">
            <v>021104</v>
          </cell>
          <cell r="FX8">
            <v>470</v>
          </cell>
          <cell r="FY8" t="str">
            <v>021104</v>
          </cell>
          <cell r="FZ8">
            <v>536</v>
          </cell>
          <cell r="GA8" t="str">
            <v>021104</v>
          </cell>
          <cell r="GB8">
            <v>461</v>
          </cell>
          <cell r="GC8" t="str">
            <v>021104</v>
          </cell>
          <cell r="GD8">
            <v>479</v>
          </cell>
          <cell r="GE8" t="str">
            <v>021104</v>
          </cell>
          <cell r="GF8">
            <v>450</v>
          </cell>
          <cell r="GG8" t="str">
            <v>021104</v>
          </cell>
          <cell r="GH8">
            <v>514</v>
          </cell>
          <cell r="GI8" t="str">
            <v>021104</v>
          </cell>
          <cell r="GJ8">
            <v>429</v>
          </cell>
          <cell r="GK8" t="str">
            <v>021104</v>
          </cell>
          <cell r="GL8">
            <v>467</v>
          </cell>
          <cell r="GM8" t="str">
            <v>021104</v>
          </cell>
          <cell r="GN8">
            <v>421</v>
          </cell>
          <cell r="GO8" t="str">
            <v>021104</v>
          </cell>
          <cell r="GP8">
            <v>464</v>
          </cell>
          <cell r="GQ8" t="str">
            <v>021104</v>
          </cell>
          <cell r="GR8">
            <v>412</v>
          </cell>
          <cell r="GS8" t="str">
            <v>021104</v>
          </cell>
          <cell r="GT8">
            <v>436</v>
          </cell>
          <cell r="GU8" t="str">
            <v>021104</v>
          </cell>
          <cell r="GV8">
            <v>371</v>
          </cell>
          <cell r="GW8" t="str">
            <v>021104</v>
          </cell>
          <cell r="GX8">
            <v>491</v>
          </cell>
          <cell r="GY8" t="str">
            <v>021104</v>
          </cell>
          <cell r="GZ8">
            <v>384</v>
          </cell>
          <cell r="HA8" t="str">
            <v>021104</v>
          </cell>
          <cell r="HB8">
            <v>479</v>
          </cell>
          <cell r="HC8" t="str">
            <v>021104</v>
          </cell>
          <cell r="HD8">
            <v>448</v>
          </cell>
          <cell r="HE8" t="str">
            <v>021104</v>
          </cell>
          <cell r="HF8">
            <v>479</v>
          </cell>
          <cell r="HG8" t="str">
            <v>021104</v>
          </cell>
          <cell r="HH8">
            <v>426</v>
          </cell>
          <cell r="HI8" t="str">
            <v>021104</v>
          </cell>
          <cell r="HJ8">
            <v>515</v>
          </cell>
          <cell r="HK8" t="str">
            <v>021104</v>
          </cell>
          <cell r="HL8">
            <v>491</v>
          </cell>
          <cell r="HM8" t="str">
            <v>021104</v>
          </cell>
          <cell r="HN8">
            <v>590</v>
          </cell>
          <cell r="HO8" t="str">
            <v>021104</v>
          </cell>
          <cell r="HP8">
            <v>475</v>
          </cell>
          <cell r="HQ8" t="str">
            <v>021104</v>
          </cell>
          <cell r="HR8">
            <v>620</v>
          </cell>
          <cell r="HS8" t="str">
            <v>021104</v>
          </cell>
          <cell r="HT8">
            <v>489</v>
          </cell>
          <cell r="HU8" t="str">
            <v>021104</v>
          </cell>
          <cell r="HV8">
            <v>675</v>
          </cell>
          <cell r="HW8" t="str">
            <v>021104</v>
          </cell>
          <cell r="HX8">
            <v>588</v>
          </cell>
          <cell r="HY8" t="str">
            <v>021104</v>
          </cell>
          <cell r="HZ8">
            <v>730</v>
          </cell>
          <cell r="IA8" t="str">
            <v>021104</v>
          </cell>
          <cell r="IB8">
            <v>604</v>
          </cell>
          <cell r="IC8" t="str">
            <v>021104</v>
          </cell>
          <cell r="ID8">
            <v>725</v>
          </cell>
          <cell r="IE8" t="str">
            <v>021104</v>
          </cell>
          <cell r="IF8">
            <v>639</v>
          </cell>
          <cell r="IG8" t="str">
            <v>021104</v>
          </cell>
          <cell r="IH8">
            <v>791</v>
          </cell>
          <cell r="II8" t="str">
            <v>021104</v>
          </cell>
          <cell r="IJ8">
            <v>600</v>
          </cell>
          <cell r="IK8" t="str">
            <v>021104</v>
          </cell>
          <cell r="IL8">
            <v>762</v>
          </cell>
          <cell r="IM8" t="str">
            <v>021104</v>
          </cell>
          <cell r="IN8">
            <v>610</v>
          </cell>
          <cell r="IO8" t="str">
            <v>021104</v>
          </cell>
          <cell r="IP8">
            <v>784</v>
          </cell>
          <cell r="IQ8" t="str">
            <v>021104</v>
          </cell>
          <cell r="IR8">
            <v>539</v>
          </cell>
          <cell r="IS8" t="str">
            <v>021104</v>
          </cell>
          <cell r="IT8">
            <v>730</v>
          </cell>
          <cell r="IU8" t="str">
            <v>021104</v>
          </cell>
          <cell r="IV8">
            <v>522</v>
          </cell>
          <cell r="IW8" t="str">
            <v>021104</v>
          </cell>
          <cell r="IX8">
            <v>689</v>
          </cell>
          <cell r="IY8" t="str">
            <v>021104</v>
          </cell>
          <cell r="IZ8">
            <v>439</v>
          </cell>
          <cell r="JA8" t="str">
            <v>021104</v>
          </cell>
          <cell r="JB8">
            <v>640</v>
          </cell>
          <cell r="JC8" t="str">
            <v>021104</v>
          </cell>
          <cell r="JD8">
            <v>409</v>
          </cell>
          <cell r="JE8" t="str">
            <v>021104</v>
          </cell>
          <cell r="JF8">
            <v>610</v>
          </cell>
          <cell r="JG8" t="str">
            <v>021104</v>
          </cell>
          <cell r="JH8">
            <v>438</v>
          </cell>
          <cell r="JI8" t="str">
            <v>021104</v>
          </cell>
          <cell r="JJ8">
            <v>618</v>
          </cell>
          <cell r="JK8" t="str">
            <v>021104</v>
          </cell>
          <cell r="JL8">
            <v>340</v>
          </cell>
          <cell r="JM8" t="str">
            <v>021104</v>
          </cell>
          <cell r="JN8">
            <v>484</v>
          </cell>
          <cell r="JO8" t="str">
            <v>021104</v>
          </cell>
          <cell r="JP8">
            <v>310</v>
          </cell>
          <cell r="JQ8" t="str">
            <v>021104</v>
          </cell>
          <cell r="JR8">
            <v>500</v>
          </cell>
          <cell r="JS8" t="str">
            <v>021104</v>
          </cell>
          <cell r="JT8">
            <v>307</v>
          </cell>
          <cell r="JU8" t="str">
            <v>021104</v>
          </cell>
          <cell r="JV8">
            <v>466</v>
          </cell>
          <cell r="JW8" t="str">
            <v>021104</v>
          </cell>
          <cell r="JX8">
            <v>238</v>
          </cell>
          <cell r="JY8" t="str">
            <v>021104</v>
          </cell>
          <cell r="JZ8">
            <v>395</v>
          </cell>
          <cell r="KA8" t="str">
            <v>021104</v>
          </cell>
          <cell r="KB8">
            <v>223</v>
          </cell>
          <cell r="KC8" t="str">
            <v>021104</v>
          </cell>
          <cell r="KD8">
            <v>373</v>
          </cell>
          <cell r="KE8" t="str">
            <v>021104</v>
          </cell>
          <cell r="KF8">
            <v>151</v>
          </cell>
          <cell r="KG8" t="str">
            <v>021104</v>
          </cell>
          <cell r="KH8">
            <v>289</v>
          </cell>
          <cell r="KI8" t="str">
            <v>021104</v>
          </cell>
          <cell r="KJ8">
            <v>158</v>
          </cell>
          <cell r="KK8" t="str">
            <v>021104</v>
          </cell>
          <cell r="KL8">
            <v>246</v>
          </cell>
          <cell r="KM8" t="str">
            <v>021104</v>
          </cell>
          <cell r="KN8">
            <v>127</v>
          </cell>
          <cell r="KO8" t="str">
            <v>021104</v>
          </cell>
          <cell r="KP8">
            <v>248</v>
          </cell>
          <cell r="KQ8" t="str">
            <v>021104</v>
          </cell>
          <cell r="KR8">
            <v>46</v>
          </cell>
          <cell r="KS8" t="str">
            <v>021104</v>
          </cell>
          <cell r="KT8">
            <v>78</v>
          </cell>
          <cell r="KU8" t="str">
            <v>021104</v>
          </cell>
          <cell r="KV8">
            <v>20</v>
          </cell>
          <cell r="KW8" t="str">
            <v>021104</v>
          </cell>
          <cell r="KX8">
            <v>64</v>
          </cell>
          <cell r="KY8" t="str">
            <v>021104</v>
          </cell>
          <cell r="KZ8">
            <v>28</v>
          </cell>
          <cell r="LA8" t="str">
            <v>021104</v>
          </cell>
          <cell r="LB8">
            <v>74</v>
          </cell>
          <cell r="LC8" t="str">
            <v>021104</v>
          </cell>
          <cell r="LD8">
            <v>65</v>
          </cell>
          <cell r="LE8" t="str">
            <v>021104</v>
          </cell>
          <cell r="LF8">
            <v>150</v>
          </cell>
          <cell r="LG8" t="str">
            <v>021104</v>
          </cell>
          <cell r="LH8">
            <v>74</v>
          </cell>
          <cell r="LI8" t="str">
            <v>021104</v>
          </cell>
          <cell r="LJ8">
            <v>218</v>
          </cell>
          <cell r="LK8" t="str">
            <v>021104</v>
          </cell>
          <cell r="LL8">
            <v>70</v>
          </cell>
          <cell r="LM8" t="str">
            <v>021104</v>
          </cell>
          <cell r="LN8">
            <v>209</v>
          </cell>
          <cell r="LO8" t="str">
            <v>021104</v>
          </cell>
          <cell r="LP8">
            <v>67</v>
          </cell>
          <cell r="LQ8" t="str">
            <v>021104</v>
          </cell>
          <cell r="LR8">
            <v>218</v>
          </cell>
          <cell r="LS8" t="str">
            <v>021104</v>
          </cell>
          <cell r="LT8">
            <v>72</v>
          </cell>
          <cell r="LU8" t="str">
            <v>021104</v>
          </cell>
          <cell r="LV8">
            <v>228</v>
          </cell>
          <cell r="LW8" t="str">
            <v>021104</v>
          </cell>
          <cell r="LX8">
            <v>45</v>
          </cell>
          <cell r="LY8" t="str">
            <v>021104</v>
          </cell>
          <cell r="LZ8">
            <v>155</v>
          </cell>
          <cell r="MA8" t="str">
            <v>021104</v>
          </cell>
          <cell r="MB8">
            <v>58</v>
          </cell>
          <cell r="MC8" t="str">
            <v>021104</v>
          </cell>
          <cell r="MD8">
            <v>136</v>
          </cell>
          <cell r="ME8" t="str">
            <v>021104</v>
          </cell>
          <cell r="MF8">
            <v>32</v>
          </cell>
          <cell r="MG8" t="str">
            <v>021104</v>
          </cell>
          <cell r="MH8">
            <v>115</v>
          </cell>
          <cell r="MI8" t="str">
            <v>021104</v>
          </cell>
          <cell r="MJ8">
            <v>18</v>
          </cell>
          <cell r="MK8" t="str">
            <v>021104</v>
          </cell>
          <cell r="ML8">
            <v>60</v>
          </cell>
          <cell r="MM8" t="str">
            <v>021104</v>
          </cell>
          <cell r="MN8">
            <v>13</v>
          </cell>
          <cell r="MO8" t="str">
            <v>021104</v>
          </cell>
          <cell r="MP8">
            <v>56</v>
          </cell>
          <cell r="MQ8" t="str">
            <v>021104</v>
          </cell>
          <cell r="MR8">
            <v>17</v>
          </cell>
          <cell r="MS8" t="str">
            <v>021104</v>
          </cell>
          <cell r="MT8">
            <v>63</v>
          </cell>
          <cell r="MU8" t="str">
            <v>021104</v>
          </cell>
          <cell r="MV8">
            <v>11</v>
          </cell>
          <cell r="MW8" t="str">
            <v>021104</v>
          </cell>
          <cell r="MX8">
            <v>53</v>
          </cell>
          <cell r="MY8" t="str">
            <v>021104</v>
          </cell>
          <cell r="MZ8">
            <v>7</v>
          </cell>
          <cell r="NA8" t="str">
            <v>021104</v>
          </cell>
          <cell r="NB8">
            <v>26</v>
          </cell>
          <cell r="NC8" t="str">
            <v>021104</v>
          </cell>
          <cell r="ND8">
            <v>10</v>
          </cell>
          <cell r="NE8" t="str">
            <v>021104</v>
          </cell>
          <cell r="NF8">
            <v>28</v>
          </cell>
          <cell r="NG8" t="str">
            <v>021104</v>
          </cell>
          <cell r="NH8">
            <v>7</v>
          </cell>
          <cell r="NI8" t="str">
            <v>021105</v>
          </cell>
          <cell r="NJ8">
            <v>11</v>
          </cell>
          <cell r="NK8" t="str">
            <v>021104</v>
          </cell>
          <cell r="NL8">
            <v>3</v>
          </cell>
          <cell r="NM8" t="str">
            <v>021104</v>
          </cell>
          <cell r="NN8">
            <v>14</v>
          </cell>
          <cell r="NQ8" t="str">
            <v>021105</v>
          </cell>
          <cell r="NR8">
            <v>4</v>
          </cell>
          <cell r="NS8" t="str">
            <v>021104</v>
          </cell>
          <cell r="NT8">
            <v>1</v>
          </cell>
          <cell r="NU8" t="str">
            <v>021105</v>
          </cell>
          <cell r="NV8">
            <v>1</v>
          </cell>
          <cell r="NW8" t="str">
            <v>021104</v>
          </cell>
          <cell r="NX8">
            <v>2</v>
          </cell>
          <cell r="NY8" t="str">
            <v>021104</v>
          </cell>
          <cell r="NZ8">
            <v>2</v>
          </cell>
          <cell r="OA8" t="str">
            <v>021104</v>
          </cell>
          <cell r="OB8">
            <v>1</v>
          </cell>
          <cell r="OC8" t="str">
            <v>021111</v>
          </cell>
          <cell r="OD8">
            <v>2</v>
          </cell>
          <cell r="OG8" t="str">
            <v>021303</v>
          </cell>
          <cell r="OH8">
            <v>1</v>
          </cell>
          <cell r="OI8" t="str">
            <v>021104</v>
          </cell>
          <cell r="OJ8">
            <v>1</v>
          </cell>
          <cell r="OK8" t="str">
            <v>021607</v>
          </cell>
          <cell r="OL8">
            <v>1</v>
          </cell>
          <cell r="OO8" t="str">
            <v>022201</v>
          </cell>
          <cell r="OP8">
            <v>1</v>
          </cell>
          <cell r="OS8" t="str">
            <v>022300</v>
          </cell>
          <cell r="OT8">
            <v>1</v>
          </cell>
          <cell r="OW8" t="str">
            <v>021706</v>
          </cell>
          <cell r="OX8">
            <v>1</v>
          </cell>
        </row>
        <row r="9">
          <cell r="C9" t="str">
            <v>021105</v>
          </cell>
          <cell r="D9">
            <v>100</v>
          </cell>
          <cell r="E9" t="str">
            <v>021105</v>
          </cell>
          <cell r="F9">
            <v>102</v>
          </cell>
          <cell r="G9" t="str">
            <v>021105</v>
          </cell>
          <cell r="H9">
            <v>107</v>
          </cell>
          <cell r="I9" t="str">
            <v>021105</v>
          </cell>
          <cell r="J9">
            <v>103</v>
          </cell>
          <cell r="K9" t="str">
            <v>021105</v>
          </cell>
          <cell r="L9">
            <v>129</v>
          </cell>
          <cell r="M9" t="str">
            <v>021105</v>
          </cell>
          <cell r="N9">
            <v>117</v>
          </cell>
          <cell r="O9" t="str">
            <v>021105</v>
          </cell>
          <cell r="P9">
            <v>134</v>
          </cell>
          <cell r="Q9" t="str">
            <v>021105</v>
          </cell>
          <cell r="R9">
            <v>120</v>
          </cell>
          <cell r="S9" t="str">
            <v>021105</v>
          </cell>
          <cell r="T9">
            <v>159</v>
          </cell>
          <cell r="U9" t="str">
            <v>021105</v>
          </cell>
          <cell r="V9">
            <v>139</v>
          </cell>
          <cell r="W9" t="str">
            <v>021105</v>
          </cell>
          <cell r="X9">
            <v>153</v>
          </cell>
          <cell r="Y9" t="str">
            <v>021105</v>
          </cell>
          <cell r="Z9">
            <v>126</v>
          </cell>
          <cell r="AA9" t="str">
            <v>021105</v>
          </cell>
          <cell r="AB9">
            <v>165</v>
          </cell>
          <cell r="AC9" t="str">
            <v>021105</v>
          </cell>
          <cell r="AD9">
            <v>170</v>
          </cell>
          <cell r="AE9" t="str">
            <v>021105</v>
          </cell>
          <cell r="AF9">
            <v>141</v>
          </cell>
          <cell r="AG9" t="str">
            <v>021105</v>
          </cell>
          <cell r="AH9">
            <v>174</v>
          </cell>
          <cell r="AI9" t="str">
            <v>021105</v>
          </cell>
          <cell r="AJ9">
            <v>157</v>
          </cell>
          <cell r="AK9" t="str">
            <v>021105</v>
          </cell>
          <cell r="AL9">
            <v>157</v>
          </cell>
          <cell r="AM9" t="str">
            <v>021105</v>
          </cell>
          <cell r="AN9">
            <v>184</v>
          </cell>
          <cell r="AO9" t="str">
            <v>021105</v>
          </cell>
          <cell r="AP9">
            <v>167</v>
          </cell>
          <cell r="AQ9" t="str">
            <v>021105</v>
          </cell>
          <cell r="AR9">
            <v>207</v>
          </cell>
          <cell r="AS9" t="str">
            <v>021105</v>
          </cell>
          <cell r="AT9">
            <v>193</v>
          </cell>
          <cell r="AU9" t="str">
            <v>021105</v>
          </cell>
          <cell r="AV9">
            <v>199</v>
          </cell>
          <cell r="AW9" t="str">
            <v>021105</v>
          </cell>
          <cell r="AX9">
            <v>172</v>
          </cell>
          <cell r="AY9" t="str">
            <v>021105</v>
          </cell>
          <cell r="AZ9">
            <v>203</v>
          </cell>
          <cell r="BA9" t="str">
            <v>021105</v>
          </cell>
          <cell r="BB9">
            <v>214</v>
          </cell>
          <cell r="BC9" t="str">
            <v>021105</v>
          </cell>
          <cell r="BD9">
            <v>201</v>
          </cell>
          <cell r="BE9" t="str">
            <v>021105</v>
          </cell>
          <cell r="BF9">
            <v>174</v>
          </cell>
          <cell r="BG9" t="str">
            <v>021105</v>
          </cell>
          <cell r="BH9">
            <v>143</v>
          </cell>
          <cell r="BI9" t="str">
            <v>021105</v>
          </cell>
          <cell r="BJ9">
            <v>126</v>
          </cell>
          <cell r="BK9" t="str">
            <v>021105</v>
          </cell>
          <cell r="BL9">
            <v>147</v>
          </cell>
          <cell r="BM9" t="str">
            <v>021105</v>
          </cell>
          <cell r="BN9">
            <v>109</v>
          </cell>
          <cell r="BO9" t="str">
            <v>021104</v>
          </cell>
          <cell r="BP9">
            <v>386</v>
          </cell>
          <cell r="BQ9" t="str">
            <v>021104</v>
          </cell>
          <cell r="BR9">
            <v>336</v>
          </cell>
          <cell r="BS9" t="str">
            <v>021104</v>
          </cell>
          <cell r="BT9">
            <v>353</v>
          </cell>
          <cell r="BU9" t="str">
            <v>021105</v>
          </cell>
          <cell r="BV9">
            <v>87</v>
          </cell>
          <cell r="BW9" t="str">
            <v>021105</v>
          </cell>
          <cell r="BX9">
            <v>119</v>
          </cell>
          <cell r="BY9" t="str">
            <v>021105</v>
          </cell>
          <cell r="BZ9">
            <v>81</v>
          </cell>
          <cell r="CA9" t="str">
            <v>021105</v>
          </cell>
          <cell r="CB9">
            <v>120</v>
          </cell>
          <cell r="CC9" t="str">
            <v>021104</v>
          </cell>
          <cell r="CD9">
            <v>300</v>
          </cell>
          <cell r="CE9" t="str">
            <v>021105</v>
          </cell>
          <cell r="CF9">
            <v>119</v>
          </cell>
          <cell r="CG9" t="str">
            <v>021105</v>
          </cell>
          <cell r="CH9">
            <v>63</v>
          </cell>
          <cell r="CI9" t="str">
            <v>021105</v>
          </cell>
          <cell r="CJ9">
            <v>138</v>
          </cell>
          <cell r="CK9" t="str">
            <v>021105</v>
          </cell>
          <cell r="CL9">
            <v>86</v>
          </cell>
          <cell r="CM9" t="str">
            <v>021105</v>
          </cell>
          <cell r="CN9">
            <v>121</v>
          </cell>
          <cell r="CO9" t="str">
            <v>021105</v>
          </cell>
          <cell r="CP9">
            <v>73</v>
          </cell>
          <cell r="CQ9" t="str">
            <v>021105</v>
          </cell>
          <cell r="CR9">
            <v>110</v>
          </cell>
          <cell r="CS9" t="str">
            <v>021105</v>
          </cell>
          <cell r="CT9">
            <v>67</v>
          </cell>
          <cell r="CU9" t="str">
            <v>021105</v>
          </cell>
          <cell r="CV9">
            <v>128</v>
          </cell>
          <cell r="CW9" t="str">
            <v>021105</v>
          </cell>
          <cell r="CX9">
            <v>71</v>
          </cell>
          <cell r="CY9" t="str">
            <v>021105</v>
          </cell>
          <cell r="CZ9">
            <v>111</v>
          </cell>
          <cell r="DA9" t="str">
            <v>021105</v>
          </cell>
          <cell r="DB9">
            <v>64</v>
          </cell>
          <cell r="DC9" t="str">
            <v>021105</v>
          </cell>
          <cell r="DD9">
            <v>120</v>
          </cell>
          <cell r="DE9" t="str">
            <v>021105</v>
          </cell>
          <cell r="DF9">
            <v>71</v>
          </cell>
          <cell r="DG9" t="str">
            <v>021105</v>
          </cell>
          <cell r="DH9">
            <v>139</v>
          </cell>
          <cell r="DI9" t="str">
            <v>021105</v>
          </cell>
          <cell r="DJ9">
            <v>73</v>
          </cell>
          <cell r="DK9" t="str">
            <v>021105</v>
          </cell>
          <cell r="DL9">
            <v>145</v>
          </cell>
          <cell r="DM9" t="str">
            <v>021105</v>
          </cell>
          <cell r="DN9">
            <v>78</v>
          </cell>
          <cell r="DO9" t="str">
            <v>021105</v>
          </cell>
          <cell r="DP9">
            <v>132</v>
          </cell>
          <cell r="DQ9" t="str">
            <v>021105</v>
          </cell>
          <cell r="DR9">
            <v>91</v>
          </cell>
          <cell r="DS9" t="str">
            <v>021105</v>
          </cell>
          <cell r="DT9">
            <v>168</v>
          </cell>
          <cell r="DU9" t="str">
            <v>021105</v>
          </cell>
          <cell r="DV9">
            <v>109</v>
          </cell>
          <cell r="DW9" t="str">
            <v>021105</v>
          </cell>
          <cell r="DX9">
            <v>160</v>
          </cell>
          <cell r="DY9" t="str">
            <v>021105</v>
          </cell>
          <cell r="DZ9">
            <v>123</v>
          </cell>
          <cell r="EA9" t="str">
            <v>021105</v>
          </cell>
          <cell r="EB9">
            <v>163</v>
          </cell>
          <cell r="EC9" t="str">
            <v>021105</v>
          </cell>
          <cell r="ED9">
            <v>155</v>
          </cell>
          <cell r="EE9" t="str">
            <v>021105</v>
          </cell>
          <cell r="EF9">
            <v>162</v>
          </cell>
          <cell r="EG9" t="str">
            <v>021105</v>
          </cell>
          <cell r="EH9">
            <v>133</v>
          </cell>
          <cell r="EI9" t="str">
            <v>021105</v>
          </cell>
          <cell r="EJ9">
            <v>186</v>
          </cell>
          <cell r="EK9" t="str">
            <v>021105</v>
          </cell>
          <cell r="EL9">
            <v>134</v>
          </cell>
          <cell r="EM9" t="str">
            <v>021105</v>
          </cell>
          <cell r="EN9">
            <v>135</v>
          </cell>
          <cell r="EO9" t="str">
            <v>021105</v>
          </cell>
          <cell r="EP9">
            <v>148</v>
          </cell>
          <cell r="EQ9" t="str">
            <v>021105</v>
          </cell>
          <cell r="ER9">
            <v>147</v>
          </cell>
          <cell r="ES9" t="str">
            <v>021105</v>
          </cell>
          <cell r="ET9">
            <v>139</v>
          </cell>
          <cell r="EU9" t="str">
            <v>021105</v>
          </cell>
          <cell r="EV9">
            <v>160</v>
          </cell>
          <cell r="EW9" t="str">
            <v>021105</v>
          </cell>
          <cell r="EX9">
            <v>141</v>
          </cell>
          <cell r="EY9" t="str">
            <v>021105</v>
          </cell>
          <cell r="EZ9">
            <v>146</v>
          </cell>
          <cell r="FA9" t="str">
            <v>021105</v>
          </cell>
          <cell r="FB9">
            <v>139</v>
          </cell>
          <cell r="FC9" t="str">
            <v>021105</v>
          </cell>
          <cell r="FD9">
            <v>141</v>
          </cell>
          <cell r="FE9" t="str">
            <v>021105</v>
          </cell>
          <cell r="FF9">
            <v>133</v>
          </cell>
          <cell r="FG9" t="str">
            <v>021105</v>
          </cell>
          <cell r="FH9">
            <v>121</v>
          </cell>
          <cell r="FI9" t="str">
            <v>021105</v>
          </cell>
          <cell r="FJ9">
            <v>165</v>
          </cell>
          <cell r="FK9" t="str">
            <v>021105</v>
          </cell>
          <cell r="FL9">
            <v>128</v>
          </cell>
          <cell r="FM9" t="str">
            <v>021105</v>
          </cell>
          <cell r="FN9">
            <v>130</v>
          </cell>
          <cell r="FO9" t="str">
            <v>021105</v>
          </cell>
          <cell r="FP9">
            <v>156</v>
          </cell>
          <cell r="FQ9" t="str">
            <v>021105</v>
          </cell>
          <cell r="FR9">
            <v>151</v>
          </cell>
          <cell r="FS9" t="str">
            <v>021105</v>
          </cell>
          <cell r="FT9">
            <v>136</v>
          </cell>
          <cell r="FU9" t="str">
            <v>021105</v>
          </cell>
          <cell r="FV9">
            <v>139</v>
          </cell>
          <cell r="FW9" t="str">
            <v>021105</v>
          </cell>
          <cell r="FX9">
            <v>156</v>
          </cell>
          <cell r="FY9" t="str">
            <v>021105</v>
          </cell>
          <cell r="FZ9">
            <v>138</v>
          </cell>
          <cell r="GA9" t="str">
            <v>021105</v>
          </cell>
          <cell r="GB9">
            <v>133</v>
          </cell>
          <cell r="GC9" t="str">
            <v>021105</v>
          </cell>
          <cell r="GD9">
            <v>163</v>
          </cell>
          <cell r="GE9" t="str">
            <v>021105</v>
          </cell>
          <cell r="GF9">
            <v>158</v>
          </cell>
          <cell r="GG9" t="str">
            <v>021105</v>
          </cell>
          <cell r="GH9">
            <v>159</v>
          </cell>
          <cell r="GI9" t="str">
            <v>021105</v>
          </cell>
          <cell r="GJ9">
            <v>121</v>
          </cell>
          <cell r="GK9" t="str">
            <v>021105</v>
          </cell>
          <cell r="GL9">
            <v>155</v>
          </cell>
          <cell r="GM9" t="str">
            <v>021105</v>
          </cell>
          <cell r="GN9">
            <v>105</v>
          </cell>
          <cell r="GO9" t="str">
            <v>021105</v>
          </cell>
          <cell r="GP9">
            <v>139</v>
          </cell>
          <cell r="GQ9" t="str">
            <v>021105</v>
          </cell>
          <cell r="GR9">
            <v>160</v>
          </cell>
          <cell r="GS9" t="str">
            <v>021105</v>
          </cell>
          <cell r="GT9">
            <v>159</v>
          </cell>
          <cell r="GU9" t="str">
            <v>021105</v>
          </cell>
          <cell r="GV9">
            <v>150</v>
          </cell>
          <cell r="GW9" t="str">
            <v>021105</v>
          </cell>
          <cell r="GX9">
            <v>179</v>
          </cell>
          <cell r="GY9" t="str">
            <v>021105</v>
          </cell>
          <cell r="GZ9">
            <v>167</v>
          </cell>
          <cell r="HA9" t="str">
            <v>021105</v>
          </cell>
          <cell r="HB9">
            <v>173</v>
          </cell>
          <cell r="HC9" t="str">
            <v>021105</v>
          </cell>
          <cell r="HD9">
            <v>170</v>
          </cell>
          <cell r="HE9" t="str">
            <v>021105</v>
          </cell>
          <cell r="HF9">
            <v>157</v>
          </cell>
          <cell r="HG9" t="str">
            <v>021105</v>
          </cell>
          <cell r="HH9">
            <v>231</v>
          </cell>
          <cell r="HI9" t="str">
            <v>021105</v>
          </cell>
          <cell r="HJ9">
            <v>168</v>
          </cell>
          <cell r="HK9" t="str">
            <v>021105</v>
          </cell>
          <cell r="HL9">
            <v>180</v>
          </cell>
          <cell r="HM9" t="str">
            <v>021105</v>
          </cell>
          <cell r="HN9">
            <v>178</v>
          </cell>
          <cell r="HO9" t="str">
            <v>021105</v>
          </cell>
          <cell r="HP9">
            <v>180</v>
          </cell>
          <cell r="HQ9" t="str">
            <v>021105</v>
          </cell>
          <cell r="HR9">
            <v>214</v>
          </cell>
          <cell r="HS9" t="str">
            <v>021105</v>
          </cell>
          <cell r="HT9">
            <v>208</v>
          </cell>
          <cell r="HU9" t="str">
            <v>021105</v>
          </cell>
          <cell r="HV9">
            <v>190</v>
          </cell>
          <cell r="HW9" t="str">
            <v>021105</v>
          </cell>
          <cell r="HX9">
            <v>187</v>
          </cell>
          <cell r="HY9" t="str">
            <v>021105</v>
          </cell>
          <cell r="HZ9">
            <v>205</v>
          </cell>
          <cell r="IA9" t="str">
            <v>021105</v>
          </cell>
          <cell r="IB9">
            <v>222</v>
          </cell>
          <cell r="IC9" t="str">
            <v>021105</v>
          </cell>
          <cell r="ID9">
            <v>210</v>
          </cell>
          <cell r="IE9" t="str">
            <v>021105</v>
          </cell>
          <cell r="IF9">
            <v>217</v>
          </cell>
          <cell r="IG9" t="str">
            <v>021105</v>
          </cell>
          <cell r="IH9">
            <v>220</v>
          </cell>
          <cell r="II9" t="str">
            <v>021105</v>
          </cell>
          <cell r="IJ9">
            <v>222</v>
          </cell>
          <cell r="IK9" t="str">
            <v>021105</v>
          </cell>
          <cell r="IL9">
            <v>210</v>
          </cell>
          <cell r="IM9" t="str">
            <v>021105</v>
          </cell>
          <cell r="IN9">
            <v>175</v>
          </cell>
          <cell r="IO9" t="str">
            <v>021105</v>
          </cell>
          <cell r="IP9">
            <v>183</v>
          </cell>
          <cell r="IQ9" t="str">
            <v>021105</v>
          </cell>
          <cell r="IR9">
            <v>187</v>
          </cell>
          <cell r="IS9" t="str">
            <v>021105</v>
          </cell>
          <cell r="IT9">
            <v>215</v>
          </cell>
          <cell r="IU9" t="str">
            <v>021105</v>
          </cell>
          <cell r="IV9">
            <v>133</v>
          </cell>
          <cell r="IW9" t="str">
            <v>021105</v>
          </cell>
          <cell r="IX9">
            <v>194</v>
          </cell>
          <cell r="IY9" t="str">
            <v>021105</v>
          </cell>
          <cell r="IZ9">
            <v>121</v>
          </cell>
          <cell r="JA9" t="str">
            <v>021105</v>
          </cell>
          <cell r="JB9">
            <v>173</v>
          </cell>
          <cell r="JC9" t="str">
            <v>021105</v>
          </cell>
          <cell r="JD9">
            <v>144</v>
          </cell>
          <cell r="JE9" t="str">
            <v>021105</v>
          </cell>
          <cell r="JF9">
            <v>157</v>
          </cell>
          <cell r="JG9" t="str">
            <v>021105</v>
          </cell>
          <cell r="JH9">
            <v>117</v>
          </cell>
          <cell r="JI9" t="str">
            <v>021105</v>
          </cell>
          <cell r="JJ9">
            <v>157</v>
          </cell>
          <cell r="JK9" t="str">
            <v>021105</v>
          </cell>
          <cell r="JL9">
            <v>95</v>
          </cell>
          <cell r="JM9" t="str">
            <v>021105</v>
          </cell>
          <cell r="JN9">
            <v>86</v>
          </cell>
          <cell r="JO9" t="str">
            <v>021105</v>
          </cell>
          <cell r="JP9">
            <v>74</v>
          </cell>
          <cell r="JQ9" t="str">
            <v>021105</v>
          </cell>
          <cell r="JR9">
            <v>116</v>
          </cell>
          <cell r="JS9" t="str">
            <v>021105</v>
          </cell>
          <cell r="JT9">
            <v>77</v>
          </cell>
          <cell r="JU9" t="str">
            <v>021105</v>
          </cell>
          <cell r="JV9">
            <v>155</v>
          </cell>
          <cell r="JW9" t="str">
            <v>021105</v>
          </cell>
          <cell r="JX9">
            <v>66</v>
          </cell>
          <cell r="JY9" t="str">
            <v>021105</v>
          </cell>
          <cell r="JZ9">
            <v>103</v>
          </cell>
          <cell r="KA9" t="str">
            <v>021105</v>
          </cell>
          <cell r="KB9">
            <v>64</v>
          </cell>
          <cell r="KC9" t="str">
            <v>021105</v>
          </cell>
          <cell r="KD9">
            <v>80</v>
          </cell>
          <cell r="KE9" t="str">
            <v>021105</v>
          </cell>
          <cell r="KF9">
            <v>47</v>
          </cell>
          <cell r="KG9" t="str">
            <v>021105</v>
          </cell>
          <cell r="KH9">
            <v>60</v>
          </cell>
          <cell r="KI9" t="str">
            <v>021105</v>
          </cell>
          <cell r="KJ9">
            <v>43</v>
          </cell>
          <cell r="KK9" t="str">
            <v>021105</v>
          </cell>
          <cell r="KL9">
            <v>79</v>
          </cell>
          <cell r="KM9" t="str">
            <v>021105</v>
          </cell>
          <cell r="KN9">
            <v>27</v>
          </cell>
          <cell r="KO9" t="str">
            <v>021105</v>
          </cell>
          <cell r="KP9">
            <v>72</v>
          </cell>
          <cell r="KQ9" t="str">
            <v>021105</v>
          </cell>
          <cell r="KR9">
            <v>14</v>
          </cell>
          <cell r="KS9" t="str">
            <v>021105</v>
          </cell>
          <cell r="KT9">
            <v>42</v>
          </cell>
          <cell r="KU9" t="str">
            <v>021105</v>
          </cell>
          <cell r="KV9">
            <v>12</v>
          </cell>
          <cell r="KW9" t="str">
            <v>021105</v>
          </cell>
          <cell r="KX9">
            <v>19</v>
          </cell>
          <cell r="KY9" t="str">
            <v>021105</v>
          </cell>
          <cell r="KZ9">
            <v>15</v>
          </cell>
          <cell r="LA9" t="str">
            <v>021105</v>
          </cell>
          <cell r="LB9">
            <v>29</v>
          </cell>
          <cell r="LC9" t="str">
            <v>021105</v>
          </cell>
          <cell r="LD9">
            <v>34</v>
          </cell>
          <cell r="LE9" t="str">
            <v>021105</v>
          </cell>
          <cell r="LF9">
            <v>49</v>
          </cell>
          <cell r="LG9" t="str">
            <v>021105</v>
          </cell>
          <cell r="LH9">
            <v>20</v>
          </cell>
          <cell r="LI9" t="str">
            <v>021105</v>
          </cell>
          <cell r="LJ9">
            <v>59</v>
          </cell>
          <cell r="LK9" t="str">
            <v>021105</v>
          </cell>
          <cell r="LL9">
            <v>22</v>
          </cell>
          <cell r="LM9" t="str">
            <v>021105</v>
          </cell>
          <cell r="LN9">
            <v>64</v>
          </cell>
          <cell r="LO9" t="str">
            <v>021105</v>
          </cell>
          <cell r="LP9">
            <v>18</v>
          </cell>
          <cell r="LQ9" t="str">
            <v>021105</v>
          </cell>
          <cell r="LR9">
            <v>78</v>
          </cell>
          <cell r="LS9" t="str">
            <v>021105</v>
          </cell>
          <cell r="LT9">
            <v>26</v>
          </cell>
          <cell r="LU9" t="str">
            <v>021105</v>
          </cell>
          <cell r="LV9">
            <v>66</v>
          </cell>
          <cell r="LW9" t="str">
            <v>021105</v>
          </cell>
          <cell r="LX9">
            <v>22</v>
          </cell>
          <cell r="LY9" t="str">
            <v>021105</v>
          </cell>
          <cell r="LZ9">
            <v>50</v>
          </cell>
          <cell r="MA9" t="str">
            <v>021105</v>
          </cell>
          <cell r="MB9">
            <v>23</v>
          </cell>
          <cell r="MC9" t="str">
            <v>021105</v>
          </cell>
          <cell r="MD9">
            <v>63</v>
          </cell>
          <cell r="ME9" t="str">
            <v>021105</v>
          </cell>
          <cell r="MF9">
            <v>21</v>
          </cell>
          <cell r="MG9" t="str">
            <v>021105</v>
          </cell>
          <cell r="MH9">
            <v>30</v>
          </cell>
          <cell r="MI9" t="str">
            <v>021105</v>
          </cell>
          <cell r="MJ9">
            <v>11</v>
          </cell>
          <cell r="MK9" t="str">
            <v>021105</v>
          </cell>
          <cell r="ML9">
            <v>29</v>
          </cell>
          <cell r="MM9" t="str">
            <v>021105</v>
          </cell>
          <cell r="MN9">
            <v>6</v>
          </cell>
          <cell r="MO9" t="str">
            <v>021105</v>
          </cell>
          <cell r="MP9">
            <v>22</v>
          </cell>
          <cell r="MQ9" t="str">
            <v>021105</v>
          </cell>
          <cell r="MR9">
            <v>8</v>
          </cell>
          <cell r="MS9" t="str">
            <v>021105</v>
          </cell>
          <cell r="MT9">
            <v>26</v>
          </cell>
          <cell r="MU9" t="str">
            <v>021105</v>
          </cell>
          <cell r="MV9">
            <v>7</v>
          </cell>
          <cell r="MW9" t="str">
            <v>021105</v>
          </cell>
          <cell r="MX9">
            <v>14</v>
          </cell>
          <cell r="MY9" t="str">
            <v>021105</v>
          </cell>
          <cell r="MZ9">
            <v>5</v>
          </cell>
          <cell r="NA9" t="str">
            <v>021105</v>
          </cell>
          <cell r="NB9">
            <v>17</v>
          </cell>
          <cell r="NC9" t="str">
            <v>021105</v>
          </cell>
          <cell r="ND9">
            <v>6</v>
          </cell>
          <cell r="NE9" t="str">
            <v>021105</v>
          </cell>
          <cell r="NF9">
            <v>17</v>
          </cell>
          <cell r="NG9" t="str">
            <v>021105</v>
          </cell>
          <cell r="NH9">
            <v>3</v>
          </cell>
          <cell r="NI9" t="str">
            <v>021111</v>
          </cell>
          <cell r="NJ9">
            <v>32</v>
          </cell>
          <cell r="NK9" t="str">
            <v>021105</v>
          </cell>
          <cell r="NL9">
            <v>2</v>
          </cell>
          <cell r="NM9" t="str">
            <v>021105</v>
          </cell>
          <cell r="NN9">
            <v>7</v>
          </cell>
          <cell r="NO9" t="str">
            <v>021105</v>
          </cell>
          <cell r="NP9">
            <v>1</v>
          </cell>
          <cell r="NQ9" t="str">
            <v>021111</v>
          </cell>
          <cell r="NR9">
            <v>11</v>
          </cell>
          <cell r="NU9" t="str">
            <v>021111</v>
          </cell>
          <cell r="NV9">
            <v>8</v>
          </cell>
          <cell r="NW9" t="str">
            <v>021105</v>
          </cell>
          <cell r="NX9">
            <v>1</v>
          </cell>
          <cell r="NY9" t="str">
            <v>021111</v>
          </cell>
          <cell r="NZ9">
            <v>5</v>
          </cell>
          <cell r="OC9" t="str">
            <v>021201</v>
          </cell>
          <cell r="OD9">
            <v>4</v>
          </cell>
          <cell r="OG9" t="str">
            <v>021405</v>
          </cell>
          <cell r="OH9">
            <v>1</v>
          </cell>
          <cell r="OK9" t="str">
            <v>021701</v>
          </cell>
          <cell r="OL9">
            <v>2</v>
          </cell>
          <cell r="OO9" t="str">
            <v>022203</v>
          </cell>
          <cell r="OP9">
            <v>1</v>
          </cell>
          <cell r="OS9" t="str">
            <v>026003</v>
          </cell>
          <cell r="OT9">
            <v>1</v>
          </cell>
          <cell r="OW9" t="str">
            <v>022205</v>
          </cell>
          <cell r="OX9">
            <v>1</v>
          </cell>
        </row>
        <row r="10">
          <cell r="C10" t="str">
            <v>021110</v>
          </cell>
          <cell r="D10">
            <v>1022</v>
          </cell>
          <cell r="E10" t="str">
            <v>021110</v>
          </cell>
          <cell r="F10">
            <v>971</v>
          </cell>
          <cell r="G10" t="str">
            <v>021110</v>
          </cell>
          <cell r="H10">
            <v>1055</v>
          </cell>
          <cell r="I10" t="str">
            <v>021110</v>
          </cell>
          <cell r="J10">
            <v>998</v>
          </cell>
          <cell r="K10" t="str">
            <v>021110</v>
          </cell>
          <cell r="L10">
            <v>1135</v>
          </cell>
          <cell r="M10" t="str">
            <v>021110</v>
          </cell>
          <cell r="N10">
            <v>1127</v>
          </cell>
          <cell r="O10" t="str">
            <v>021110</v>
          </cell>
          <cell r="P10">
            <v>1193</v>
          </cell>
          <cell r="Q10" t="str">
            <v>021110</v>
          </cell>
          <cell r="R10">
            <v>1193</v>
          </cell>
          <cell r="S10" t="str">
            <v>021110</v>
          </cell>
          <cell r="T10">
            <v>1345</v>
          </cell>
          <cell r="U10" t="str">
            <v>021110</v>
          </cell>
          <cell r="V10">
            <v>1322</v>
          </cell>
          <cell r="W10" t="str">
            <v>021110</v>
          </cell>
          <cell r="X10">
            <v>1346</v>
          </cell>
          <cell r="Y10" t="str">
            <v>021110</v>
          </cell>
          <cell r="Z10">
            <v>1257</v>
          </cell>
          <cell r="AA10" t="str">
            <v>021110</v>
          </cell>
          <cell r="AB10">
            <v>1353</v>
          </cell>
          <cell r="AC10" t="str">
            <v>021110</v>
          </cell>
          <cell r="AD10">
            <v>1319</v>
          </cell>
          <cell r="AE10" t="str">
            <v>021110</v>
          </cell>
          <cell r="AF10">
            <v>1338</v>
          </cell>
          <cell r="AG10" t="str">
            <v>021110</v>
          </cell>
          <cell r="AH10">
            <v>1305</v>
          </cell>
          <cell r="AI10" t="str">
            <v>021110</v>
          </cell>
          <cell r="AJ10">
            <v>1384</v>
          </cell>
          <cell r="AK10" t="str">
            <v>021110</v>
          </cell>
          <cell r="AL10">
            <v>1270</v>
          </cell>
          <cell r="AM10" t="str">
            <v>021110</v>
          </cell>
          <cell r="AN10">
            <v>1180</v>
          </cell>
          <cell r="AO10" t="str">
            <v>021110</v>
          </cell>
          <cell r="AP10">
            <v>1178</v>
          </cell>
          <cell r="AQ10" t="str">
            <v>021110</v>
          </cell>
          <cell r="AR10">
            <v>1260</v>
          </cell>
          <cell r="AS10" t="str">
            <v>021110</v>
          </cell>
          <cell r="AT10">
            <v>1167</v>
          </cell>
          <cell r="AU10" t="str">
            <v>021110</v>
          </cell>
          <cell r="AV10">
            <v>1167</v>
          </cell>
          <cell r="AW10" t="str">
            <v>021110</v>
          </cell>
          <cell r="AX10">
            <v>1076</v>
          </cell>
          <cell r="AY10" t="str">
            <v>021110</v>
          </cell>
          <cell r="AZ10">
            <v>1039</v>
          </cell>
          <cell r="BA10" t="str">
            <v>021110</v>
          </cell>
          <cell r="BB10">
            <v>1026</v>
          </cell>
          <cell r="BC10" t="str">
            <v>021110</v>
          </cell>
          <cell r="BD10">
            <v>976</v>
          </cell>
          <cell r="BE10" t="str">
            <v>021110</v>
          </cell>
          <cell r="BF10">
            <v>944</v>
          </cell>
          <cell r="BG10" t="str">
            <v>021110</v>
          </cell>
          <cell r="BH10">
            <v>852</v>
          </cell>
          <cell r="BI10" t="str">
            <v>021110</v>
          </cell>
          <cell r="BJ10">
            <v>777</v>
          </cell>
          <cell r="BK10" t="str">
            <v>021110</v>
          </cell>
          <cell r="BL10">
            <v>801</v>
          </cell>
          <cell r="BM10" t="str">
            <v>021110</v>
          </cell>
          <cell r="BN10">
            <v>727</v>
          </cell>
          <cell r="BO10" t="str">
            <v>021105</v>
          </cell>
          <cell r="BP10">
            <v>132</v>
          </cell>
          <cell r="BQ10" t="str">
            <v>021105</v>
          </cell>
          <cell r="BR10">
            <v>78</v>
          </cell>
          <cell r="BS10" t="str">
            <v>021105</v>
          </cell>
          <cell r="BT10">
            <v>132</v>
          </cell>
          <cell r="BU10" t="str">
            <v>021110</v>
          </cell>
          <cell r="BV10">
            <v>4</v>
          </cell>
          <cell r="BW10" t="str">
            <v>021110</v>
          </cell>
          <cell r="BX10">
            <v>2</v>
          </cell>
          <cell r="BY10" t="str">
            <v>021110</v>
          </cell>
          <cell r="BZ10">
            <v>1</v>
          </cell>
          <cell r="CA10" t="str">
            <v>021111</v>
          </cell>
          <cell r="CB10">
            <v>332</v>
          </cell>
          <cell r="CC10" t="str">
            <v>021105</v>
          </cell>
          <cell r="CD10">
            <v>63</v>
          </cell>
          <cell r="CE10" t="str">
            <v>021110</v>
          </cell>
          <cell r="CF10">
            <v>1</v>
          </cell>
          <cell r="CG10" t="str">
            <v>021111</v>
          </cell>
          <cell r="CH10">
            <v>231</v>
          </cell>
          <cell r="CI10" t="str">
            <v>021110</v>
          </cell>
          <cell r="CJ10">
            <v>1</v>
          </cell>
          <cell r="CK10" t="str">
            <v>021111</v>
          </cell>
          <cell r="CL10">
            <v>257</v>
          </cell>
          <cell r="CM10" t="str">
            <v>021111</v>
          </cell>
          <cell r="CN10">
            <v>338</v>
          </cell>
          <cell r="CO10" t="str">
            <v>021111</v>
          </cell>
          <cell r="CP10">
            <v>256</v>
          </cell>
          <cell r="CQ10" t="str">
            <v>021111</v>
          </cell>
          <cell r="CR10">
            <v>315</v>
          </cell>
          <cell r="CS10" t="str">
            <v>021110</v>
          </cell>
          <cell r="CT10">
            <v>1</v>
          </cell>
          <cell r="CU10" t="str">
            <v>021111</v>
          </cell>
          <cell r="CV10">
            <v>355</v>
          </cell>
          <cell r="CW10" t="str">
            <v>021111</v>
          </cell>
          <cell r="CX10">
            <v>292</v>
          </cell>
          <cell r="CY10" t="str">
            <v>021111</v>
          </cell>
          <cell r="CZ10">
            <v>376</v>
          </cell>
          <cell r="DA10" t="str">
            <v>021111</v>
          </cell>
          <cell r="DB10">
            <v>319</v>
          </cell>
          <cell r="DC10" t="str">
            <v>021111</v>
          </cell>
          <cell r="DD10">
            <v>369</v>
          </cell>
          <cell r="DE10" t="str">
            <v>021111</v>
          </cell>
          <cell r="DF10">
            <v>350</v>
          </cell>
          <cell r="DG10" t="str">
            <v>021111</v>
          </cell>
          <cell r="DH10">
            <v>371</v>
          </cell>
          <cell r="DI10" t="str">
            <v>021111</v>
          </cell>
          <cell r="DJ10">
            <v>366</v>
          </cell>
          <cell r="DK10" t="str">
            <v>021111</v>
          </cell>
          <cell r="DL10">
            <v>399</v>
          </cell>
          <cell r="DM10" t="str">
            <v>021111</v>
          </cell>
          <cell r="DN10">
            <v>401</v>
          </cell>
          <cell r="DO10" t="str">
            <v>021111</v>
          </cell>
          <cell r="DP10">
            <v>486</v>
          </cell>
          <cell r="DQ10" t="str">
            <v>021111</v>
          </cell>
          <cell r="DR10">
            <v>432</v>
          </cell>
          <cell r="DS10" t="str">
            <v>021111</v>
          </cell>
          <cell r="DT10">
            <v>550</v>
          </cell>
          <cell r="DU10" t="str">
            <v>021110</v>
          </cell>
          <cell r="DV10">
            <v>1</v>
          </cell>
          <cell r="DW10" t="str">
            <v>021111</v>
          </cell>
          <cell r="DX10">
            <v>651</v>
          </cell>
          <cell r="DY10" t="str">
            <v>021111</v>
          </cell>
          <cell r="DZ10">
            <v>548</v>
          </cell>
          <cell r="EA10" t="str">
            <v>021111</v>
          </cell>
          <cell r="EB10">
            <v>693</v>
          </cell>
          <cell r="EC10" t="str">
            <v>021111</v>
          </cell>
          <cell r="ED10">
            <v>641</v>
          </cell>
          <cell r="EE10" t="str">
            <v>021111</v>
          </cell>
          <cell r="EF10">
            <v>678</v>
          </cell>
          <cell r="EG10" t="str">
            <v>021110</v>
          </cell>
          <cell r="EH10">
            <v>1</v>
          </cell>
          <cell r="EI10" t="str">
            <v>021111</v>
          </cell>
          <cell r="EJ10">
            <v>632</v>
          </cell>
          <cell r="EK10" t="str">
            <v>021111</v>
          </cell>
          <cell r="EL10">
            <v>626</v>
          </cell>
          <cell r="EM10" t="str">
            <v>021111</v>
          </cell>
          <cell r="EN10">
            <v>583</v>
          </cell>
          <cell r="EO10" t="str">
            <v>021111</v>
          </cell>
          <cell r="EP10">
            <v>615</v>
          </cell>
          <cell r="EQ10" t="str">
            <v>021111</v>
          </cell>
          <cell r="ER10">
            <v>595</v>
          </cell>
          <cell r="ES10" t="str">
            <v>021111</v>
          </cell>
          <cell r="ET10">
            <v>570</v>
          </cell>
          <cell r="EU10" t="str">
            <v>021111</v>
          </cell>
          <cell r="EV10">
            <v>641</v>
          </cell>
          <cell r="EW10" t="str">
            <v>021111</v>
          </cell>
          <cell r="EX10">
            <v>616</v>
          </cell>
          <cell r="EY10" t="str">
            <v>021111</v>
          </cell>
          <cell r="EZ10">
            <v>518</v>
          </cell>
          <cell r="FA10" t="str">
            <v>021111</v>
          </cell>
          <cell r="FB10">
            <v>550</v>
          </cell>
          <cell r="FC10" t="str">
            <v>021111</v>
          </cell>
          <cell r="FD10">
            <v>526</v>
          </cell>
          <cell r="FE10" t="str">
            <v>021111</v>
          </cell>
          <cell r="FF10">
            <v>554</v>
          </cell>
          <cell r="FG10" t="str">
            <v>021111</v>
          </cell>
          <cell r="FH10">
            <v>506</v>
          </cell>
          <cell r="FI10" t="str">
            <v>021111</v>
          </cell>
          <cell r="FJ10">
            <v>531</v>
          </cell>
          <cell r="FK10" t="str">
            <v>021111</v>
          </cell>
          <cell r="FL10">
            <v>468</v>
          </cell>
          <cell r="FM10" t="str">
            <v>021111</v>
          </cell>
          <cell r="FN10">
            <v>563</v>
          </cell>
          <cell r="FO10" t="str">
            <v>021111</v>
          </cell>
          <cell r="FP10">
            <v>474</v>
          </cell>
          <cell r="FQ10" t="str">
            <v>021111</v>
          </cell>
          <cell r="FR10">
            <v>532</v>
          </cell>
          <cell r="FS10" t="str">
            <v>021111</v>
          </cell>
          <cell r="FT10">
            <v>430</v>
          </cell>
          <cell r="FU10" t="str">
            <v>021111</v>
          </cell>
          <cell r="FV10">
            <v>557</v>
          </cell>
          <cell r="FW10" t="str">
            <v>021111</v>
          </cell>
          <cell r="FX10">
            <v>471</v>
          </cell>
          <cell r="FY10" t="str">
            <v>021111</v>
          </cell>
          <cell r="FZ10">
            <v>531</v>
          </cell>
          <cell r="GA10" t="str">
            <v>021111</v>
          </cell>
          <cell r="GB10">
            <v>435</v>
          </cell>
          <cell r="GC10" t="str">
            <v>021111</v>
          </cell>
          <cell r="GD10">
            <v>557</v>
          </cell>
          <cell r="GE10" t="str">
            <v>021111</v>
          </cell>
          <cell r="GF10">
            <v>448</v>
          </cell>
          <cell r="GG10" t="str">
            <v>021111</v>
          </cell>
          <cell r="GH10">
            <v>516</v>
          </cell>
          <cell r="GI10" t="str">
            <v>021111</v>
          </cell>
          <cell r="GJ10">
            <v>422</v>
          </cell>
          <cell r="GK10" t="str">
            <v>021111</v>
          </cell>
          <cell r="GL10">
            <v>551</v>
          </cell>
          <cell r="GM10" t="str">
            <v>021111</v>
          </cell>
          <cell r="GN10">
            <v>415</v>
          </cell>
          <cell r="GO10" t="str">
            <v>021111</v>
          </cell>
          <cell r="GP10">
            <v>508</v>
          </cell>
          <cell r="GQ10" t="str">
            <v>021111</v>
          </cell>
          <cell r="GR10">
            <v>455</v>
          </cell>
          <cell r="GS10" t="str">
            <v>021111</v>
          </cell>
          <cell r="GT10">
            <v>543</v>
          </cell>
          <cell r="GU10" t="str">
            <v>021111</v>
          </cell>
          <cell r="GV10">
            <v>412</v>
          </cell>
          <cell r="GW10" t="str">
            <v>021111</v>
          </cell>
          <cell r="GX10">
            <v>500</v>
          </cell>
          <cell r="GY10" t="str">
            <v>021111</v>
          </cell>
          <cell r="GZ10">
            <v>408</v>
          </cell>
          <cell r="HA10" t="str">
            <v>021111</v>
          </cell>
          <cell r="HB10">
            <v>534</v>
          </cell>
          <cell r="HC10" t="str">
            <v>021111</v>
          </cell>
          <cell r="HD10">
            <v>414</v>
          </cell>
          <cell r="HE10" t="str">
            <v>021111</v>
          </cell>
          <cell r="HF10">
            <v>511</v>
          </cell>
          <cell r="HG10" t="str">
            <v>021111</v>
          </cell>
          <cell r="HH10">
            <v>426</v>
          </cell>
          <cell r="HI10" t="str">
            <v>021111</v>
          </cell>
          <cell r="HJ10">
            <v>460</v>
          </cell>
          <cell r="HK10" t="str">
            <v>021111</v>
          </cell>
          <cell r="HL10">
            <v>469</v>
          </cell>
          <cell r="HM10" t="str">
            <v>021111</v>
          </cell>
          <cell r="HN10">
            <v>560</v>
          </cell>
          <cell r="HO10" t="str">
            <v>021111</v>
          </cell>
          <cell r="HP10">
            <v>468</v>
          </cell>
          <cell r="HQ10" t="str">
            <v>021111</v>
          </cell>
          <cell r="HR10">
            <v>585</v>
          </cell>
          <cell r="HS10" t="str">
            <v>021111</v>
          </cell>
          <cell r="HT10">
            <v>486</v>
          </cell>
          <cell r="HU10" t="str">
            <v>021111</v>
          </cell>
          <cell r="HV10">
            <v>630</v>
          </cell>
          <cell r="HW10" t="str">
            <v>021111</v>
          </cell>
          <cell r="HX10">
            <v>559</v>
          </cell>
          <cell r="HY10" t="str">
            <v>021111</v>
          </cell>
          <cell r="HZ10">
            <v>680</v>
          </cell>
          <cell r="IA10" t="str">
            <v>021111</v>
          </cell>
          <cell r="IB10">
            <v>602</v>
          </cell>
          <cell r="IC10" t="str">
            <v>021111</v>
          </cell>
          <cell r="ID10">
            <v>743</v>
          </cell>
          <cell r="IE10" t="str">
            <v>021111</v>
          </cell>
          <cell r="IF10">
            <v>601</v>
          </cell>
          <cell r="IG10" t="str">
            <v>021111</v>
          </cell>
          <cell r="IH10">
            <v>754</v>
          </cell>
          <cell r="II10" t="str">
            <v>021111</v>
          </cell>
          <cell r="IJ10">
            <v>581</v>
          </cell>
          <cell r="IK10" t="str">
            <v>021111</v>
          </cell>
          <cell r="IL10">
            <v>852</v>
          </cell>
          <cell r="IM10" t="str">
            <v>021111</v>
          </cell>
          <cell r="IN10">
            <v>598</v>
          </cell>
          <cell r="IO10" t="str">
            <v>021111</v>
          </cell>
          <cell r="IP10">
            <v>812</v>
          </cell>
          <cell r="IQ10" t="str">
            <v>021111</v>
          </cell>
          <cell r="IR10">
            <v>561</v>
          </cell>
          <cell r="IS10" t="str">
            <v>021111</v>
          </cell>
          <cell r="IT10">
            <v>832</v>
          </cell>
          <cell r="IU10" t="str">
            <v>021111</v>
          </cell>
          <cell r="IV10">
            <v>535</v>
          </cell>
          <cell r="IW10" t="str">
            <v>021111</v>
          </cell>
          <cell r="IX10">
            <v>805</v>
          </cell>
          <cell r="IY10" t="str">
            <v>021111</v>
          </cell>
          <cell r="IZ10">
            <v>490</v>
          </cell>
          <cell r="JA10" t="str">
            <v>021111</v>
          </cell>
          <cell r="JB10">
            <v>692</v>
          </cell>
          <cell r="JC10" t="str">
            <v>021111</v>
          </cell>
          <cell r="JD10">
            <v>467</v>
          </cell>
          <cell r="JE10" t="str">
            <v>021111</v>
          </cell>
          <cell r="JF10">
            <v>671</v>
          </cell>
          <cell r="JG10" t="str">
            <v>021111</v>
          </cell>
          <cell r="JH10">
            <v>488</v>
          </cell>
          <cell r="JI10" t="str">
            <v>021111</v>
          </cell>
          <cell r="JJ10">
            <v>654</v>
          </cell>
          <cell r="JK10" t="str">
            <v>021111</v>
          </cell>
          <cell r="JL10">
            <v>379</v>
          </cell>
          <cell r="JM10" t="str">
            <v>021111</v>
          </cell>
          <cell r="JN10">
            <v>594</v>
          </cell>
          <cell r="JO10" t="str">
            <v>021111</v>
          </cell>
          <cell r="JP10">
            <v>357</v>
          </cell>
          <cell r="JQ10" t="str">
            <v>021111</v>
          </cell>
          <cell r="JR10">
            <v>623</v>
          </cell>
          <cell r="JS10" t="str">
            <v>021111</v>
          </cell>
          <cell r="JT10">
            <v>365</v>
          </cell>
          <cell r="JU10" t="str">
            <v>021111</v>
          </cell>
          <cell r="JV10">
            <v>534</v>
          </cell>
          <cell r="JW10" t="str">
            <v>021111</v>
          </cell>
          <cell r="JX10">
            <v>233</v>
          </cell>
          <cell r="JY10" t="str">
            <v>021111</v>
          </cell>
          <cell r="JZ10">
            <v>456</v>
          </cell>
          <cell r="KA10" t="str">
            <v>021111</v>
          </cell>
          <cell r="KB10">
            <v>235</v>
          </cell>
          <cell r="KC10" t="str">
            <v>021111</v>
          </cell>
          <cell r="KD10">
            <v>430</v>
          </cell>
          <cell r="KE10" t="str">
            <v>021111</v>
          </cell>
          <cell r="KF10">
            <v>188</v>
          </cell>
          <cell r="KG10" t="str">
            <v>021111</v>
          </cell>
          <cell r="KH10">
            <v>342</v>
          </cell>
          <cell r="KI10" t="str">
            <v>021111</v>
          </cell>
          <cell r="KJ10">
            <v>172</v>
          </cell>
          <cell r="KK10" t="str">
            <v>021111</v>
          </cell>
          <cell r="KL10">
            <v>350</v>
          </cell>
          <cell r="KM10" t="str">
            <v>021111</v>
          </cell>
          <cell r="KN10">
            <v>145</v>
          </cell>
          <cell r="KO10" t="str">
            <v>021111</v>
          </cell>
          <cell r="KP10">
            <v>293</v>
          </cell>
          <cell r="KQ10" t="str">
            <v>021111</v>
          </cell>
          <cell r="KR10">
            <v>68</v>
          </cell>
          <cell r="KS10" t="str">
            <v>021111</v>
          </cell>
          <cell r="KT10">
            <v>130</v>
          </cell>
          <cell r="KU10" t="str">
            <v>021111</v>
          </cell>
          <cell r="KV10">
            <v>38</v>
          </cell>
          <cell r="KW10" t="str">
            <v>021111</v>
          </cell>
          <cell r="KX10">
            <v>84</v>
          </cell>
          <cell r="KY10" t="str">
            <v>021111</v>
          </cell>
          <cell r="KZ10">
            <v>25</v>
          </cell>
          <cell r="LA10" t="str">
            <v>021111</v>
          </cell>
          <cell r="LB10">
            <v>96</v>
          </cell>
          <cell r="LC10" t="str">
            <v>021111</v>
          </cell>
          <cell r="LD10">
            <v>81</v>
          </cell>
          <cell r="LE10" t="str">
            <v>021111</v>
          </cell>
          <cell r="LF10">
            <v>170</v>
          </cell>
          <cell r="LG10" t="str">
            <v>021111</v>
          </cell>
          <cell r="LH10">
            <v>75</v>
          </cell>
          <cell r="LI10" t="str">
            <v>021111</v>
          </cell>
          <cell r="LJ10">
            <v>264</v>
          </cell>
          <cell r="LK10" t="str">
            <v>021111</v>
          </cell>
          <cell r="LL10">
            <v>75</v>
          </cell>
          <cell r="LM10" t="str">
            <v>021111</v>
          </cell>
          <cell r="LN10">
            <v>248</v>
          </cell>
          <cell r="LO10" t="str">
            <v>021111</v>
          </cell>
          <cell r="LP10">
            <v>84</v>
          </cell>
          <cell r="LQ10" t="str">
            <v>021111</v>
          </cell>
          <cell r="LR10">
            <v>277</v>
          </cell>
          <cell r="LS10" t="str">
            <v>021111</v>
          </cell>
          <cell r="LT10">
            <v>71</v>
          </cell>
          <cell r="LU10" t="str">
            <v>021111</v>
          </cell>
          <cell r="LV10">
            <v>272</v>
          </cell>
          <cell r="LW10" t="str">
            <v>021111</v>
          </cell>
          <cell r="LX10">
            <v>55</v>
          </cell>
          <cell r="LY10" t="str">
            <v>021111</v>
          </cell>
          <cell r="LZ10">
            <v>215</v>
          </cell>
          <cell r="MA10" t="str">
            <v>021111</v>
          </cell>
          <cell r="MB10">
            <v>51</v>
          </cell>
          <cell r="MC10" t="str">
            <v>021111</v>
          </cell>
          <cell r="MD10">
            <v>180</v>
          </cell>
          <cell r="ME10" t="str">
            <v>021111</v>
          </cell>
          <cell r="MF10">
            <v>47</v>
          </cell>
          <cell r="MG10" t="str">
            <v>021111</v>
          </cell>
          <cell r="MH10">
            <v>150</v>
          </cell>
          <cell r="MI10" t="str">
            <v>021111</v>
          </cell>
          <cell r="MJ10">
            <v>21</v>
          </cell>
          <cell r="MK10" t="str">
            <v>021111</v>
          </cell>
          <cell r="ML10">
            <v>69</v>
          </cell>
          <cell r="MM10" t="str">
            <v>021111</v>
          </cell>
          <cell r="MN10">
            <v>23</v>
          </cell>
          <cell r="MO10" t="str">
            <v>021111</v>
          </cell>
          <cell r="MP10">
            <v>64</v>
          </cell>
          <cell r="MQ10" t="str">
            <v>021111</v>
          </cell>
          <cell r="MR10">
            <v>19</v>
          </cell>
          <cell r="MS10" t="str">
            <v>021111</v>
          </cell>
          <cell r="MT10">
            <v>82</v>
          </cell>
          <cell r="MU10" t="str">
            <v>021111</v>
          </cell>
          <cell r="MV10">
            <v>20</v>
          </cell>
          <cell r="MW10" t="str">
            <v>021111</v>
          </cell>
          <cell r="MX10">
            <v>72</v>
          </cell>
          <cell r="MY10" t="str">
            <v>021111</v>
          </cell>
          <cell r="MZ10">
            <v>7</v>
          </cell>
          <cell r="NA10" t="str">
            <v>021111</v>
          </cell>
          <cell r="NB10">
            <v>53</v>
          </cell>
          <cell r="NC10" t="str">
            <v>021111</v>
          </cell>
          <cell r="ND10">
            <v>15</v>
          </cell>
          <cell r="NE10" t="str">
            <v>021111</v>
          </cell>
          <cell r="NF10">
            <v>28</v>
          </cell>
          <cell r="NG10" t="str">
            <v>021111</v>
          </cell>
          <cell r="NH10">
            <v>8</v>
          </cell>
          <cell r="NI10" t="str">
            <v>021201</v>
          </cell>
          <cell r="NJ10">
            <v>31</v>
          </cell>
          <cell r="NK10" t="str">
            <v>021111</v>
          </cell>
          <cell r="NL10">
            <v>1</v>
          </cell>
          <cell r="NM10" t="str">
            <v>021111</v>
          </cell>
          <cell r="NN10">
            <v>16</v>
          </cell>
          <cell r="NO10" t="str">
            <v>021111</v>
          </cell>
          <cell r="NP10">
            <v>5</v>
          </cell>
          <cell r="NQ10" t="str">
            <v>021201</v>
          </cell>
          <cell r="NR10">
            <v>11</v>
          </cell>
          <cell r="NS10" t="str">
            <v>021111</v>
          </cell>
          <cell r="NT10">
            <v>2</v>
          </cell>
          <cell r="NU10" t="str">
            <v>021201</v>
          </cell>
          <cell r="NV10">
            <v>8</v>
          </cell>
          <cell r="NW10" t="str">
            <v>021201</v>
          </cell>
          <cell r="NX10">
            <v>1</v>
          </cell>
          <cell r="NY10" t="str">
            <v>021201</v>
          </cell>
          <cell r="NZ10">
            <v>4</v>
          </cell>
          <cell r="OA10" t="str">
            <v>021111</v>
          </cell>
          <cell r="OB10">
            <v>2</v>
          </cell>
          <cell r="OC10" t="str">
            <v>021205</v>
          </cell>
          <cell r="OD10">
            <v>3</v>
          </cell>
          <cell r="OG10" t="str">
            <v>021424</v>
          </cell>
          <cell r="OH10">
            <v>2</v>
          </cell>
          <cell r="OK10" t="str">
            <v>021800</v>
          </cell>
          <cell r="OL10">
            <v>1</v>
          </cell>
          <cell r="OO10" t="str">
            <v>022208</v>
          </cell>
          <cell r="OP10">
            <v>1</v>
          </cell>
          <cell r="OS10" t="str">
            <v>027002</v>
          </cell>
          <cell r="OT10">
            <v>2</v>
          </cell>
          <cell r="OW10" t="str">
            <v>022300</v>
          </cell>
          <cell r="OX10">
            <v>1</v>
          </cell>
        </row>
        <row r="11">
          <cell r="C11" t="str">
            <v>021111</v>
          </cell>
          <cell r="D11">
            <v>370</v>
          </cell>
          <cell r="E11" t="str">
            <v>021111</v>
          </cell>
          <cell r="F11">
            <v>371</v>
          </cell>
          <cell r="G11" t="str">
            <v>021111</v>
          </cell>
          <cell r="H11">
            <v>391</v>
          </cell>
          <cell r="I11" t="str">
            <v>021111</v>
          </cell>
          <cell r="J11">
            <v>344</v>
          </cell>
          <cell r="K11" t="str">
            <v>021111</v>
          </cell>
          <cell r="L11">
            <v>444</v>
          </cell>
          <cell r="M11" t="str">
            <v>021111</v>
          </cell>
          <cell r="N11">
            <v>398</v>
          </cell>
          <cell r="O11" t="str">
            <v>021111</v>
          </cell>
          <cell r="P11">
            <v>442</v>
          </cell>
          <cell r="Q11" t="str">
            <v>021111</v>
          </cell>
          <cell r="R11">
            <v>409</v>
          </cell>
          <cell r="S11" t="str">
            <v>021111</v>
          </cell>
          <cell r="T11">
            <v>522</v>
          </cell>
          <cell r="U11" t="str">
            <v>021111</v>
          </cell>
          <cell r="V11">
            <v>492</v>
          </cell>
          <cell r="W11" t="str">
            <v>021111</v>
          </cell>
          <cell r="X11">
            <v>539</v>
          </cell>
          <cell r="Y11" t="str">
            <v>021111</v>
          </cell>
          <cell r="Z11">
            <v>490</v>
          </cell>
          <cell r="AA11" t="str">
            <v>021111</v>
          </cell>
          <cell r="AB11">
            <v>579</v>
          </cell>
          <cell r="AC11" t="str">
            <v>021111</v>
          </cell>
          <cell r="AD11">
            <v>522</v>
          </cell>
          <cell r="AE11" t="str">
            <v>021111</v>
          </cell>
          <cell r="AF11">
            <v>571</v>
          </cell>
          <cell r="AG11" t="str">
            <v>021111</v>
          </cell>
          <cell r="AH11">
            <v>488</v>
          </cell>
          <cell r="AI11" t="str">
            <v>021111</v>
          </cell>
          <cell r="AJ11">
            <v>581</v>
          </cell>
          <cell r="AK11" t="str">
            <v>021111</v>
          </cell>
          <cell r="AL11">
            <v>495</v>
          </cell>
          <cell r="AM11" t="str">
            <v>021111</v>
          </cell>
          <cell r="AN11">
            <v>500</v>
          </cell>
          <cell r="AO11" t="str">
            <v>021111</v>
          </cell>
          <cell r="AP11">
            <v>490</v>
          </cell>
          <cell r="AQ11" t="str">
            <v>021111</v>
          </cell>
          <cell r="AR11">
            <v>525</v>
          </cell>
          <cell r="AS11" t="str">
            <v>021111</v>
          </cell>
          <cell r="AT11">
            <v>502</v>
          </cell>
          <cell r="AU11" t="str">
            <v>021111</v>
          </cell>
          <cell r="AV11">
            <v>527</v>
          </cell>
          <cell r="AW11" t="str">
            <v>021111</v>
          </cell>
          <cell r="AX11">
            <v>488</v>
          </cell>
          <cell r="AY11" t="str">
            <v>021111</v>
          </cell>
          <cell r="AZ11">
            <v>564</v>
          </cell>
          <cell r="BA11" t="str">
            <v>021111</v>
          </cell>
          <cell r="BB11">
            <v>473</v>
          </cell>
          <cell r="BC11" t="str">
            <v>021111</v>
          </cell>
          <cell r="BD11">
            <v>501</v>
          </cell>
          <cell r="BE11" t="str">
            <v>021111</v>
          </cell>
          <cell r="BF11">
            <v>460</v>
          </cell>
          <cell r="BG11" t="str">
            <v>021111</v>
          </cell>
          <cell r="BH11">
            <v>432</v>
          </cell>
          <cell r="BI11" t="str">
            <v>021111</v>
          </cell>
          <cell r="BJ11">
            <v>408</v>
          </cell>
          <cell r="BK11" t="str">
            <v>021111</v>
          </cell>
          <cell r="BL11">
            <v>415</v>
          </cell>
          <cell r="BM11" t="str">
            <v>021111</v>
          </cell>
          <cell r="BN11">
            <v>352</v>
          </cell>
          <cell r="BO11" t="str">
            <v>021110</v>
          </cell>
          <cell r="BP11">
            <v>12</v>
          </cell>
          <cell r="BQ11" t="str">
            <v>021110</v>
          </cell>
          <cell r="BR11">
            <v>19</v>
          </cell>
          <cell r="BS11" t="str">
            <v>021110</v>
          </cell>
          <cell r="BT11">
            <v>5</v>
          </cell>
          <cell r="BU11" t="str">
            <v>021111</v>
          </cell>
          <cell r="BV11">
            <v>288</v>
          </cell>
          <cell r="BW11" t="str">
            <v>021111</v>
          </cell>
          <cell r="BX11">
            <v>334</v>
          </cell>
          <cell r="BY11" t="str">
            <v>021111</v>
          </cell>
          <cell r="BZ11">
            <v>258</v>
          </cell>
          <cell r="CA11" t="str">
            <v>021201</v>
          </cell>
          <cell r="CB11">
            <v>596</v>
          </cell>
          <cell r="CC11" t="str">
            <v>021111</v>
          </cell>
          <cell r="CD11">
            <v>259</v>
          </cell>
          <cell r="CE11" t="str">
            <v>021111</v>
          </cell>
          <cell r="CF11">
            <v>320</v>
          </cell>
          <cell r="CG11" t="str">
            <v>021120</v>
          </cell>
          <cell r="CH11">
            <v>1</v>
          </cell>
          <cell r="CI11" t="str">
            <v>021111</v>
          </cell>
          <cell r="CJ11">
            <v>348</v>
          </cell>
          <cell r="CK11" t="str">
            <v>021201</v>
          </cell>
          <cell r="CL11">
            <v>579</v>
          </cell>
          <cell r="CM11" t="str">
            <v>021201</v>
          </cell>
          <cell r="CN11">
            <v>653</v>
          </cell>
          <cell r="CO11" t="str">
            <v>021120</v>
          </cell>
          <cell r="CP11">
            <v>1</v>
          </cell>
          <cell r="CQ11" t="str">
            <v>021201</v>
          </cell>
          <cell r="CR11">
            <v>703</v>
          </cell>
          <cell r="CS11" t="str">
            <v>021111</v>
          </cell>
          <cell r="CT11">
            <v>272</v>
          </cell>
          <cell r="CU11" t="str">
            <v>021201</v>
          </cell>
          <cell r="CV11">
            <v>695</v>
          </cell>
          <cell r="CW11" t="str">
            <v>021201</v>
          </cell>
          <cell r="CX11">
            <v>682</v>
          </cell>
          <cell r="CY11" t="str">
            <v>021201</v>
          </cell>
          <cell r="CZ11">
            <v>733</v>
          </cell>
          <cell r="DA11" t="str">
            <v>021200</v>
          </cell>
          <cell r="DB11">
            <v>1</v>
          </cell>
          <cell r="DC11" t="str">
            <v>021201</v>
          </cell>
          <cell r="DD11">
            <v>792</v>
          </cell>
          <cell r="DE11" t="str">
            <v>021120</v>
          </cell>
          <cell r="DF11">
            <v>1</v>
          </cell>
          <cell r="DG11" t="str">
            <v>021201</v>
          </cell>
          <cell r="DH11">
            <v>800</v>
          </cell>
          <cell r="DI11" t="str">
            <v>021201</v>
          </cell>
          <cell r="DJ11">
            <v>779</v>
          </cell>
          <cell r="DK11" t="str">
            <v>021201</v>
          </cell>
          <cell r="DL11">
            <v>878</v>
          </cell>
          <cell r="DM11" t="str">
            <v>021201</v>
          </cell>
          <cell r="DN11">
            <v>987</v>
          </cell>
          <cell r="DO11" t="str">
            <v>021201</v>
          </cell>
          <cell r="DP11">
            <v>1077</v>
          </cell>
          <cell r="DQ11" t="str">
            <v>021201</v>
          </cell>
          <cell r="DR11">
            <v>1122</v>
          </cell>
          <cell r="DS11" t="str">
            <v>021130</v>
          </cell>
          <cell r="DT11">
            <v>1</v>
          </cell>
          <cell r="DU11" t="str">
            <v>021111</v>
          </cell>
          <cell r="DV11">
            <v>521</v>
          </cell>
          <cell r="DW11" t="str">
            <v>021201</v>
          </cell>
          <cell r="DX11">
            <v>1405</v>
          </cell>
          <cell r="DY11" t="str">
            <v>021201</v>
          </cell>
          <cell r="DZ11">
            <v>1402</v>
          </cell>
          <cell r="EA11" t="str">
            <v>021201</v>
          </cell>
          <cell r="EB11">
            <v>1465</v>
          </cell>
          <cell r="EC11" t="str">
            <v>021201</v>
          </cell>
          <cell r="ED11">
            <v>1477</v>
          </cell>
          <cell r="EE11" t="str">
            <v>021201</v>
          </cell>
          <cell r="EF11">
            <v>1590</v>
          </cell>
          <cell r="EG11" t="str">
            <v>021111</v>
          </cell>
          <cell r="EH11">
            <v>699</v>
          </cell>
          <cell r="EI11" t="str">
            <v>021201</v>
          </cell>
          <cell r="EJ11">
            <v>1450</v>
          </cell>
          <cell r="EK11" t="str">
            <v>021201</v>
          </cell>
          <cell r="EL11">
            <v>1517</v>
          </cell>
          <cell r="EM11" t="str">
            <v>021201</v>
          </cell>
          <cell r="EN11">
            <v>1437</v>
          </cell>
          <cell r="EO11" t="str">
            <v>021201</v>
          </cell>
          <cell r="EP11">
            <v>1430</v>
          </cell>
          <cell r="EQ11" t="str">
            <v>021201</v>
          </cell>
          <cell r="ER11">
            <v>1345</v>
          </cell>
          <cell r="ES11" t="str">
            <v>021200</v>
          </cell>
          <cell r="ET11">
            <v>1</v>
          </cell>
          <cell r="EU11" t="str">
            <v>021201</v>
          </cell>
          <cell r="EV11">
            <v>1246</v>
          </cell>
          <cell r="EW11" t="str">
            <v>021201</v>
          </cell>
          <cell r="EX11">
            <v>1372</v>
          </cell>
          <cell r="EY11" t="str">
            <v>021201</v>
          </cell>
          <cell r="EZ11">
            <v>1094</v>
          </cell>
          <cell r="FA11" t="str">
            <v>021201</v>
          </cell>
          <cell r="FB11">
            <v>1191</v>
          </cell>
          <cell r="FC11" t="str">
            <v>021201</v>
          </cell>
          <cell r="FD11">
            <v>1007</v>
          </cell>
          <cell r="FE11" t="str">
            <v>021201</v>
          </cell>
          <cell r="FF11">
            <v>1142</v>
          </cell>
          <cell r="FG11" t="str">
            <v>021201</v>
          </cell>
          <cell r="FH11">
            <v>937</v>
          </cell>
          <cell r="FI11" t="str">
            <v>021201</v>
          </cell>
          <cell r="FJ11">
            <v>1048</v>
          </cell>
          <cell r="FK11" t="str">
            <v>021201</v>
          </cell>
          <cell r="FL11">
            <v>925</v>
          </cell>
          <cell r="FM11" t="str">
            <v>021201</v>
          </cell>
          <cell r="FN11">
            <v>1002</v>
          </cell>
          <cell r="FO11" t="str">
            <v>021201</v>
          </cell>
          <cell r="FP11">
            <v>867</v>
          </cell>
          <cell r="FQ11" t="str">
            <v>021201</v>
          </cell>
          <cell r="FR11">
            <v>996</v>
          </cell>
          <cell r="FS11" t="str">
            <v>021201</v>
          </cell>
          <cell r="FT11">
            <v>915</v>
          </cell>
          <cell r="FU11" t="str">
            <v>021201</v>
          </cell>
          <cell r="FV11">
            <v>1033</v>
          </cell>
          <cell r="FW11" t="str">
            <v>021201</v>
          </cell>
          <cell r="FX11">
            <v>764</v>
          </cell>
          <cell r="FY11" t="str">
            <v>021201</v>
          </cell>
          <cell r="FZ11">
            <v>974</v>
          </cell>
          <cell r="GA11" t="str">
            <v>021201</v>
          </cell>
          <cell r="GB11">
            <v>810</v>
          </cell>
          <cell r="GC11" t="str">
            <v>021201</v>
          </cell>
          <cell r="GD11">
            <v>924</v>
          </cell>
          <cell r="GE11" t="str">
            <v>021201</v>
          </cell>
          <cell r="GF11">
            <v>760</v>
          </cell>
          <cell r="GG11" t="str">
            <v>021201</v>
          </cell>
          <cell r="GH11">
            <v>920</v>
          </cell>
          <cell r="GI11" t="str">
            <v>021201</v>
          </cell>
          <cell r="GJ11">
            <v>725</v>
          </cell>
          <cell r="GK11" t="str">
            <v>021201</v>
          </cell>
          <cell r="GL11">
            <v>920</v>
          </cell>
          <cell r="GM11" t="str">
            <v>021201</v>
          </cell>
          <cell r="GN11">
            <v>769</v>
          </cell>
          <cell r="GO11" t="str">
            <v>021201</v>
          </cell>
          <cell r="GP11">
            <v>898</v>
          </cell>
          <cell r="GQ11" t="str">
            <v>021201</v>
          </cell>
          <cell r="GR11">
            <v>723</v>
          </cell>
          <cell r="GS11" t="str">
            <v>021201</v>
          </cell>
          <cell r="GT11">
            <v>915</v>
          </cell>
          <cell r="GU11" t="str">
            <v>021201</v>
          </cell>
          <cell r="GV11">
            <v>747</v>
          </cell>
          <cell r="GW11" t="str">
            <v>021201</v>
          </cell>
          <cell r="GX11">
            <v>988</v>
          </cell>
          <cell r="GY11" t="str">
            <v>021201</v>
          </cell>
          <cell r="GZ11">
            <v>727</v>
          </cell>
          <cell r="HA11" t="str">
            <v>021201</v>
          </cell>
          <cell r="HB11">
            <v>1024</v>
          </cell>
          <cell r="HC11" t="str">
            <v>021201</v>
          </cell>
          <cell r="HD11">
            <v>779</v>
          </cell>
          <cell r="HE11" t="str">
            <v>021200</v>
          </cell>
          <cell r="HF11">
            <v>1</v>
          </cell>
          <cell r="HG11" t="str">
            <v>021201</v>
          </cell>
          <cell r="HH11">
            <v>910</v>
          </cell>
          <cell r="HI11" t="str">
            <v>021201</v>
          </cell>
          <cell r="HJ11">
            <v>1112</v>
          </cell>
          <cell r="HK11" t="str">
            <v>021201</v>
          </cell>
          <cell r="HL11">
            <v>930</v>
          </cell>
          <cell r="HM11" t="str">
            <v>021201</v>
          </cell>
          <cell r="HN11">
            <v>1226</v>
          </cell>
          <cell r="HO11" t="str">
            <v>021201</v>
          </cell>
          <cell r="HP11">
            <v>968</v>
          </cell>
          <cell r="HQ11" t="str">
            <v>021201</v>
          </cell>
          <cell r="HR11">
            <v>1219</v>
          </cell>
          <cell r="HS11" t="str">
            <v>021201</v>
          </cell>
          <cell r="HT11">
            <v>1034</v>
          </cell>
          <cell r="HU11" t="str">
            <v>021201</v>
          </cell>
          <cell r="HV11">
            <v>1358</v>
          </cell>
          <cell r="HW11" t="str">
            <v>021201</v>
          </cell>
          <cell r="HX11">
            <v>1061</v>
          </cell>
          <cell r="HY11" t="str">
            <v>021201</v>
          </cell>
          <cell r="HZ11">
            <v>1389</v>
          </cell>
          <cell r="IA11" t="str">
            <v>021201</v>
          </cell>
          <cell r="IB11">
            <v>1150</v>
          </cell>
          <cell r="IC11" t="str">
            <v>021201</v>
          </cell>
          <cell r="ID11">
            <v>1467</v>
          </cell>
          <cell r="IE11" t="str">
            <v>021201</v>
          </cell>
          <cell r="IF11">
            <v>1148</v>
          </cell>
          <cell r="IG11" t="str">
            <v>021201</v>
          </cell>
          <cell r="IH11">
            <v>1421</v>
          </cell>
          <cell r="II11" t="str">
            <v>021201</v>
          </cell>
          <cell r="IJ11">
            <v>1065</v>
          </cell>
          <cell r="IK11" t="str">
            <v>021120</v>
          </cell>
          <cell r="IL11">
            <v>1</v>
          </cell>
          <cell r="IM11" t="str">
            <v>021201</v>
          </cell>
          <cell r="IN11">
            <v>1063</v>
          </cell>
          <cell r="IO11" t="str">
            <v>021201</v>
          </cell>
          <cell r="IP11">
            <v>1313</v>
          </cell>
          <cell r="IQ11" t="str">
            <v>021201</v>
          </cell>
          <cell r="IR11">
            <v>998</v>
          </cell>
          <cell r="IS11" t="str">
            <v>021201</v>
          </cell>
          <cell r="IT11">
            <v>1234</v>
          </cell>
          <cell r="IU11" t="str">
            <v>021201</v>
          </cell>
          <cell r="IV11">
            <v>827</v>
          </cell>
          <cell r="IW11" t="str">
            <v>021201</v>
          </cell>
          <cell r="IX11">
            <v>1215</v>
          </cell>
          <cell r="IY11" t="str">
            <v>021201</v>
          </cell>
          <cell r="IZ11">
            <v>726</v>
          </cell>
          <cell r="JA11" t="str">
            <v>021201</v>
          </cell>
          <cell r="JB11">
            <v>1070</v>
          </cell>
          <cell r="JC11" t="str">
            <v>021201</v>
          </cell>
          <cell r="JD11">
            <v>628</v>
          </cell>
          <cell r="JE11" t="str">
            <v>021201</v>
          </cell>
          <cell r="JF11">
            <v>974</v>
          </cell>
          <cell r="JG11" t="str">
            <v>021201</v>
          </cell>
          <cell r="JH11">
            <v>597</v>
          </cell>
          <cell r="JI11" t="str">
            <v>021201</v>
          </cell>
          <cell r="JJ11">
            <v>939</v>
          </cell>
          <cell r="JK11" t="str">
            <v>021201</v>
          </cell>
          <cell r="JL11">
            <v>546</v>
          </cell>
          <cell r="JM11" t="str">
            <v>021201</v>
          </cell>
          <cell r="JN11">
            <v>870</v>
          </cell>
          <cell r="JO11" t="str">
            <v>021201</v>
          </cell>
          <cell r="JP11">
            <v>542</v>
          </cell>
          <cell r="JQ11" t="str">
            <v>021201</v>
          </cell>
          <cell r="JR11">
            <v>836</v>
          </cell>
          <cell r="JS11" t="str">
            <v>021201</v>
          </cell>
          <cell r="JT11">
            <v>415</v>
          </cell>
          <cell r="JU11" t="str">
            <v>021201</v>
          </cell>
          <cell r="JV11">
            <v>766</v>
          </cell>
          <cell r="JW11" t="str">
            <v>021201</v>
          </cell>
          <cell r="JX11">
            <v>373</v>
          </cell>
          <cell r="JY11" t="str">
            <v>021201</v>
          </cell>
          <cell r="JZ11">
            <v>648</v>
          </cell>
          <cell r="KA11" t="str">
            <v>021201</v>
          </cell>
          <cell r="KB11">
            <v>368</v>
          </cell>
          <cell r="KC11" t="str">
            <v>021201</v>
          </cell>
          <cell r="KD11">
            <v>692</v>
          </cell>
          <cell r="KE11" t="str">
            <v>021201</v>
          </cell>
          <cell r="KF11">
            <v>278</v>
          </cell>
          <cell r="KG11" t="str">
            <v>021201</v>
          </cell>
          <cell r="KH11">
            <v>544</v>
          </cell>
          <cell r="KI11" t="str">
            <v>021201</v>
          </cell>
          <cell r="KJ11">
            <v>279</v>
          </cell>
          <cell r="KK11" t="str">
            <v>021201</v>
          </cell>
          <cell r="KL11">
            <v>526</v>
          </cell>
          <cell r="KM11" t="str">
            <v>021201</v>
          </cell>
          <cell r="KN11">
            <v>180</v>
          </cell>
          <cell r="KO11" t="str">
            <v>021201</v>
          </cell>
          <cell r="KP11">
            <v>405</v>
          </cell>
          <cell r="KQ11" t="str">
            <v>021201</v>
          </cell>
          <cell r="KR11">
            <v>111</v>
          </cell>
          <cell r="KS11" t="str">
            <v>021201</v>
          </cell>
          <cell r="KT11">
            <v>211</v>
          </cell>
          <cell r="KU11" t="str">
            <v>021201</v>
          </cell>
          <cell r="KV11">
            <v>72</v>
          </cell>
          <cell r="KW11" t="str">
            <v>021201</v>
          </cell>
          <cell r="KX11">
            <v>170</v>
          </cell>
          <cell r="KY11" t="str">
            <v>021201</v>
          </cell>
          <cell r="KZ11">
            <v>74</v>
          </cell>
          <cell r="LA11" t="str">
            <v>021201</v>
          </cell>
          <cell r="LB11">
            <v>161</v>
          </cell>
          <cell r="LC11" t="str">
            <v>021201</v>
          </cell>
          <cell r="LD11">
            <v>97</v>
          </cell>
          <cell r="LE11" t="str">
            <v>021201</v>
          </cell>
          <cell r="LF11">
            <v>291</v>
          </cell>
          <cell r="LG11" t="str">
            <v>021201</v>
          </cell>
          <cell r="LH11">
            <v>135</v>
          </cell>
          <cell r="LI11" t="str">
            <v>021201</v>
          </cell>
          <cell r="LJ11">
            <v>387</v>
          </cell>
          <cell r="LK11" t="str">
            <v>021201</v>
          </cell>
          <cell r="LL11">
            <v>132</v>
          </cell>
          <cell r="LM11" t="str">
            <v>021201</v>
          </cell>
          <cell r="LN11">
            <v>383</v>
          </cell>
          <cell r="LO11" t="str">
            <v>021201</v>
          </cell>
          <cell r="LP11">
            <v>139</v>
          </cell>
          <cell r="LQ11" t="str">
            <v>021201</v>
          </cell>
          <cell r="LR11">
            <v>404</v>
          </cell>
          <cell r="LS11" t="str">
            <v>021201</v>
          </cell>
          <cell r="LT11">
            <v>108</v>
          </cell>
          <cell r="LU11" t="str">
            <v>021201</v>
          </cell>
          <cell r="LV11">
            <v>325</v>
          </cell>
          <cell r="LW11" t="str">
            <v>021201</v>
          </cell>
          <cell r="LX11">
            <v>87</v>
          </cell>
          <cell r="LY11" t="str">
            <v>021201</v>
          </cell>
          <cell r="LZ11">
            <v>270</v>
          </cell>
          <cell r="MA11" t="str">
            <v>021201</v>
          </cell>
          <cell r="MB11">
            <v>69</v>
          </cell>
          <cell r="MC11" t="str">
            <v>021201</v>
          </cell>
          <cell r="MD11">
            <v>177</v>
          </cell>
          <cell r="ME11" t="str">
            <v>021201</v>
          </cell>
          <cell r="MF11">
            <v>59</v>
          </cell>
          <cell r="MG11" t="str">
            <v>021201</v>
          </cell>
          <cell r="MH11">
            <v>150</v>
          </cell>
          <cell r="MI11" t="str">
            <v>021201</v>
          </cell>
          <cell r="MJ11">
            <v>34</v>
          </cell>
          <cell r="MK11" t="str">
            <v>021201</v>
          </cell>
          <cell r="ML11">
            <v>119</v>
          </cell>
          <cell r="MM11" t="str">
            <v>021201</v>
          </cell>
          <cell r="MN11">
            <v>22</v>
          </cell>
          <cell r="MO11" t="str">
            <v>021201</v>
          </cell>
          <cell r="MP11">
            <v>68</v>
          </cell>
          <cell r="MQ11" t="str">
            <v>021201</v>
          </cell>
          <cell r="MR11">
            <v>29</v>
          </cell>
          <cell r="MS11" t="str">
            <v>021201</v>
          </cell>
          <cell r="MT11">
            <v>77</v>
          </cell>
          <cell r="MU11" t="str">
            <v>021201</v>
          </cell>
          <cell r="MV11">
            <v>13</v>
          </cell>
          <cell r="MW11" t="str">
            <v>021201</v>
          </cell>
          <cell r="MX11">
            <v>52</v>
          </cell>
          <cell r="MY11" t="str">
            <v>021201</v>
          </cell>
          <cell r="MZ11">
            <v>15</v>
          </cell>
          <cell r="NA11" t="str">
            <v>021201</v>
          </cell>
          <cell r="NB11">
            <v>54</v>
          </cell>
          <cell r="NC11" t="str">
            <v>021201</v>
          </cell>
          <cell r="ND11">
            <v>3</v>
          </cell>
          <cell r="NE11" t="str">
            <v>021201</v>
          </cell>
          <cell r="NF11">
            <v>29</v>
          </cell>
          <cell r="NG11" t="str">
            <v>021201</v>
          </cell>
          <cell r="NH11">
            <v>3</v>
          </cell>
          <cell r="NI11" t="str">
            <v>021205</v>
          </cell>
          <cell r="NJ11">
            <v>16</v>
          </cell>
          <cell r="NK11" t="str">
            <v>021201</v>
          </cell>
          <cell r="NL11">
            <v>2</v>
          </cell>
          <cell r="NM11" t="str">
            <v>021201</v>
          </cell>
          <cell r="NN11">
            <v>20</v>
          </cell>
          <cell r="NO11" t="str">
            <v>021201</v>
          </cell>
          <cell r="NP11">
            <v>1</v>
          </cell>
          <cell r="NQ11" t="str">
            <v>021205</v>
          </cell>
          <cell r="NR11">
            <v>6</v>
          </cell>
          <cell r="NS11" t="str">
            <v>021201</v>
          </cell>
          <cell r="NT11">
            <v>1</v>
          </cell>
          <cell r="NU11" t="str">
            <v>021205</v>
          </cell>
          <cell r="NV11">
            <v>2</v>
          </cell>
          <cell r="NY11" t="str">
            <v>021205</v>
          </cell>
          <cell r="NZ11">
            <v>2</v>
          </cell>
          <cell r="OA11" t="str">
            <v>021201</v>
          </cell>
          <cell r="OB11">
            <v>1</v>
          </cell>
          <cell r="OC11" t="str">
            <v>021206</v>
          </cell>
          <cell r="OD11">
            <v>2</v>
          </cell>
          <cell r="OG11" t="str">
            <v>021502</v>
          </cell>
          <cell r="OH11">
            <v>1</v>
          </cell>
          <cell r="OK11" t="str">
            <v>022103</v>
          </cell>
          <cell r="OL11">
            <v>1</v>
          </cell>
          <cell r="OO11" t="str">
            <v>022300</v>
          </cell>
          <cell r="OP11">
            <v>1</v>
          </cell>
          <cell r="OQ11" t="str">
            <v>021201</v>
          </cell>
          <cell r="OR11">
            <v>1</v>
          </cell>
          <cell r="OS11" t="str">
            <v>029001</v>
          </cell>
          <cell r="OT11">
            <v>1</v>
          </cell>
          <cell r="OW11" t="str">
            <v>022400</v>
          </cell>
          <cell r="OX11">
            <v>1</v>
          </cell>
        </row>
        <row r="12">
          <cell r="C12" t="str">
            <v>021120</v>
          </cell>
          <cell r="D12">
            <v>1503</v>
          </cell>
          <cell r="E12" t="str">
            <v>021120</v>
          </cell>
          <cell r="F12">
            <v>1423</v>
          </cell>
          <cell r="G12" t="str">
            <v>021120</v>
          </cell>
          <cell r="H12">
            <v>1525</v>
          </cell>
          <cell r="I12" t="str">
            <v>021120</v>
          </cell>
          <cell r="J12">
            <v>1484</v>
          </cell>
          <cell r="K12" t="str">
            <v>021120</v>
          </cell>
          <cell r="L12">
            <v>1725</v>
          </cell>
          <cell r="M12" t="str">
            <v>021120</v>
          </cell>
          <cell r="N12">
            <v>1636</v>
          </cell>
          <cell r="O12" t="str">
            <v>021120</v>
          </cell>
          <cell r="P12">
            <v>1860</v>
          </cell>
          <cell r="Q12" t="str">
            <v>021120</v>
          </cell>
          <cell r="R12">
            <v>1700</v>
          </cell>
          <cell r="S12" t="str">
            <v>021120</v>
          </cell>
          <cell r="T12">
            <v>2009</v>
          </cell>
          <cell r="U12" t="str">
            <v>021120</v>
          </cell>
          <cell r="V12">
            <v>1968</v>
          </cell>
          <cell r="W12" t="str">
            <v>021120</v>
          </cell>
          <cell r="X12">
            <v>2007</v>
          </cell>
          <cell r="Y12" t="str">
            <v>021120</v>
          </cell>
          <cell r="Z12">
            <v>1976</v>
          </cell>
          <cell r="AA12" t="str">
            <v>021120</v>
          </cell>
          <cell r="AB12">
            <v>2071</v>
          </cell>
          <cell r="AC12" t="str">
            <v>021120</v>
          </cell>
          <cell r="AD12">
            <v>1958</v>
          </cell>
          <cell r="AE12" t="str">
            <v>021120</v>
          </cell>
          <cell r="AF12">
            <v>1882</v>
          </cell>
          <cell r="AG12" t="str">
            <v>021120</v>
          </cell>
          <cell r="AH12">
            <v>1826</v>
          </cell>
          <cell r="AI12" t="str">
            <v>021120</v>
          </cell>
          <cell r="AJ12">
            <v>1841</v>
          </cell>
          <cell r="AK12" t="str">
            <v>021120</v>
          </cell>
          <cell r="AL12">
            <v>1792</v>
          </cell>
          <cell r="AM12" t="str">
            <v>021120</v>
          </cell>
          <cell r="AN12">
            <v>1704</v>
          </cell>
          <cell r="AO12" t="str">
            <v>021120</v>
          </cell>
          <cell r="AP12">
            <v>1678</v>
          </cell>
          <cell r="AQ12" t="str">
            <v>021120</v>
          </cell>
          <cell r="AR12">
            <v>1692</v>
          </cell>
          <cell r="AS12" t="str">
            <v>021120</v>
          </cell>
          <cell r="AT12">
            <v>1633</v>
          </cell>
          <cell r="AU12" t="str">
            <v>021120</v>
          </cell>
          <cell r="AV12">
            <v>1552</v>
          </cell>
          <cell r="AW12" t="str">
            <v>021120</v>
          </cell>
          <cell r="AX12">
            <v>1526</v>
          </cell>
          <cell r="AY12" t="str">
            <v>021120</v>
          </cell>
          <cell r="AZ12">
            <v>1433</v>
          </cell>
          <cell r="BA12" t="str">
            <v>021120</v>
          </cell>
          <cell r="BB12">
            <v>1350</v>
          </cell>
          <cell r="BC12" t="str">
            <v>021120</v>
          </cell>
          <cell r="BD12">
            <v>1385</v>
          </cell>
          <cell r="BE12" t="str">
            <v>021120</v>
          </cell>
          <cell r="BF12">
            <v>1244</v>
          </cell>
          <cell r="BG12" t="str">
            <v>021120</v>
          </cell>
          <cell r="BH12">
            <v>1182</v>
          </cell>
          <cell r="BI12" t="str">
            <v>021120</v>
          </cell>
          <cell r="BJ12">
            <v>1092</v>
          </cell>
          <cell r="BK12" t="str">
            <v>021120</v>
          </cell>
          <cell r="BL12">
            <v>1060</v>
          </cell>
          <cell r="BM12" t="str">
            <v>021120</v>
          </cell>
          <cell r="BN12">
            <v>1130</v>
          </cell>
          <cell r="BO12" t="str">
            <v>021111</v>
          </cell>
          <cell r="BP12">
            <v>360</v>
          </cell>
          <cell r="BQ12" t="str">
            <v>021111</v>
          </cell>
          <cell r="BR12">
            <v>315</v>
          </cell>
          <cell r="BS12" t="str">
            <v>021111</v>
          </cell>
          <cell r="BT12">
            <v>358</v>
          </cell>
          <cell r="BU12" t="str">
            <v>021201</v>
          </cell>
          <cell r="BV12">
            <v>557</v>
          </cell>
          <cell r="BW12" t="str">
            <v>021120</v>
          </cell>
          <cell r="BX12">
            <v>1</v>
          </cell>
          <cell r="BY12" t="str">
            <v>021120</v>
          </cell>
          <cell r="BZ12">
            <v>1</v>
          </cell>
          <cell r="CA12" t="str">
            <v>021205</v>
          </cell>
          <cell r="CB12">
            <v>143</v>
          </cell>
          <cell r="CC12" t="str">
            <v>021201</v>
          </cell>
          <cell r="CD12">
            <v>554</v>
          </cell>
          <cell r="CE12" t="str">
            <v>021130</v>
          </cell>
          <cell r="CF12">
            <v>1</v>
          </cell>
          <cell r="CG12" t="str">
            <v>021130</v>
          </cell>
          <cell r="CH12">
            <v>1</v>
          </cell>
          <cell r="CI12" t="str">
            <v>021120</v>
          </cell>
          <cell r="CJ12">
            <v>1</v>
          </cell>
          <cell r="CK12" t="str">
            <v>021205</v>
          </cell>
          <cell r="CL12">
            <v>87</v>
          </cell>
          <cell r="CM12" t="str">
            <v>021205</v>
          </cell>
          <cell r="CN12">
            <v>140</v>
          </cell>
          <cell r="CO12" t="str">
            <v>021130</v>
          </cell>
          <cell r="CP12">
            <v>1</v>
          </cell>
          <cell r="CQ12" t="str">
            <v>021205</v>
          </cell>
          <cell r="CR12">
            <v>143</v>
          </cell>
          <cell r="CS12" t="str">
            <v>021201</v>
          </cell>
          <cell r="CT12">
            <v>618</v>
          </cell>
          <cell r="CU12" t="str">
            <v>021205</v>
          </cell>
          <cell r="CV12">
            <v>136</v>
          </cell>
          <cell r="CW12" t="str">
            <v>021205</v>
          </cell>
          <cell r="CX12">
            <v>96</v>
          </cell>
          <cell r="CY12" t="str">
            <v>021205</v>
          </cell>
          <cell r="CZ12">
            <v>138</v>
          </cell>
          <cell r="DA12" t="str">
            <v>021201</v>
          </cell>
          <cell r="DB12">
            <v>686</v>
          </cell>
          <cell r="DC12" t="str">
            <v>021205</v>
          </cell>
          <cell r="DD12">
            <v>142</v>
          </cell>
          <cell r="DE12" t="str">
            <v>021201</v>
          </cell>
          <cell r="DF12">
            <v>786</v>
          </cell>
          <cell r="DG12" t="str">
            <v>021205</v>
          </cell>
          <cell r="DH12">
            <v>132</v>
          </cell>
          <cell r="DI12" t="str">
            <v>021205</v>
          </cell>
          <cell r="DJ12">
            <v>103</v>
          </cell>
          <cell r="DK12" t="str">
            <v>021205</v>
          </cell>
          <cell r="DL12">
            <v>167</v>
          </cell>
          <cell r="DM12" t="str">
            <v>021205</v>
          </cell>
          <cell r="DN12">
            <v>98</v>
          </cell>
          <cell r="DO12" t="str">
            <v>021205</v>
          </cell>
          <cell r="DP12">
            <v>189</v>
          </cell>
          <cell r="DQ12" t="str">
            <v>021205</v>
          </cell>
          <cell r="DR12">
            <v>137</v>
          </cell>
          <cell r="DS12" t="str">
            <v>021201</v>
          </cell>
          <cell r="DT12">
            <v>1219</v>
          </cell>
          <cell r="DU12" t="str">
            <v>021201</v>
          </cell>
          <cell r="DV12">
            <v>1292</v>
          </cell>
          <cell r="DW12" t="str">
            <v>021205</v>
          </cell>
          <cell r="DX12">
            <v>213</v>
          </cell>
          <cell r="DY12" t="str">
            <v>021205</v>
          </cell>
          <cell r="DZ12">
            <v>146</v>
          </cell>
          <cell r="EA12" t="str">
            <v>021205</v>
          </cell>
          <cell r="EB12">
            <v>237</v>
          </cell>
          <cell r="EC12" t="str">
            <v>021205</v>
          </cell>
          <cell r="ED12">
            <v>186</v>
          </cell>
          <cell r="EE12" t="str">
            <v>021205</v>
          </cell>
          <cell r="EF12">
            <v>241</v>
          </cell>
          <cell r="EG12" t="str">
            <v>021201</v>
          </cell>
          <cell r="EH12">
            <v>1698</v>
          </cell>
          <cell r="EI12" t="str">
            <v>021205</v>
          </cell>
          <cell r="EJ12">
            <v>254</v>
          </cell>
          <cell r="EK12" t="str">
            <v>021205</v>
          </cell>
          <cell r="EL12">
            <v>224</v>
          </cell>
          <cell r="EM12" t="str">
            <v>021205</v>
          </cell>
          <cell r="EN12">
            <v>247</v>
          </cell>
          <cell r="EO12" t="str">
            <v>021205</v>
          </cell>
          <cell r="EP12">
            <v>192</v>
          </cell>
          <cell r="EQ12" t="str">
            <v>021205</v>
          </cell>
          <cell r="ER12">
            <v>197</v>
          </cell>
          <cell r="ES12" t="str">
            <v>021201</v>
          </cell>
          <cell r="ET12">
            <v>1414</v>
          </cell>
          <cell r="EU12" t="str">
            <v>021205</v>
          </cell>
          <cell r="EV12">
            <v>193</v>
          </cell>
          <cell r="EW12" t="str">
            <v>021205</v>
          </cell>
          <cell r="EX12">
            <v>200</v>
          </cell>
          <cell r="EY12" t="str">
            <v>021205</v>
          </cell>
          <cell r="EZ12">
            <v>209</v>
          </cell>
          <cell r="FA12" t="str">
            <v>021205</v>
          </cell>
          <cell r="FB12">
            <v>155</v>
          </cell>
          <cell r="FC12" t="str">
            <v>021205</v>
          </cell>
          <cell r="FD12">
            <v>162</v>
          </cell>
          <cell r="FE12" t="str">
            <v>021205</v>
          </cell>
          <cell r="FF12">
            <v>168</v>
          </cell>
          <cell r="FG12" t="str">
            <v>021205</v>
          </cell>
          <cell r="FH12">
            <v>177</v>
          </cell>
          <cell r="FI12" t="str">
            <v>021205</v>
          </cell>
          <cell r="FJ12">
            <v>163</v>
          </cell>
          <cell r="FK12" t="str">
            <v>021205</v>
          </cell>
          <cell r="FL12">
            <v>186</v>
          </cell>
          <cell r="FM12" t="str">
            <v>021205</v>
          </cell>
          <cell r="FN12">
            <v>165</v>
          </cell>
          <cell r="FO12" t="str">
            <v>021205</v>
          </cell>
          <cell r="FP12">
            <v>152</v>
          </cell>
          <cell r="FQ12" t="str">
            <v>021205</v>
          </cell>
          <cell r="FR12">
            <v>178</v>
          </cell>
          <cell r="FS12" t="str">
            <v>021205</v>
          </cell>
          <cell r="FT12">
            <v>170</v>
          </cell>
          <cell r="FU12" t="str">
            <v>021205</v>
          </cell>
          <cell r="FV12">
            <v>187</v>
          </cell>
          <cell r="FW12" t="str">
            <v>021205</v>
          </cell>
          <cell r="FX12">
            <v>173</v>
          </cell>
          <cell r="FY12" t="str">
            <v>021205</v>
          </cell>
          <cell r="FZ12">
            <v>198</v>
          </cell>
          <cell r="GA12" t="str">
            <v>021205</v>
          </cell>
          <cell r="GB12">
            <v>155</v>
          </cell>
          <cell r="GC12" t="str">
            <v>021205</v>
          </cell>
          <cell r="GD12">
            <v>165</v>
          </cell>
          <cell r="GE12" t="str">
            <v>021205</v>
          </cell>
          <cell r="GF12">
            <v>183</v>
          </cell>
          <cell r="GG12" t="str">
            <v>021205</v>
          </cell>
          <cell r="GH12">
            <v>160</v>
          </cell>
          <cell r="GI12" t="str">
            <v>021205</v>
          </cell>
          <cell r="GJ12">
            <v>188</v>
          </cell>
          <cell r="GK12" t="str">
            <v>021205</v>
          </cell>
          <cell r="GL12">
            <v>175</v>
          </cell>
          <cell r="GM12" t="str">
            <v>021205</v>
          </cell>
          <cell r="GN12">
            <v>185</v>
          </cell>
          <cell r="GO12" t="str">
            <v>021205</v>
          </cell>
          <cell r="GP12">
            <v>177</v>
          </cell>
          <cell r="GQ12" t="str">
            <v>021205</v>
          </cell>
          <cell r="GR12">
            <v>174</v>
          </cell>
          <cell r="GS12" t="str">
            <v>021205</v>
          </cell>
          <cell r="GT12">
            <v>212</v>
          </cell>
          <cell r="GU12" t="str">
            <v>021205</v>
          </cell>
          <cell r="GV12">
            <v>186</v>
          </cell>
          <cell r="GW12" t="str">
            <v>021205</v>
          </cell>
          <cell r="GX12">
            <v>170</v>
          </cell>
          <cell r="GY12" t="str">
            <v>021205</v>
          </cell>
          <cell r="GZ12">
            <v>195</v>
          </cell>
          <cell r="HA12" t="str">
            <v>021205</v>
          </cell>
          <cell r="HB12">
            <v>182</v>
          </cell>
          <cell r="HC12" t="str">
            <v>021205</v>
          </cell>
          <cell r="HD12">
            <v>208</v>
          </cell>
          <cell r="HE12" t="str">
            <v>021201</v>
          </cell>
          <cell r="HF12">
            <v>1020</v>
          </cell>
          <cell r="HG12" t="str">
            <v>021205</v>
          </cell>
          <cell r="HH12">
            <v>216</v>
          </cell>
          <cell r="HI12" t="str">
            <v>021205</v>
          </cell>
          <cell r="HJ12">
            <v>206</v>
          </cell>
          <cell r="HK12" t="str">
            <v>021205</v>
          </cell>
          <cell r="HL12">
            <v>238</v>
          </cell>
          <cell r="HM12" t="str">
            <v>021205</v>
          </cell>
          <cell r="HN12">
            <v>230</v>
          </cell>
          <cell r="HO12" t="str">
            <v>021205</v>
          </cell>
          <cell r="HP12">
            <v>250</v>
          </cell>
          <cell r="HQ12" t="str">
            <v>021205</v>
          </cell>
          <cell r="HR12">
            <v>225</v>
          </cell>
          <cell r="HS12" t="str">
            <v>021205</v>
          </cell>
          <cell r="HT12">
            <v>276</v>
          </cell>
          <cell r="HU12" t="str">
            <v>021205</v>
          </cell>
          <cell r="HV12">
            <v>191</v>
          </cell>
          <cell r="HW12" t="str">
            <v>021205</v>
          </cell>
          <cell r="HX12">
            <v>229</v>
          </cell>
          <cell r="HY12" t="str">
            <v>021205</v>
          </cell>
          <cell r="HZ12">
            <v>266</v>
          </cell>
          <cell r="IA12" t="str">
            <v>021205</v>
          </cell>
          <cell r="IB12">
            <v>230</v>
          </cell>
          <cell r="IC12" t="str">
            <v>021205</v>
          </cell>
          <cell r="ID12">
            <v>256</v>
          </cell>
          <cell r="IE12" t="str">
            <v>021205</v>
          </cell>
          <cell r="IF12">
            <v>230</v>
          </cell>
          <cell r="IG12" t="str">
            <v>021205</v>
          </cell>
          <cell r="IH12">
            <v>256</v>
          </cell>
          <cell r="II12" t="str">
            <v>021205</v>
          </cell>
          <cell r="IJ12">
            <v>237</v>
          </cell>
          <cell r="IK12" t="str">
            <v>021201</v>
          </cell>
          <cell r="IL12">
            <v>1386</v>
          </cell>
          <cell r="IM12" t="str">
            <v>021205</v>
          </cell>
          <cell r="IN12">
            <v>220</v>
          </cell>
          <cell r="IO12" t="str">
            <v>021205</v>
          </cell>
          <cell r="IP12">
            <v>272</v>
          </cell>
          <cell r="IQ12" t="str">
            <v>021205</v>
          </cell>
          <cell r="IR12">
            <v>199</v>
          </cell>
          <cell r="IS12" t="str">
            <v>021205</v>
          </cell>
          <cell r="IT12">
            <v>228</v>
          </cell>
          <cell r="IU12" t="str">
            <v>021205</v>
          </cell>
          <cell r="IV12">
            <v>202</v>
          </cell>
          <cell r="IW12" t="str">
            <v>021205</v>
          </cell>
          <cell r="IX12">
            <v>233</v>
          </cell>
          <cell r="IY12" t="str">
            <v>021205</v>
          </cell>
          <cell r="IZ12">
            <v>153</v>
          </cell>
          <cell r="JA12" t="str">
            <v>021205</v>
          </cell>
          <cell r="JB12">
            <v>196</v>
          </cell>
          <cell r="JC12" t="str">
            <v>021205</v>
          </cell>
          <cell r="JD12">
            <v>146</v>
          </cell>
          <cell r="JE12" t="str">
            <v>021205</v>
          </cell>
          <cell r="JF12">
            <v>193</v>
          </cell>
          <cell r="JG12" t="str">
            <v>021205</v>
          </cell>
          <cell r="JH12">
            <v>153</v>
          </cell>
          <cell r="JI12" t="str">
            <v>021205</v>
          </cell>
          <cell r="JJ12">
            <v>168</v>
          </cell>
          <cell r="JK12" t="str">
            <v>021205</v>
          </cell>
          <cell r="JL12">
            <v>132</v>
          </cell>
          <cell r="JM12" t="str">
            <v>021205</v>
          </cell>
          <cell r="JN12">
            <v>168</v>
          </cell>
          <cell r="JO12" t="str">
            <v>021205</v>
          </cell>
          <cell r="JP12">
            <v>118</v>
          </cell>
          <cell r="JQ12" t="str">
            <v>021205</v>
          </cell>
          <cell r="JR12">
            <v>169</v>
          </cell>
          <cell r="JS12" t="str">
            <v>021205</v>
          </cell>
          <cell r="JT12">
            <v>87</v>
          </cell>
          <cell r="JU12" t="str">
            <v>021205</v>
          </cell>
          <cell r="JV12">
            <v>123</v>
          </cell>
          <cell r="JW12" t="str">
            <v>021205</v>
          </cell>
          <cell r="JX12">
            <v>91</v>
          </cell>
          <cell r="JY12" t="str">
            <v>021205</v>
          </cell>
          <cell r="JZ12">
            <v>117</v>
          </cell>
          <cell r="KA12" t="str">
            <v>021205</v>
          </cell>
          <cell r="KB12">
            <v>76</v>
          </cell>
          <cell r="KC12" t="str">
            <v>021205</v>
          </cell>
          <cell r="KD12">
            <v>137</v>
          </cell>
          <cell r="KE12" t="str">
            <v>021205</v>
          </cell>
          <cell r="KF12">
            <v>65</v>
          </cell>
          <cell r="KG12" t="str">
            <v>021205</v>
          </cell>
          <cell r="KH12">
            <v>94</v>
          </cell>
          <cell r="KI12" t="str">
            <v>021205</v>
          </cell>
          <cell r="KJ12">
            <v>55</v>
          </cell>
          <cell r="KK12" t="str">
            <v>021205</v>
          </cell>
          <cell r="KL12">
            <v>85</v>
          </cell>
          <cell r="KM12" t="str">
            <v>021205</v>
          </cell>
          <cell r="KN12">
            <v>54</v>
          </cell>
          <cell r="KO12" t="str">
            <v>021205</v>
          </cell>
          <cell r="KP12">
            <v>81</v>
          </cell>
          <cell r="KQ12" t="str">
            <v>021205</v>
          </cell>
          <cell r="KR12">
            <v>22</v>
          </cell>
          <cell r="KS12" t="str">
            <v>021205</v>
          </cell>
          <cell r="KT12">
            <v>37</v>
          </cell>
          <cell r="KU12" t="str">
            <v>021205</v>
          </cell>
          <cell r="KV12">
            <v>19</v>
          </cell>
          <cell r="KW12" t="str">
            <v>021205</v>
          </cell>
          <cell r="KX12">
            <v>26</v>
          </cell>
          <cell r="KY12" t="str">
            <v>021205</v>
          </cell>
          <cell r="KZ12">
            <v>18</v>
          </cell>
          <cell r="LA12" t="str">
            <v>021205</v>
          </cell>
          <cell r="LB12">
            <v>34</v>
          </cell>
          <cell r="LC12" t="str">
            <v>021205</v>
          </cell>
          <cell r="LD12">
            <v>30</v>
          </cell>
          <cell r="LE12" t="str">
            <v>021205</v>
          </cell>
          <cell r="LF12">
            <v>64</v>
          </cell>
          <cell r="LG12" t="str">
            <v>021205</v>
          </cell>
          <cell r="LH12">
            <v>34</v>
          </cell>
          <cell r="LI12" t="str">
            <v>021205</v>
          </cell>
          <cell r="LJ12">
            <v>90</v>
          </cell>
          <cell r="LK12" t="str">
            <v>021205</v>
          </cell>
          <cell r="LL12">
            <v>26</v>
          </cell>
          <cell r="LM12" t="str">
            <v>021205</v>
          </cell>
          <cell r="LN12">
            <v>87</v>
          </cell>
          <cell r="LO12" t="str">
            <v>021205</v>
          </cell>
          <cell r="LP12">
            <v>36</v>
          </cell>
          <cell r="LQ12" t="str">
            <v>021205</v>
          </cell>
          <cell r="LR12">
            <v>110</v>
          </cell>
          <cell r="LS12" t="str">
            <v>021205</v>
          </cell>
          <cell r="LT12">
            <v>31</v>
          </cell>
          <cell r="LU12" t="str">
            <v>021205</v>
          </cell>
          <cell r="LV12">
            <v>85</v>
          </cell>
          <cell r="LW12" t="str">
            <v>021205</v>
          </cell>
          <cell r="LX12">
            <v>24</v>
          </cell>
          <cell r="LY12" t="str">
            <v>021205</v>
          </cell>
          <cell r="LZ12">
            <v>76</v>
          </cell>
          <cell r="MA12" t="str">
            <v>021205</v>
          </cell>
          <cell r="MB12">
            <v>20</v>
          </cell>
          <cell r="MC12" t="str">
            <v>021205</v>
          </cell>
          <cell r="MD12">
            <v>70</v>
          </cell>
          <cell r="ME12" t="str">
            <v>021205</v>
          </cell>
          <cell r="MF12">
            <v>17</v>
          </cell>
          <cell r="MG12" t="str">
            <v>021205</v>
          </cell>
          <cell r="MH12">
            <v>51</v>
          </cell>
          <cell r="MI12" t="str">
            <v>021205</v>
          </cell>
          <cell r="MJ12">
            <v>5</v>
          </cell>
          <cell r="MK12" t="str">
            <v>021205</v>
          </cell>
          <cell r="ML12">
            <v>34</v>
          </cell>
          <cell r="MM12" t="str">
            <v>021205</v>
          </cell>
          <cell r="MN12">
            <v>12</v>
          </cell>
          <cell r="MO12" t="str">
            <v>021205</v>
          </cell>
          <cell r="MP12">
            <v>27</v>
          </cell>
          <cell r="MQ12" t="str">
            <v>021205</v>
          </cell>
          <cell r="MR12">
            <v>8</v>
          </cell>
          <cell r="MS12" t="str">
            <v>021205</v>
          </cell>
          <cell r="MT12">
            <v>28</v>
          </cell>
          <cell r="MU12" t="str">
            <v>021205</v>
          </cell>
          <cell r="MV12">
            <v>6</v>
          </cell>
          <cell r="MW12" t="str">
            <v>021205</v>
          </cell>
          <cell r="MX12">
            <v>20</v>
          </cell>
          <cell r="MY12" t="str">
            <v>021205</v>
          </cell>
          <cell r="MZ12">
            <v>6</v>
          </cell>
          <cell r="NA12" t="str">
            <v>021205</v>
          </cell>
          <cell r="NB12">
            <v>26</v>
          </cell>
          <cell r="NC12" t="str">
            <v>021205</v>
          </cell>
          <cell r="ND12">
            <v>5</v>
          </cell>
          <cell r="NE12" t="str">
            <v>021205</v>
          </cell>
          <cell r="NF12">
            <v>6</v>
          </cell>
          <cell r="NG12" t="str">
            <v>021205</v>
          </cell>
          <cell r="NH12">
            <v>4</v>
          </cell>
          <cell r="NI12" t="str">
            <v>021206</v>
          </cell>
          <cell r="NJ12">
            <v>6</v>
          </cell>
          <cell r="NK12" t="str">
            <v>021205</v>
          </cell>
          <cell r="NL12">
            <v>1</v>
          </cell>
          <cell r="NM12" t="str">
            <v>021205</v>
          </cell>
          <cell r="NN12">
            <v>8</v>
          </cell>
          <cell r="NQ12" t="str">
            <v>021206</v>
          </cell>
          <cell r="NR12">
            <v>4</v>
          </cell>
          <cell r="NU12" t="str">
            <v>021206</v>
          </cell>
          <cell r="NV12">
            <v>5</v>
          </cell>
          <cell r="NY12" t="str">
            <v>021206</v>
          </cell>
          <cell r="NZ12">
            <v>1</v>
          </cell>
          <cell r="OC12" t="str">
            <v>021303</v>
          </cell>
          <cell r="OD12">
            <v>4</v>
          </cell>
          <cell r="OG12" t="str">
            <v>021701</v>
          </cell>
          <cell r="OH12">
            <v>1</v>
          </cell>
          <cell r="OK12" t="str">
            <v>022208</v>
          </cell>
          <cell r="OL12">
            <v>1</v>
          </cell>
          <cell r="OO12" t="str">
            <v>023002</v>
          </cell>
          <cell r="OP12">
            <v>1</v>
          </cell>
          <cell r="OS12" t="str">
            <v>029100</v>
          </cell>
          <cell r="OT12">
            <v>1</v>
          </cell>
          <cell r="OW12" t="str">
            <v>026004</v>
          </cell>
          <cell r="OX12">
            <v>1</v>
          </cell>
        </row>
        <row r="13">
          <cell r="C13" t="str">
            <v>021130</v>
          </cell>
          <cell r="D13">
            <v>576</v>
          </cell>
          <cell r="E13" t="str">
            <v>021130</v>
          </cell>
          <cell r="F13">
            <v>544</v>
          </cell>
          <cell r="G13" t="str">
            <v>021130</v>
          </cell>
          <cell r="H13">
            <v>659</v>
          </cell>
          <cell r="I13" t="str">
            <v>021130</v>
          </cell>
          <cell r="J13">
            <v>609</v>
          </cell>
          <cell r="K13" t="str">
            <v>021130</v>
          </cell>
          <cell r="L13">
            <v>673</v>
          </cell>
          <cell r="M13" t="str">
            <v>021130</v>
          </cell>
          <cell r="N13">
            <v>649</v>
          </cell>
          <cell r="O13" t="str">
            <v>021130</v>
          </cell>
          <cell r="P13">
            <v>723</v>
          </cell>
          <cell r="Q13" t="str">
            <v>021130</v>
          </cell>
          <cell r="R13">
            <v>634</v>
          </cell>
          <cell r="S13" t="str">
            <v>021130</v>
          </cell>
          <cell r="T13">
            <v>774</v>
          </cell>
          <cell r="U13" t="str">
            <v>021130</v>
          </cell>
          <cell r="V13">
            <v>746</v>
          </cell>
          <cell r="W13" t="str">
            <v>021130</v>
          </cell>
          <cell r="X13">
            <v>791</v>
          </cell>
          <cell r="Y13" t="str">
            <v>021130</v>
          </cell>
          <cell r="Z13">
            <v>773</v>
          </cell>
          <cell r="AA13" t="str">
            <v>021130</v>
          </cell>
          <cell r="AB13">
            <v>825</v>
          </cell>
          <cell r="AC13" t="str">
            <v>021130</v>
          </cell>
          <cell r="AD13">
            <v>795</v>
          </cell>
          <cell r="AE13" t="str">
            <v>021130</v>
          </cell>
          <cell r="AF13">
            <v>795</v>
          </cell>
          <cell r="AG13" t="str">
            <v>021130</v>
          </cell>
          <cell r="AH13">
            <v>710</v>
          </cell>
          <cell r="AI13" t="str">
            <v>021130</v>
          </cell>
          <cell r="AJ13">
            <v>751</v>
          </cell>
          <cell r="AK13" t="str">
            <v>021130</v>
          </cell>
          <cell r="AL13">
            <v>722</v>
          </cell>
          <cell r="AM13" t="str">
            <v>021130</v>
          </cell>
          <cell r="AN13">
            <v>724</v>
          </cell>
          <cell r="AO13" t="str">
            <v>021130</v>
          </cell>
          <cell r="AP13">
            <v>674</v>
          </cell>
          <cell r="AQ13" t="str">
            <v>021130</v>
          </cell>
          <cell r="AR13">
            <v>687</v>
          </cell>
          <cell r="AS13" t="str">
            <v>021130</v>
          </cell>
          <cell r="AT13">
            <v>660</v>
          </cell>
          <cell r="AU13" t="str">
            <v>021130</v>
          </cell>
          <cell r="AV13">
            <v>622</v>
          </cell>
          <cell r="AW13" t="str">
            <v>021130</v>
          </cell>
          <cell r="AX13">
            <v>625</v>
          </cell>
          <cell r="AY13" t="str">
            <v>021130</v>
          </cell>
          <cell r="AZ13">
            <v>617</v>
          </cell>
          <cell r="BA13" t="str">
            <v>021130</v>
          </cell>
          <cell r="BB13">
            <v>587</v>
          </cell>
          <cell r="BC13" t="str">
            <v>021130</v>
          </cell>
          <cell r="BD13">
            <v>565</v>
          </cell>
          <cell r="BE13" t="str">
            <v>021130</v>
          </cell>
          <cell r="BF13">
            <v>511</v>
          </cell>
          <cell r="BG13" t="str">
            <v>021130</v>
          </cell>
          <cell r="BH13">
            <v>466</v>
          </cell>
          <cell r="BI13" t="str">
            <v>021130</v>
          </cell>
          <cell r="BJ13">
            <v>433</v>
          </cell>
          <cell r="BK13" t="str">
            <v>021130</v>
          </cell>
          <cell r="BL13">
            <v>478</v>
          </cell>
          <cell r="BM13" t="str">
            <v>021130</v>
          </cell>
          <cell r="BN13">
            <v>391</v>
          </cell>
          <cell r="BO13" t="str">
            <v>021120</v>
          </cell>
          <cell r="BP13">
            <v>40</v>
          </cell>
          <cell r="BQ13" t="str">
            <v>021120</v>
          </cell>
          <cell r="BR13">
            <v>17</v>
          </cell>
          <cell r="BS13" t="str">
            <v>021120</v>
          </cell>
          <cell r="BT13">
            <v>1</v>
          </cell>
          <cell r="BU13" t="str">
            <v>021205</v>
          </cell>
          <cell r="BV13">
            <v>105</v>
          </cell>
          <cell r="BW13" t="str">
            <v>021130</v>
          </cell>
          <cell r="BX13">
            <v>1</v>
          </cell>
          <cell r="BY13" t="str">
            <v>021201</v>
          </cell>
          <cell r="BZ13">
            <v>544</v>
          </cell>
          <cell r="CA13" t="str">
            <v>021206</v>
          </cell>
          <cell r="CB13">
            <v>118</v>
          </cell>
          <cell r="CC13" t="str">
            <v>021205</v>
          </cell>
          <cell r="CD13">
            <v>115</v>
          </cell>
          <cell r="CE13" t="str">
            <v>021201</v>
          </cell>
          <cell r="CF13">
            <v>568</v>
          </cell>
          <cell r="CG13" t="str">
            <v>021201</v>
          </cell>
          <cell r="CH13">
            <v>586</v>
          </cell>
          <cell r="CI13" t="str">
            <v>021130</v>
          </cell>
          <cell r="CJ13">
            <v>1</v>
          </cell>
          <cell r="CK13" t="str">
            <v>021206</v>
          </cell>
          <cell r="CL13">
            <v>71</v>
          </cell>
          <cell r="CM13" t="str">
            <v>021206</v>
          </cell>
          <cell r="CN13">
            <v>125</v>
          </cell>
          <cell r="CO13" t="str">
            <v>021201</v>
          </cell>
          <cell r="CP13">
            <v>610</v>
          </cell>
          <cell r="CQ13" t="str">
            <v>021206</v>
          </cell>
          <cell r="CR13">
            <v>149</v>
          </cell>
          <cell r="CS13" t="str">
            <v>021205</v>
          </cell>
          <cell r="CT13">
            <v>85</v>
          </cell>
          <cell r="CU13" t="str">
            <v>021206</v>
          </cell>
          <cell r="CV13">
            <v>145</v>
          </cell>
          <cell r="CW13" t="str">
            <v>021206</v>
          </cell>
          <cell r="CX13">
            <v>87</v>
          </cell>
          <cell r="CY13" t="str">
            <v>021206</v>
          </cell>
          <cell r="CZ13">
            <v>137</v>
          </cell>
          <cell r="DA13" t="str">
            <v>021205</v>
          </cell>
          <cell r="DB13">
            <v>94</v>
          </cell>
          <cell r="DC13" t="str">
            <v>021206</v>
          </cell>
          <cell r="DD13">
            <v>167</v>
          </cell>
          <cell r="DE13" t="str">
            <v>021205</v>
          </cell>
          <cell r="DF13">
            <v>107</v>
          </cell>
          <cell r="DG13" t="str">
            <v>021206</v>
          </cell>
          <cell r="DH13">
            <v>139</v>
          </cell>
          <cell r="DI13" t="str">
            <v>021206</v>
          </cell>
          <cell r="DJ13">
            <v>80</v>
          </cell>
          <cell r="DK13" t="str">
            <v>021206</v>
          </cell>
          <cell r="DL13">
            <v>163</v>
          </cell>
          <cell r="DM13" t="str">
            <v>021206</v>
          </cell>
          <cell r="DN13">
            <v>90</v>
          </cell>
          <cell r="DO13" t="str">
            <v>021206</v>
          </cell>
          <cell r="DP13">
            <v>152</v>
          </cell>
          <cell r="DQ13" t="str">
            <v>021206</v>
          </cell>
          <cell r="DR13">
            <v>88</v>
          </cell>
          <cell r="DS13" t="str">
            <v>021205</v>
          </cell>
          <cell r="DT13">
            <v>217</v>
          </cell>
          <cell r="DU13" t="str">
            <v>021205</v>
          </cell>
          <cell r="DV13">
            <v>159</v>
          </cell>
          <cell r="DW13" t="str">
            <v>021206</v>
          </cell>
          <cell r="DX13">
            <v>168</v>
          </cell>
          <cell r="DY13" t="str">
            <v>021206</v>
          </cell>
          <cell r="DZ13">
            <v>116</v>
          </cell>
          <cell r="EA13" t="str">
            <v>021206</v>
          </cell>
          <cell r="EB13">
            <v>183</v>
          </cell>
          <cell r="EC13" t="str">
            <v>021206</v>
          </cell>
          <cell r="ED13">
            <v>132</v>
          </cell>
          <cell r="EE13" t="str">
            <v>021206</v>
          </cell>
          <cell r="EF13">
            <v>188</v>
          </cell>
          <cell r="EG13" t="str">
            <v>021205</v>
          </cell>
          <cell r="EH13">
            <v>175</v>
          </cell>
          <cell r="EI13" t="str">
            <v>021206</v>
          </cell>
          <cell r="EJ13">
            <v>168</v>
          </cell>
          <cell r="EK13" t="str">
            <v>021206</v>
          </cell>
          <cell r="EL13">
            <v>128</v>
          </cell>
          <cell r="EM13" t="str">
            <v>021206</v>
          </cell>
          <cell r="EN13">
            <v>176</v>
          </cell>
          <cell r="EO13" t="str">
            <v>021206</v>
          </cell>
          <cell r="EP13">
            <v>148</v>
          </cell>
          <cell r="EQ13" t="str">
            <v>021206</v>
          </cell>
          <cell r="ER13">
            <v>140</v>
          </cell>
          <cell r="ES13" t="str">
            <v>021205</v>
          </cell>
          <cell r="ET13">
            <v>198</v>
          </cell>
          <cell r="EU13" t="str">
            <v>021206</v>
          </cell>
          <cell r="EV13">
            <v>165</v>
          </cell>
          <cell r="EW13" t="str">
            <v>021206</v>
          </cell>
          <cell r="EX13">
            <v>133</v>
          </cell>
          <cell r="EY13" t="str">
            <v>021206</v>
          </cell>
          <cell r="EZ13">
            <v>148</v>
          </cell>
          <cell r="FA13" t="str">
            <v>021206</v>
          </cell>
          <cell r="FB13">
            <v>119</v>
          </cell>
          <cell r="FC13" t="str">
            <v>021206</v>
          </cell>
          <cell r="FD13">
            <v>125</v>
          </cell>
          <cell r="FE13" t="str">
            <v>021206</v>
          </cell>
          <cell r="FF13">
            <v>124</v>
          </cell>
          <cell r="FG13" t="str">
            <v>021206</v>
          </cell>
          <cell r="FH13">
            <v>119</v>
          </cell>
          <cell r="FI13" t="str">
            <v>021206</v>
          </cell>
          <cell r="FJ13">
            <v>156</v>
          </cell>
          <cell r="FK13" t="str">
            <v>021206</v>
          </cell>
          <cell r="FL13">
            <v>125</v>
          </cell>
          <cell r="FM13" t="str">
            <v>021206</v>
          </cell>
          <cell r="FN13">
            <v>146</v>
          </cell>
          <cell r="FO13" t="str">
            <v>021206</v>
          </cell>
          <cell r="FP13">
            <v>149</v>
          </cell>
          <cell r="FQ13" t="str">
            <v>021206</v>
          </cell>
          <cell r="FR13">
            <v>137</v>
          </cell>
          <cell r="FS13" t="str">
            <v>021206</v>
          </cell>
          <cell r="FT13">
            <v>150</v>
          </cell>
          <cell r="FU13" t="str">
            <v>021206</v>
          </cell>
          <cell r="FV13">
            <v>135</v>
          </cell>
          <cell r="FW13" t="str">
            <v>021206</v>
          </cell>
          <cell r="FX13">
            <v>126</v>
          </cell>
          <cell r="FY13" t="str">
            <v>021206</v>
          </cell>
          <cell r="FZ13">
            <v>171</v>
          </cell>
          <cell r="GA13" t="str">
            <v>021206</v>
          </cell>
          <cell r="GB13">
            <v>141</v>
          </cell>
          <cell r="GC13" t="str">
            <v>021206</v>
          </cell>
          <cell r="GD13">
            <v>151</v>
          </cell>
          <cell r="GE13" t="str">
            <v>021206</v>
          </cell>
          <cell r="GF13">
            <v>152</v>
          </cell>
          <cell r="GG13" t="str">
            <v>021206</v>
          </cell>
          <cell r="GH13">
            <v>170</v>
          </cell>
          <cell r="GI13" t="str">
            <v>021206</v>
          </cell>
          <cell r="GJ13">
            <v>138</v>
          </cell>
          <cell r="GK13" t="str">
            <v>021206</v>
          </cell>
          <cell r="GL13">
            <v>151</v>
          </cell>
          <cell r="GM13" t="str">
            <v>021206</v>
          </cell>
          <cell r="GN13">
            <v>142</v>
          </cell>
          <cell r="GO13" t="str">
            <v>021206</v>
          </cell>
          <cell r="GP13">
            <v>171</v>
          </cell>
          <cell r="GQ13" t="str">
            <v>021206</v>
          </cell>
          <cell r="GR13">
            <v>173</v>
          </cell>
          <cell r="GS13" t="str">
            <v>021206</v>
          </cell>
          <cell r="GT13">
            <v>185</v>
          </cell>
          <cell r="GU13" t="str">
            <v>021206</v>
          </cell>
          <cell r="GV13">
            <v>191</v>
          </cell>
          <cell r="GW13" t="str">
            <v>021206</v>
          </cell>
          <cell r="GX13">
            <v>189</v>
          </cell>
          <cell r="GY13" t="str">
            <v>021206</v>
          </cell>
          <cell r="GZ13">
            <v>193</v>
          </cell>
          <cell r="HA13" t="str">
            <v>021206</v>
          </cell>
          <cell r="HB13">
            <v>170</v>
          </cell>
          <cell r="HC13" t="str">
            <v>021206</v>
          </cell>
          <cell r="HD13">
            <v>191</v>
          </cell>
          <cell r="HE13" t="str">
            <v>021205</v>
          </cell>
          <cell r="HF13">
            <v>209</v>
          </cell>
          <cell r="HG13" t="str">
            <v>021206</v>
          </cell>
          <cell r="HH13">
            <v>187</v>
          </cell>
          <cell r="HI13" t="str">
            <v>021206</v>
          </cell>
          <cell r="HJ13">
            <v>172</v>
          </cell>
          <cell r="HK13" t="str">
            <v>021206</v>
          </cell>
          <cell r="HL13">
            <v>166</v>
          </cell>
          <cell r="HM13" t="str">
            <v>021206</v>
          </cell>
          <cell r="HN13">
            <v>181</v>
          </cell>
          <cell r="HO13" t="str">
            <v>021206</v>
          </cell>
          <cell r="HP13">
            <v>199</v>
          </cell>
          <cell r="HQ13" t="str">
            <v>021206</v>
          </cell>
          <cell r="HR13">
            <v>182</v>
          </cell>
          <cell r="HS13" t="str">
            <v>021206</v>
          </cell>
          <cell r="HT13">
            <v>185</v>
          </cell>
          <cell r="HU13" t="str">
            <v>021206</v>
          </cell>
          <cell r="HV13">
            <v>192</v>
          </cell>
          <cell r="HW13" t="str">
            <v>021206</v>
          </cell>
          <cell r="HX13">
            <v>175</v>
          </cell>
          <cell r="HY13" t="str">
            <v>021206</v>
          </cell>
          <cell r="HZ13">
            <v>190</v>
          </cell>
          <cell r="IA13" t="str">
            <v>021206</v>
          </cell>
          <cell r="IB13">
            <v>210</v>
          </cell>
          <cell r="IC13" t="str">
            <v>021206</v>
          </cell>
          <cell r="ID13">
            <v>193</v>
          </cell>
          <cell r="IE13" t="str">
            <v>021206</v>
          </cell>
          <cell r="IF13">
            <v>199</v>
          </cell>
          <cell r="IG13" t="str">
            <v>021206</v>
          </cell>
          <cell r="IH13">
            <v>220</v>
          </cell>
          <cell r="II13" t="str">
            <v>021206</v>
          </cell>
          <cell r="IJ13">
            <v>204</v>
          </cell>
          <cell r="IK13" t="str">
            <v>021205</v>
          </cell>
          <cell r="IL13">
            <v>271</v>
          </cell>
          <cell r="IM13" t="str">
            <v>021206</v>
          </cell>
          <cell r="IN13">
            <v>170</v>
          </cell>
          <cell r="IO13" t="str">
            <v>021206</v>
          </cell>
          <cell r="IP13">
            <v>184</v>
          </cell>
          <cell r="IQ13" t="str">
            <v>021206</v>
          </cell>
          <cell r="IR13">
            <v>166</v>
          </cell>
          <cell r="IS13" t="str">
            <v>021206</v>
          </cell>
          <cell r="IT13">
            <v>197</v>
          </cell>
          <cell r="IU13" t="str">
            <v>021206</v>
          </cell>
          <cell r="IV13">
            <v>153</v>
          </cell>
          <cell r="IW13" t="str">
            <v>021206</v>
          </cell>
          <cell r="IX13">
            <v>178</v>
          </cell>
          <cell r="IY13" t="str">
            <v>021206</v>
          </cell>
          <cell r="IZ13">
            <v>124</v>
          </cell>
          <cell r="JA13" t="str">
            <v>021206</v>
          </cell>
          <cell r="JB13">
            <v>166</v>
          </cell>
          <cell r="JC13" t="str">
            <v>021206</v>
          </cell>
          <cell r="JD13">
            <v>160</v>
          </cell>
          <cell r="JE13" t="str">
            <v>021206</v>
          </cell>
          <cell r="JF13">
            <v>145</v>
          </cell>
          <cell r="JG13" t="str">
            <v>021206</v>
          </cell>
          <cell r="JH13">
            <v>114</v>
          </cell>
          <cell r="JI13" t="str">
            <v>021206</v>
          </cell>
          <cell r="JJ13">
            <v>141</v>
          </cell>
          <cell r="JK13" t="str">
            <v>021206</v>
          </cell>
          <cell r="JL13">
            <v>90</v>
          </cell>
          <cell r="JM13" t="str">
            <v>021206</v>
          </cell>
          <cell r="JN13">
            <v>147</v>
          </cell>
          <cell r="JO13" t="str">
            <v>021206</v>
          </cell>
          <cell r="JP13">
            <v>93</v>
          </cell>
          <cell r="JQ13" t="str">
            <v>021206</v>
          </cell>
          <cell r="JR13">
            <v>125</v>
          </cell>
          <cell r="JS13" t="str">
            <v>021206</v>
          </cell>
          <cell r="JT13">
            <v>74</v>
          </cell>
          <cell r="JU13" t="str">
            <v>021206</v>
          </cell>
          <cell r="JV13">
            <v>105</v>
          </cell>
          <cell r="JW13" t="str">
            <v>021206</v>
          </cell>
          <cell r="JX13">
            <v>66</v>
          </cell>
          <cell r="JY13" t="str">
            <v>021206</v>
          </cell>
          <cell r="JZ13">
            <v>110</v>
          </cell>
          <cell r="KA13" t="str">
            <v>021206</v>
          </cell>
          <cell r="KB13">
            <v>69</v>
          </cell>
          <cell r="KC13" t="str">
            <v>021206</v>
          </cell>
          <cell r="KD13">
            <v>118</v>
          </cell>
          <cell r="KE13" t="str">
            <v>021206</v>
          </cell>
          <cell r="KF13">
            <v>45</v>
          </cell>
          <cell r="KG13" t="str">
            <v>021206</v>
          </cell>
          <cell r="KH13">
            <v>74</v>
          </cell>
          <cell r="KI13" t="str">
            <v>021206</v>
          </cell>
          <cell r="KJ13">
            <v>58</v>
          </cell>
          <cell r="KK13" t="str">
            <v>021206</v>
          </cell>
          <cell r="KL13">
            <v>76</v>
          </cell>
          <cell r="KM13" t="str">
            <v>021206</v>
          </cell>
          <cell r="KN13">
            <v>42</v>
          </cell>
          <cell r="KO13" t="str">
            <v>021206</v>
          </cell>
          <cell r="KP13">
            <v>45</v>
          </cell>
          <cell r="KQ13" t="str">
            <v>021206</v>
          </cell>
          <cell r="KR13">
            <v>15</v>
          </cell>
          <cell r="KS13" t="str">
            <v>021206</v>
          </cell>
          <cell r="KT13">
            <v>38</v>
          </cell>
          <cell r="KU13" t="str">
            <v>021206</v>
          </cell>
          <cell r="KV13">
            <v>7</v>
          </cell>
          <cell r="KW13" t="str">
            <v>021206</v>
          </cell>
          <cell r="KX13">
            <v>17</v>
          </cell>
          <cell r="KY13" t="str">
            <v>021206</v>
          </cell>
          <cell r="KZ13">
            <v>10</v>
          </cell>
          <cell r="LA13" t="str">
            <v>021206</v>
          </cell>
          <cell r="LB13">
            <v>37</v>
          </cell>
          <cell r="LC13" t="str">
            <v>021206</v>
          </cell>
          <cell r="LD13">
            <v>16</v>
          </cell>
          <cell r="LE13" t="str">
            <v>021206</v>
          </cell>
          <cell r="LF13">
            <v>45</v>
          </cell>
          <cell r="LG13" t="str">
            <v>021206</v>
          </cell>
          <cell r="LH13">
            <v>25</v>
          </cell>
          <cell r="LI13" t="str">
            <v>021206</v>
          </cell>
          <cell r="LJ13">
            <v>55</v>
          </cell>
          <cell r="LK13" t="str">
            <v>021206</v>
          </cell>
          <cell r="LL13">
            <v>20</v>
          </cell>
          <cell r="LM13" t="str">
            <v>021206</v>
          </cell>
          <cell r="LN13">
            <v>72</v>
          </cell>
          <cell r="LO13" t="str">
            <v>021206</v>
          </cell>
          <cell r="LP13">
            <v>19</v>
          </cell>
          <cell r="LQ13" t="str">
            <v>021206</v>
          </cell>
          <cell r="LR13">
            <v>90</v>
          </cell>
          <cell r="LS13" t="str">
            <v>021206</v>
          </cell>
          <cell r="LT13">
            <v>21</v>
          </cell>
          <cell r="LU13" t="str">
            <v>021206</v>
          </cell>
          <cell r="LV13">
            <v>72</v>
          </cell>
          <cell r="LW13" t="str">
            <v>021206</v>
          </cell>
          <cell r="LX13">
            <v>21</v>
          </cell>
          <cell r="LY13" t="str">
            <v>021206</v>
          </cell>
          <cell r="LZ13">
            <v>73</v>
          </cell>
          <cell r="MA13" t="str">
            <v>021206</v>
          </cell>
          <cell r="MB13">
            <v>13</v>
          </cell>
          <cell r="MC13" t="str">
            <v>021206</v>
          </cell>
          <cell r="MD13">
            <v>45</v>
          </cell>
          <cell r="ME13" t="str">
            <v>021206</v>
          </cell>
          <cell r="MF13">
            <v>19</v>
          </cell>
          <cell r="MG13" t="str">
            <v>021206</v>
          </cell>
          <cell r="MH13">
            <v>48</v>
          </cell>
          <cell r="MI13" t="str">
            <v>021206</v>
          </cell>
          <cell r="MJ13">
            <v>8</v>
          </cell>
          <cell r="MK13" t="str">
            <v>021206</v>
          </cell>
          <cell r="ML13">
            <v>25</v>
          </cell>
          <cell r="MM13" t="str">
            <v>021206</v>
          </cell>
          <cell r="MN13">
            <v>10</v>
          </cell>
          <cell r="MO13" t="str">
            <v>021206</v>
          </cell>
          <cell r="MP13">
            <v>16</v>
          </cell>
          <cell r="MQ13" t="str">
            <v>021206</v>
          </cell>
          <cell r="MR13">
            <v>4</v>
          </cell>
          <cell r="MS13" t="str">
            <v>021206</v>
          </cell>
          <cell r="MT13">
            <v>18</v>
          </cell>
          <cell r="MU13" t="str">
            <v>021206</v>
          </cell>
          <cell r="MV13">
            <v>4</v>
          </cell>
          <cell r="MW13" t="str">
            <v>021206</v>
          </cell>
          <cell r="MX13">
            <v>17</v>
          </cell>
          <cell r="MY13" t="str">
            <v>021206</v>
          </cell>
          <cell r="MZ13">
            <v>5</v>
          </cell>
          <cell r="NA13" t="str">
            <v>021206</v>
          </cell>
          <cell r="NB13">
            <v>21</v>
          </cell>
          <cell r="NC13" t="str">
            <v>021206</v>
          </cell>
          <cell r="ND13">
            <v>1</v>
          </cell>
          <cell r="NE13" t="str">
            <v>021206</v>
          </cell>
          <cell r="NF13">
            <v>16</v>
          </cell>
          <cell r="NG13" t="str">
            <v>021206</v>
          </cell>
          <cell r="NH13">
            <v>3</v>
          </cell>
          <cell r="NI13" t="str">
            <v>021303</v>
          </cell>
          <cell r="NJ13">
            <v>52</v>
          </cell>
          <cell r="NK13" t="str">
            <v>021206</v>
          </cell>
          <cell r="NL13">
            <v>1</v>
          </cell>
          <cell r="NM13" t="str">
            <v>021206</v>
          </cell>
          <cell r="NN13">
            <v>7</v>
          </cell>
          <cell r="NO13" t="str">
            <v>021206</v>
          </cell>
          <cell r="NP13">
            <v>1</v>
          </cell>
          <cell r="NQ13" t="str">
            <v>021303</v>
          </cell>
          <cell r="NR13">
            <v>16</v>
          </cell>
          <cell r="NU13" t="str">
            <v>021303</v>
          </cell>
          <cell r="NV13">
            <v>19</v>
          </cell>
          <cell r="NY13" t="str">
            <v>021303</v>
          </cell>
          <cell r="NZ13">
            <v>7</v>
          </cell>
          <cell r="OC13" t="str">
            <v>021401</v>
          </cell>
          <cell r="OD13">
            <v>1</v>
          </cell>
          <cell r="OG13" t="str">
            <v>021706</v>
          </cell>
          <cell r="OH13">
            <v>1</v>
          </cell>
          <cell r="OK13" t="str">
            <v>022300</v>
          </cell>
          <cell r="OL13">
            <v>1</v>
          </cell>
          <cell r="OO13" t="str">
            <v>024005</v>
          </cell>
          <cell r="OP13">
            <v>2</v>
          </cell>
          <cell r="OS13" t="str">
            <v>029400</v>
          </cell>
          <cell r="OT13">
            <v>1</v>
          </cell>
          <cell r="OW13" t="str">
            <v>028002</v>
          </cell>
          <cell r="OX13">
            <v>1</v>
          </cell>
        </row>
        <row r="14">
          <cell r="C14" t="str">
            <v>021200</v>
          </cell>
          <cell r="D14">
            <v>786</v>
          </cell>
          <cell r="E14" t="str">
            <v>021200</v>
          </cell>
          <cell r="F14">
            <v>733</v>
          </cell>
          <cell r="G14" t="str">
            <v>021200</v>
          </cell>
          <cell r="H14">
            <v>824</v>
          </cell>
          <cell r="I14" t="str">
            <v>021200</v>
          </cell>
          <cell r="J14">
            <v>816</v>
          </cell>
          <cell r="K14" t="str">
            <v>021200</v>
          </cell>
          <cell r="L14">
            <v>924</v>
          </cell>
          <cell r="M14" t="str">
            <v>021200</v>
          </cell>
          <cell r="N14">
            <v>903</v>
          </cell>
          <cell r="O14" t="str">
            <v>021200</v>
          </cell>
          <cell r="P14">
            <v>1004</v>
          </cell>
          <cell r="Q14" t="str">
            <v>021200</v>
          </cell>
          <cell r="R14">
            <v>906</v>
          </cell>
          <cell r="S14" t="str">
            <v>021200</v>
          </cell>
          <cell r="T14">
            <v>1112</v>
          </cell>
          <cell r="U14" t="str">
            <v>021200</v>
          </cell>
          <cell r="V14">
            <v>1060</v>
          </cell>
          <cell r="W14" t="str">
            <v>021200</v>
          </cell>
          <cell r="X14">
            <v>1119</v>
          </cell>
          <cell r="Y14" t="str">
            <v>021200</v>
          </cell>
          <cell r="Z14">
            <v>1068</v>
          </cell>
          <cell r="AA14" t="str">
            <v>021200</v>
          </cell>
          <cell r="AB14">
            <v>1143</v>
          </cell>
          <cell r="AC14" t="str">
            <v>021200</v>
          </cell>
          <cell r="AD14">
            <v>1062</v>
          </cell>
          <cell r="AE14" t="str">
            <v>021200</v>
          </cell>
          <cell r="AF14">
            <v>1086</v>
          </cell>
          <cell r="AG14" t="str">
            <v>021200</v>
          </cell>
          <cell r="AH14">
            <v>1013</v>
          </cell>
          <cell r="AI14" t="str">
            <v>021200</v>
          </cell>
          <cell r="AJ14">
            <v>1112</v>
          </cell>
          <cell r="AK14" t="str">
            <v>021200</v>
          </cell>
          <cell r="AL14">
            <v>943</v>
          </cell>
          <cell r="AM14" t="str">
            <v>021200</v>
          </cell>
          <cell r="AN14">
            <v>970</v>
          </cell>
          <cell r="AO14" t="str">
            <v>021200</v>
          </cell>
          <cell r="AP14">
            <v>946</v>
          </cell>
          <cell r="AQ14" t="str">
            <v>021200</v>
          </cell>
          <cell r="AR14">
            <v>985</v>
          </cell>
          <cell r="AS14" t="str">
            <v>021200</v>
          </cell>
          <cell r="AT14">
            <v>988</v>
          </cell>
          <cell r="AU14" t="str">
            <v>021200</v>
          </cell>
          <cell r="AV14">
            <v>942</v>
          </cell>
          <cell r="AW14" t="str">
            <v>021200</v>
          </cell>
          <cell r="AX14">
            <v>841</v>
          </cell>
          <cell r="AY14" t="str">
            <v>021200</v>
          </cell>
          <cell r="AZ14">
            <v>899</v>
          </cell>
          <cell r="BA14" t="str">
            <v>021200</v>
          </cell>
          <cell r="BB14">
            <v>879</v>
          </cell>
          <cell r="BC14" t="str">
            <v>021200</v>
          </cell>
          <cell r="BD14">
            <v>880</v>
          </cell>
          <cell r="BE14" t="str">
            <v>021200</v>
          </cell>
          <cell r="BF14">
            <v>813</v>
          </cell>
          <cell r="BG14" t="str">
            <v>021200</v>
          </cell>
          <cell r="BH14">
            <v>801</v>
          </cell>
          <cell r="BI14" t="str">
            <v>021200</v>
          </cell>
          <cell r="BJ14">
            <v>718</v>
          </cell>
          <cell r="BK14" t="str">
            <v>021200</v>
          </cell>
          <cell r="BL14">
            <v>825</v>
          </cell>
          <cell r="BM14" t="str">
            <v>021200</v>
          </cell>
          <cell r="BN14">
            <v>772</v>
          </cell>
          <cell r="BO14" t="str">
            <v>021130</v>
          </cell>
          <cell r="BP14">
            <v>49</v>
          </cell>
          <cell r="BQ14" t="str">
            <v>021130</v>
          </cell>
          <cell r="BR14">
            <v>30</v>
          </cell>
          <cell r="BS14" t="str">
            <v>021201</v>
          </cell>
          <cell r="BT14">
            <v>660</v>
          </cell>
          <cell r="BU14" t="str">
            <v>021206</v>
          </cell>
          <cell r="BV14">
            <v>93</v>
          </cell>
          <cell r="BW14" t="str">
            <v>021201</v>
          </cell>
          <cell r="BX14">
            <v>577</v>
          </cell>
          <cell r="BY14" t="str">
            <v>021205</v>
          </cell>
          <cell r="BZ14">
            <v>101</v>
          </cell>
          <cell r="CA14" t="str">
            <v>021303</v>
          </cell>
          <cell r="CB14">
            <v>433</v>
          </cell>
          <cell r="CC14" t="str">
            <v>021206</v>
          </cell>
          <cell r="CD14">
            <v>76</v>
          </cell>
          <cell r="CE14" t="str">
            <v>021205</v>
          </cell>
          <cell r="CF14">
            <v>125</v>
          </cell>
          <cell r="CG14" t="str">
            <v>021205</v>
          </cell>
          <cell r="CH14">
            <v>83</v>
          </cell>
          <cell r="CI14" t="str">
            <v>021201</v>
          </cell>
          <cell r="CJ14">
            <v>556</v>
          </cell>
          <cell r="CK14" t="str">
            <v>021303</v>
          </cell>
          <cell r="CL14">
            <v>365</v>
          </cell>
          <cell r="CM14" t="str">
            <v>021303</v>
          </cell>
          <cell r="CN14">
            <v>434</v>
          </cell>
          <cell r="CO14" t="str">
            <v>021205</v>
          </cell>
          <cell r="CP14">
            <v>99</v>
          </cell>
          <cell r="CQ14" t="str">
            <v>021303</v>
          </cell>
          <cell r="CR14">
            <v>436</v>
          </cell>
          <cell r="CS14" t="str">
            <v>021206</v>
          </cell>
          <cell r="CT14">
            <v>79</v>
          </cell>
          <cell r="CU14" t="str">
            <v>021303</v>
          </cell>
          <cell r="CV14">
            <v>446</v>
          </cell>
          <cell r="CW14" t="str">
            <v>021303</v>
          </cell>
          <cell r="CX14">
            <v>436</v>
          </cell>
          <cell r="CY14" t="str">
            <v>021303</v>
          </cell>
          <cell r="CZ14">
            <v>475</v>
          </cell>
          <cell r="DA14" t="str">
            <v>021206</v>
          </cell>
          <cell r="DB14">
            <v>82</v>
          </cell>
          <cell r="DC14" t="str">
            <v>021303</v>
          </cell>
          <cell r="DD14">
            <v>526</v>
          </cell>
          <cell r="DE14" t="str">
            <v>021206</v>
          </cell>
          <cell r="DF14">
            <v>71</v>
          </cell>
          <cell r="DG14" t="str">
            <v>021303</v>
          </cell>
          <cell r="DH14">
            <v>543</v>
          </cell>
          <cell r="DI14" t="str">
            <v>021303</v>
          </cell>
          <cell r="DJ14">
            <v>591</v>
          </cell>
          <cell r="DK14" t="str">
            <v>021303</v>
          </cell>
          <cell r="DL14">
            <v>635</v>
          </cell>
          <cell r="DM14" t="str">
            <v>021303</v>
          </cell>
          <cell r="DN14">
            <v>628</v>
          </cell>
          <cell r="DO14" t="str">
            <v>021303</v>
          </cell>
          <cell r="DP14">
            <v>681</v>
          </cell>
          <cell r="DQ14" t="str">
            <v>021303</v>
          </cell>
          <cell r="DR14">
            <v>753</v>
          </cell>
          <cell r="DS14" t="str">
            <v>021206</v>
          </cell>
          <cell r="DT14">
            <v>168</v>
          </cell>
          <cell r="DU14" t="str">
            <v>021206</v>
          </cell>
          <cell r="DV14">
            <v>107</v>
          </cell>
          <cell r="DW14" t="str">
            <v>021303</v>
          </cell>
          <cell r="DX14">
            <v>857</v>
          </cell>
          <cell r="DY14" t="str">
            <v>021303</v>
          </cell>
          <cell r="DZ14">
            <v>856</v>
          </cell>
          <cell r="EA14" t="str">
            <v>021303</v>
          </cell>
          <cell r="EB14">
            <v>947</v>
          </cell>
          <cell r="EC14" t="str">
            <v>021303</v>
          </cell>
          <cell r="ED14">
            <v>963</v>
          </cell>
          <cell r="EE14" t="str">
            <v>021303</v>
          </cell>
          <cell r="EF14">
            <v>1031</v>
          </cell>
          <cell r="EG14" t="str">
            <v>021206</v>
          </cell>
          <cell r="EH14">
            <v>138</v>
          </cell>
          <cell r="EI14" t="str">
            <v>021303</v>
          </cell>
          <cell r="EJ14">
            <v>984</v>
          </cell>
          <cell r="EK14" t="str">
            <v>021303</v>
          </cell>
          <cell r="EL14">
            <v>971</v>
          </cell>
          <cell r="EM14" t="str">
            <v>021303</v>
          </cell>
          <cell r="EN14">
            <v>892</v>
          </cell>
          <cell r="EO14" t="str">
            <v>021303</v>
          </cell>
          <cell r="EP14">
            <v>959</v>
          </cell>
          <cell r="EQ14" t="str">
            <v>021303</v>
          </cell>
          <cell r="ER14">
            <v>923</v>
          </cell>
          <cell r="ES14" t="str">
            <v>021206</v>
          </cell>
          <cell r="ET14">
            <v>126</v>
          </cell>
          <cell r="EU14" t="str">
            <v>021303</v>
          </cell>
          <cell r="EV14">
            <v>927</v>
          </cell>
          <cell r="EW14" t="str">
            <v>021303</v>
          </cell>
          <cell r="EX14">
            <v>971</v>
          </cell>
          <cell r="EY14" t="str">
            <v>021303</v>
          </cell>
          <cell r="EZ14">
            <v>780</v>
          </cell>
          <cell r="FA14" t="str">
            <v>021303</v>
          </cell>
          <cell r="FB14">
            <v>873</v>
          </cell>
          <cell r="FC14" t="str">
            <v>021303</v>
          </cell>
          <cell r="FD14">
            <v>707</v>
          </cell>
          <cell r="FE14" t="str">
            <v>021303</v>
          </cell>
          <cell r="FF14">
            <v>866</v>
          </cell>
          <cell r="FG14" t="str">
            <v>021303</v>
          </cell>
          <cell r="FH14">
            <v>731</v>
          </cell>
          <cell r="FI14" t="str">
            <v>021303</v>
          </cell>
          <cell r="FJ14">
            <v>770</v>
          </cell>
          <cell r="FK14" t="str">
            <v>021303</v>
          </cell>
          <cell r="FL14">
            <v>649</v>
          </cell>
          <cell r="FM14" t="str">
            <v>021303</v>
          </cell>
          <cell r="FN14">
            <v>780</v>
          </cell>
          <cell r="FO14" t="str">
            <v>021303</v>
          </cell>
          <cell r="FP14">
            <v>691</v>
          </cell>
          <cell r="FQ14" t="str">
            <v>021303</v>
          </cell>
          <cell r="FR14">
            <v>719</v>
          </cell>
          <cell r="FS14" t="str">
            <v>021303</v>
          </cell>
          <cell r="FT14">
            <v>625</v>
          </cell>
          <cell r="FU14" t="str">
            <v>021303</v>
          </cell>
          <cell r="FV14">
            <v>757</v>
          </cell>
          <cell r="FW14" t="str">
            <v>021303</v>
          </cell>
          <cell r="FX14">
            <v>587</v>
          </cell>
          <cell r="FY14" t="str">
            <v>021303</v>
          </cell>
          <cell r="FZ14">
            <v>695</v>
          </cell>
          <cell r="GA14" t="str">
            <v>021303</v>
          </cell>
          <cell r="GB14">
            <v>568</v>
          </cell>
          <cell r="GC14" t="str">
            <v>021303</v>
          </cell>
          <cell r="GD14">
            <v>690</v>
          </cell>
          <cell r="GE14" t="str">
            <v>021303</v>
          </cell>
          <cell r="GF14">
            <v>528</v>
          </cell>
          <cell r="GG14" t="str">
            <v>021303</v>
          </cell>
          <cell r="GH14">
            <v>622</v>
          </cell>
          <cell r="GI14" t="str">
            <v>021303</v>
          </cell>
          <cell r="GJ14">
            <v>495</v>
          </cell>
          <cell r="GK14" t="str">
            <v>021303</v>
          </cell>
          <cell r="GL14">
            <v>639</v>
          </cell>
          <cell r="GM14" t="str">
            <v>021303</v>
          </cell>
          <cell r="GN14">
            <v>574</v>
          </cell>
          <cell r="GO14" t="str">
            <v>021303</v>
          </cell>
          <cell r="GP14">
            <v>608</v>
          </cell>
          <cell r="GQ14" t="str">
            <v>021303</v>
          </cell>
          <cell r="GR14">
            <v>500</v>
          </cell>
          <cell r="GS14" t="str">
            <v>021303</v>
          </cell>
          <cell r="GT14">
            <v>640</v>
          </cell>
          <cell r="GU14" t="str">
            <v>021303</v>
          </cell>
          <cell r="GV14">
            <v>489</v>
          </cell>
          <cell r="GW14" t="str">
            <v>021303</v>
          </cell>
          <cell r="GX14">
            <v>594</v>
          </cell>
          <cell r="GY14" t="str">
            <v>021303</v>
          </cell>
          <cell r="GZ14">
            <v>472</v>
          </cell>
          <cell r="HA14" t="str">
            <v>021303</v>
          </cell>
          <cell r="HB14">
            <v>563</v>
          </cell>
          <cell r="HC14" t="str">
            <v>021303</v>
          </cell>
          <cell r="HD14">
            <v>479</v>
          </cell>
          <cell r="HE14" t="str">
            <v>021206</v>
          </cell>
          <cell r="HF14">
            <v>160</v>
          </cell>
          <cell r="HG14" t="str">
            <v>021303</v>
          </cell>
          <cell r="HH14">
            <v>497</v>
          </cell>
          <cell r="HI14" t="str">
            <v>021303</v>
          </cell>
          <cell r="HJ14">
            <v>618</v>
          </cell>
          <cell r="HK14" t="str">
            <v>021303</v>
          </cell>
          <cell r="HL14">
            <v>501</v>
          </cell>
          <cell r="HM14" t="str">
            <v>021303</v>
          </cell>
          <cell r="HN14">
            <v>696</v>
          </cell>
          <cell r="HO14" t="str">
            <v>021303</v>
          </cell>
          <cell r="HP14">
            <v>541</v>
          </cell>
          <cell r="HQ14" t="str">
            <v>021303</v>
          </cell>
          <cell r="HR14">
            <v>740</v>
          </cell>
          <cell r="HS14" t="str">
            <v>021303</v>
          </cell>
          <cell r="HT14">
            <v>583</v>
          </cell>
          <cell r="HU14" t="str">
            <v>021303</v>
          </cell>
          <cell r="HV14">
            <v>749</v>
          </cell>
          <cell r="HW14" t="str">
            <v>021303</v>
          </cell>
          <cell r="HX14">
            <v>593</v>
          </cell>
          <cell r="HY14" t="str">
            <v>021303</v>
          </cell>
          <cell r="HZ14">
            <v>837</v>
          </cell>
          <cell r="IA14" t="str">
            <v>021303</v>
          </cell>
          <cell r="IB14">
            <v>658</v>
          </cell>
          <cell r="IC14" t="str">
            <v>021303</v>
          </cell>
          <cell r="ID14">
            <v>865</v>
          </cell>
          <cell r="IE14" t="str">
            <v>021303</v>
          </cell>
          <cell r="IF14">
            <v>684</v>
          </cell>
          <cell r="IG14" t="str">
            <v>021303</v>
          </cell>
          <cell r="IH14">
            <v>973</v>
          </cell>
          <cell r="II14" t="str">
            <v>021303</v>
          </cell>
          <cell r="IJ14">
            <v>698</v>
          </cell>
          <cell r="IK14" t="str">
            <v>021206</v>
          </cell>
          <cell r="IL14">
            <v>178</v>
          </cell>
          <cell r="IM14" t="str">
            <v>021303</v>
          </cell>
          <cell r="IN14">
            <v>643</v>
          </cell>
          <cell r="IO14" t="str">
            <v>021303</v>
          </cell>
          <cell r="IP14">
            <v>962</v>
          </cell>
          <cell r="IQ14" t="str">
            <v>021303</v>
          </cell>
          <cell r="IR14">
            <v>627</v>
          </cell>
          <cell r="IS14" t="str">
            <v>021303</v>
          </cell>
          <cell r="IT14">
            <v>931</v>
          </cell>
          <cell r="IU14" t="str">
            <v>021303</v>
          </cell>
          <cell r="IV14">
            <v>692</v>
          </cell>
          <cell r="IW14" t="str">
            <v>021303</v>
          </cell>
          <cell r="IX14">
            <v>939</v>
          </cell>
          <cell r="IY14" t="str">
            <v>021303</v>
          </cell>
          <cell r="IZ14">
            <v>567</v>
          </cell>
          <cell r="JA14" t="str">
            <v>021303</v>
          </cell>
          <cell r="JB14">
            <v>879</v>
          </cell>
          <cell r="JC14" t="str">
            <v>021303</v>
          </cell>
          <cell r="JD14">
            <v>544</v>
          </cell>
          <cell r="JE14" t="str">
            <v>021303</v>
          </cell>
          <cell r="JF14">
            <v>785</v>
          </cell>
          <cell r="JG14" t="str">
            <v>021303</v>
          </cell>
          <cell r="JH14">
            <v>526</v>
          </cell>
          <cell r="JI14" t="str">
            <v>021303</v>
          </cell>
          <cell r="JJ14">
            <v>834</v>
          </cell>
          <cell r="JK14" t="str">
            <v>021303</v>
          </cell>
          <cell r="JL14">
            <v>466</v>
          </cell>
          <cell r="JM14" t="str">
            <v>021303</v>
          </cell>
          <cell r="JN14">
            <v>607</v>
          </cell>
          <cell r="JO14" t="str">
            <v>021303</v>
          </cell>
          <cell r="JP14">
            <v>435</v>
          </cell>
          <cell r="JQ14" t="str">
            <v>021303</v>
          </cell>
          <cell r="JR14">
            <v>690</v>
          </cell>
          <cell r="JS14" t="str">
            <v>021303</v>
          </cell>
          <cell r="JT14">
            <v>416</v>
          </cell>
          <cell r="JU14" t="str">
            <v>021303</v>
          </cell>
          <cell r="JV14">
            <v>607</v>
          </cell>
          <cell r="JW14" t="str">
            <v>021303</v>
          </cell>
          <cell r="JX14">
            <v>324</v>
          </cell>
          <cell r="JY14" t="str">
            <v>021303</v>
          </cell>
          <cell r="JZ14">
            <v>578</v>
          </cell>
          <cell r="KA14" t="str">
            <v>021303</v>
          </cell>
          <cell r="KB14">
            <v>333</v>
          </cell>
          <cell r="KC14" t="str">
            <v>021303</v>
          </cell>
          <cell r="KD14">
            <v>566</v>
          </cell>
          <cell r="KE14" t="str">
            <v>021303</v>
          </cell>
          <cell r="KF14">
            <v>250</v>
          </cell>
          <cell r="KG14" t="str">
            <v>021303</v>
          </cell>
          <cell r="KH14">
            <v>416</v>
          </cell>
          <cell r="KI14" t="str">
            <v>021303</v>
          </cell>
          <cell r="KJ14">
            <v>210</v>
          </cell>
          <cell r="KK14" t="str">
            <v>021303</v>
          </cell>
          <cell r="KL14">
            <v>373</v>
          </cell>
          <cell r="KM14" t="str">
            <v>021303</v>
          </cell>
          <cell r="KN14">
            <v>155</v>
          </cell>
          <cell r="KO14" t="str">
            <v>021303</v>
          </cell>
          <cell r="KP14">
            <v>349</v>
          </cell>
          <cell r="KQ14" t="str">
            <v>021303</v>
          </cell>
          <cell r="KR14">
            <v>60</v>
          </cell>
          <cell r="KS14" t="str">
            <v>021303</v>
          </cell>
          <cell r="KT14">
            <v>128</v>
          </cell>
          <cell r="KU14" t="str">
            <v>021303</v>
          </cell>
          <cell r="KV14">
            <v>39</v>
          </cell>
          <cell r="KW14" t="str">
            <v>021303</v>
          </cell>
          <cell r="KX14">
            <v>113</v>
          </cell>
          <cell r="KY14" t="str">
            <v>021303</v>
          </cell>
          <cell r="KZ14">
            <v>60</v>
          </cell>
          <cell r="LA14" t="str">
            <v>021303</v>
          </cell>
          <cell r="LB14">
            <v>107</v>
          </cell>
          <cell r="LC14" t="str">
            <v>021303</v>
          </cell>
          <cell r="LD14">
            <v>87</v>
          </cell>
          <cell r="LE14" t="str">
            <v>021303</v>
          </cell>
          <cell r="LF14">
            <v>208</v>
          </cell>
          <cell r="LG14" t="str">
            <v>021303</v>
          </cell>
          <cell r="LH14">
            <v>128</v>
          </cell>
          <cell r="LI14" t="str">
            <v>021303</v>
          </cell>
          <cell r="LJ14">
            <v>280</v>
          </cell>
          <cell r="LK14" t="str">
            <v>021303</v>
          </cell>
          <cell r="LL14">
            <v>106</v>
          </cell>
          <cell r="LM14" t="str">
            <v>021303</v>
          </cell>
          <cell r="LN14">
            <v>288</v>
          </cell>
          <cell r="LO14" t="str">
            <v>021303</v>
          </cell>
          <cell r="LP14">
            <v>105</v>
          </cell>
          <cell r="LQ14" t="str">
            <v>021303</v>
          </cell>
          <cell r="LR14">
            <v>313</v>
          </cell>
          <cell r="LS14" t="str">
            <v>021303</v>
          </cell>
          <cell r="LT14">
            <v>85</v>
          </cell>
          <cell r="LU14" t="str">
            <v>021303</v>
          </cell>
          <cell r="LV14">
            <v>252</v>
          </cell>
          <cell r="LW14" t="str">
            <v>021303</v>
          </cell>
          <cell r="LX14">
            <v>75</v>
          </cell>
          <cell r="LY14" t="str">
            <v>021303</v>
          </cell>
          <cell r="LZ14">
            <v>249</v>
          </cell>
          <cell r="MA14" t="str">
            <v>021303</v>
          </cell>
          <cell r="MB14">
            <v>58</v>
          </cell>
          <cell r="MC14" t="str">
            <v>021303</v>
          </cell>
          <cell r="MD14">
            <v>217</v>
          </cell>
          <cell r="ME14" t="str">
            <v>021303</v>
          </cell>
          <cell r="MF14">
            <v>55</v>
          </cell>
          <cell r="MG14" t="str">
            <v>021303</v>
          </cell>
          <cell r="MH14">
            <v>181</v>
          </cell>
          <cell r="MI14" t="str">
            <v>021303</v>
          </cell>
          <cell r="MJ14">
            <v>28</v>
          </cell>
          <cell r="MK14" t="str">
            <v>021303</v>
          </cell>
          <cell r="ML14">
            <v>121</v>
          </cell>
          <cell r="MM14" t="str">
            <v>021303</v>
          </cell>
          <cell r="MN14">
            <v>37</v>
          </cell>
          <cell r="MO14" t="str">
            <v>021303</v>
          </cell>
          <cell r="MP14">
            <v>97</v>
          </cell>
          <cell r="MQ14" t="str">
            <v>021303</v>
          </cell>
          <cell r="MR14">
            <v>17</v>
          </cell>
          <cell r="MS14" t="str">
            <v>021303</v>
          </cell>
          <cell r="MT14">
            <v>93</v>
          </cell>
          <cell r="MU14" t="str">
            <v>021303</v>
          </cell>
          <cell r="MV14">
            <v>16</v>
          </cell>
          <cell r="MW14" t="str">
            <v>021303</v>
          </cell>
          <cell r="MX14">
            <v>77</v>
          </cell>
          <cell r="MY14" t="str">
            <v>021303</v>
          </cell>
          <cell r="MZ14">
            <v>18</v>
          </cell>
          <cell r="NA14" t="str">
            <v>021303</v>
          </cell>
          <cell r="NB14">
            <v>80</v>
          </cell>
          <cell r="NC14" t="str">
            <v>021303</v>
          </cell>
          <cell r="ND14">
            <v>15</v>
          </cell>
          <cell r="NE14" t="str">
            <v>021303</v>
          </cell>
          <cell r="NF14">
            <v>60</v>
          </cell>
          <cell r="NG14" t="str">
            <v>021303</v>
          </cell>
          <cell r="NH14">
            <v>13</v>
          </cell>
          <cell r="NI14" t="str">
            <v>021401</v>
          </cell>
          <cell r="NJ14">
            <v>8</v>
          </cell>
          <cell r="NK14" t="str">
            <v>021303</v>
          </cell>
          <cell r="NL14">
            <v>4</v>
          </cell>
          <cell r="NM14" t="str">
            <v>021303</v>
          </cell>
          <cell r="NN14">
            <v>26</v>
          </cell>
          <cell r="NO14" t="str">
            <v>021303</v>
          </cell>
          <cell r="NP14">
            <v>4</v>
          </cell>
          <cell r="NQ14" t="str">
            <v>021401</v>
          </cell>
          <cell r="NR14">
            <v>2</v>
          </cell>
          <cell r="NS14" t="str">
            <v>021303</v>
          </cell>
          <cell r="NT14">
            <v>1</v>
          </cell>
          <cell r="NU14" t="str">
            <v>021405</v>
          </cell>
          <cell r="NV14">
            <v>2</v>
          </cell>
          <cell r="NW14" t="str">
            <v>021303</v>
          </cell>
          <cell r="NX14">
            <v>1</v>
          </cell>
          <cell r="NY14" t="str">
            <v>021401</v>
          </cell>
          <cell r="NZ14">
            <v>1</v>
          </cell>
          <cell r="OC14" t="str">
            <v>021424</v>
          </cell>
          <cell r="OD14">
            <v>2</v>
          </cell>
          <cell r="OG14" t="str">
            <v>021800</v>
          </cell>
          <cell r="OH14">
            <v>1</v>
          </cell>
          <cell r="OK14" t="str">
            <v>022400</v>
          </cell>
          <cell r="OL14">
            <v>1</v>
          </cell>
          <cell r="OO14" t="str">
            <v>025001</v>
          </cell>
          <cell r="OP14">
            <v>1</v>
          </cell>
        </row>
        <row r="15">
          <cell r="C15" t="str">
            <v>021201</v>
          </cell>
          <cell r="D15">
            <v>902</v>
          </cell>
          <cell r="E15" t="str">
            <v>021201</v>
          </cell>
          <cell r="F15">
            <v>839</v>
          </cell>
          <cell r="G15" t="str">
            <v>021201</v>
          </cell>
          <cell r="H15">
            <v>899</v>
          </cell>
          <cell r="I15" t="str">
            <v>021201</v>
          </cell>
          <cell r="J15">
            <v>874</v>
          </cell>
          <cell r="K15" t="str">
            <v>021201</v>
          </cell>
          <cell r="L15">
            <v>1047</v>
          </cell>
          <cell r="M15" t="str">
            <v>021201</v>
          </cell>
          <cell r="N15">
            <v>1023</v>
          </cell>
          <cell r="O15" t="str">
            <v>021201</v>
          </cell>
          <cell r="P15">
            <v>1077</v>
          </cell>
          <cell r="Q15" t="str">
            <v>021201</v>
          </cell>
          <cell r="R15">
            <v>1043</v>
          </cell>
          <cell r="S15" t="str">
            <v>021201</v>
          </cell>
          <cell r="T15">
            <v>1229</v>
          </cell>
          <cell r="U15" t="str">
            <v>021201</v>
          </cell>
          <cell r="V15">
            <v>1188</v>
          </cell>
          <cell r="W15" t="str">
            <v>021201</v>
          </cell>
          <cell r="X15">
            <v>1339</v>
          </cell>
          <cell r="Y15" t="str">
            <v>021201</v>
          </cell>
          <cell r="Z15">
            <v>1279</v>
          </cell>
          <cell r="AA15" t="str">
            <v>021201</v>
          </cell>
          <cell r="AB15">
            <v>1344</v>
          </cell>
          <cell r="AC15" t="str">
            <v>021201</v>
          </cell>
          <cell r="AD15">
            <v>1287</v>
          </cell>
          <cell r="AE15" t="str">
            <v>021201</v>
          </cell>
          <cell r="AF15">
            <v>1271</v>
          </cell>
          <cell r="AG15" t="str">
            <v>021201</v>
          </cell>
          <cell r="AH15">
            <v>1266</v>
          </cell>
          <cell r="AI15" t="str">
            <v>021201</v>
          </cell>
          <cell r="AJ15">
            <v>1298</v>
          </cell>
          <cell r="AK15" t="str">
            <v>021201</v>
          </cell>
          <cell r="AL15">
            <v>1185</v>
          </cell>
          <cell r="AM15" t="str">
            <v>021201</v>
          </cell>
          <cell r="AN15">
            <v>1182</v>
          </cell>
          <cell r="AO15" t="str">
            <v>021201</v>
          </cell>
          <cell r="AP15">
            <v>1076</v>
          </cell>
          <cell r="AQ15" t="str">
            <v>021201</v>
          </cell>
          <cell r="AR15">
            <v>1145</v>
          </cell>
          <cell r="AS15" t="str">
            <v>021201</v>
          </cell>
          <cell r="AT15">
            <v>1072</v>
          </cell>
          <cell r="AU15" t="str">
            <v>021201</v>
          </cell>
          <cell r="AV15">
            <v>1107</v>
          </cell>
          <cell r="AW15" t="str">
            <v>021201</v>
          </cell>
          <cell r="AX15">
            <v>997</v>
          </cell>
          <cell r="AY15" t="str">
            <v>021201</v>
          </cell>
          <cell r="AZ15">
            <v>1065</v>
          </cell>
          <cell r="BA15" t="str">
            <v>021201</v>
          </cell>
          <cell r="BB15">
            <v>1046</v>
          </cell>
          <cell r="BC15" t="str">
            <v>021201</v>
          </cell>
          <cell r="BD15">
            <v>993</v>
          </cell>
          <cell r="BE15" t="str">
            <v>021201</v>
          </cell>
          <cell r="BF15">
            <v>904</v>
          </cell>
          <cell r="BG15" t="str">
            <v>021201</v>
          </cell>
          <cell r="BH15">
            <v>760</v>
          </cell>
          <cell r="BI15" t="str">
            <v>021201</v>
          </cell>
          <cell r="BJ15">
            <v>749</v>
          </cell>
          <cell r="BK15" t="str">
            <v>021201</v>
          </cell>
          <cell r="BL15">
            <v>757</v>
          </cell>
          <cell r="BM15" t="str">
            <v>021201</v>
          </cell>
          <cell r="BN15">
            <v>678</v>
          </cell>
          <cell r="BO15" t="str">
            <v>021200</v>
          </cell>
          <cell r="BP15">
            <v>86</v>
          </cell>
          <cell r="BQ15" t="str">
            <v>021200</v>
          </cell>
          <cell r="BR15">
            <v>54</v>
          </cell>
          <cell r="BS15" t="str">
            <v>021205</v>
          </cell>
          <cell r="BT15">
            <v>128</v>
          </cell>
          <cell r="BU15" t="str">
            <v>021303</v>
          </cell>
          <cell r="BV15">
            <v>295</v>
          </cell>
          <cell r="BW15" t="str">
            <v>021205</v>
          </cell>
          <cell r="BX15">
            <v>138</v>
          </cell>
          <cell r="BY15" t="str">
            <v>021206</v>
          </cell>
          <cell r="BZ15">
            <v>94</v>
          </cell>
          <cell r="CA15" t="str">
            <v>021401</v>
          </cell>
          <cell r="CB15">
            <v>38</v>
          </cell>
          <cell r="CC15" t="str">
            <v>021303</v>
          </cell>
          <cell r="CD15">
            <v>388</v>
          </cell>
          <cell r="CE15" t="str">
            <v>021206</v>
          </cell>
          <cell r="CF15">
            <v>121</v>
          </cell>
          <cell r="CG15" t="str">
            <v>021206</v>
          </cell>
          <cell r="CH15">
            <v>85</v>
          </cell>
          <cell r="CI15" t="str">
            <v>021205</v>
          </cell>
          <cell r="CJ15">
            <v>120</v>
          </cell>
          <cell r="CK15" t="str">
            <v>021401</v>
          </cell>
          <cell r="CL15">
            <v>29</v>
          </cell>
          <cell r="CM15" t="str">
            <v>021401</v>
          </cell>
          <cell r="CN15">
            <v>108</v>
          </cell>
          <cell r="CO15" t="str">
            <v>021206</v>
          </cell>
          <cell r="CP15">
            <v>96</v>
          </cell>
          <cell r="CQ15" t="str">
            <v>021401</v>
          </cell>
          <cell r="CR15">
            <v>106</v>
          </cell>
          <cell r="CS15" t="str">
            <v>021303</v>
          </cell>
          <cell r="CT15">
            <v>399</v>
          </cell>
          <cell r="CU15" t="str">
            <v>021401</v>
          </cell>
          <cell r="CV15">
            <v>96</v>
          </cell>
          <cell r="CW15" t="str">
            <v>021401</v>
          </cell>
          <cell r="CX15">
            <v>36</v>
          </cell>
          <cell r="CY15" t="str">
            <v>021401</v>
          </cell>
          <cell r="CZ15">
            <v>101</v>
          </cell>
          <cell r="DA15" t="str">
            <v>021303</v>
          </cell>
          <cell r="DB15">
            <v>507</v>
          </cell>
          <cell r="DC15" t="str">
            <v>021401</v>
          </cell>
          <cell r="DD15">
            <v>112</v>
          </cell>
          <cell r="DE15" t="str">
            <v>021303</v>
          </cell>
          <cell r="DF15">
            <v>517</v>
          </cell>
          <cell r="DG15" t="str">
            <v>021401</v>
          </cell>
          <cell r="DH15">
            <v>117</v>
          </cell>
          <cell r="DI15" t="str">
            <v>021401</v>
          </cell>
          <cell r="DJ15">
            <v>64</v>
          </cell>
          <cell r="DK15" t="str">
            <v>021401</v>
          </cell>
          <cell r="DL15">
            <v>158</v>
          </cell>
          <cell r="DM15" t="str">
            <v>021401</v>
          </cell>
          <cell r="DN15">
            <v>66</v>
          </cell>
          <cell r="DO15" t="str">
            <v>021401</v>
          </cell>
          <cell r="DP15">
            <v>153</v>
          </cell>
          <cell r="DQ15" t="str">
            <v>021401</v>
          </cell>
          <cell r="DR15">
            <v>65</v>
          </cell>
          <cell r="DS15" t="str">
            <v>021303</v>
          </cell>
          <cell r="DT15">
            <v>763</v>
          </cell>
          <cell r="DU15" t="str">
            <v>021303</v>
          </cell>
          <cell r="DV15">
            <v>791</v>
          </cell>
          <cell r="DW15" t="str">
            <v>021401</v>
          </cell>
          <cell r="DX15">
            <v>208</v>
          </cell>
          <cell r="DY15" t="str">
            <v>021401</v>
          </cell>
          <cell r="DZ15">
            <v>111</v>
          </cell>
          <cell r="EA15" t="str">
            <v>021401</v>
          </cell>
          <cell r="EB15">
            <v>210</v>
          </cell>
          <cell r="EC15" t="str">
            <v>021401</v>
          </cell>
          <cell r="ED15">
            <v>127</v>
          </cell>
          <cell r="EE15" t="str">
            <v>021401</v>
          </cell>
          <cell r="EF15">
            <v>255</v>
          </cell>
          <cell r="EG15" t="str">
            <v>021303</v>
          </cell>
          <cell r="EH15">
            <v>1080</v>
          </cell>
          <cell r="EI15" t="str">
            <v>021401</v>
          </cell>
          <cell r="EJ15">
            <v>240</v>
          </cell>
          <cell r="EK15" t="str">
            <v>021401</v>
          </cell>
          <cell r="EL15">
            <v>103</v>
          </cell>
          <cell r="EM15" t="str">
            <v>021401</v>
          </cell>
          <cell r="EN15">
            <v>236</v>
          </cell>
          <cell r="EO15" t="str">
            <v>021401</v>
          </cell>
          <cell r="EP15">
            <v>123</v>
          </cell>
          <cell r="EQ15" t="str">
            <v>021401</v>
          </cell>
          <cell r="ER15">
            <v>183</v>
          </cell>
          <cell r="ES15" t="str">
            <v>021303</v>
          </cell>
          <cell r="ET15">
            <v>887</v>
          </cell>
          <cell r="EU15" t="str">
            <v>021401</v>
          </cell>
          <cell r="EV15">
            <v>209</v>
          </cell>
          <cell r="EW15" t="str">
            <v>021401</v>
          </cell>
          <cell r="EX15">
            <v>130</v>
          </cell>
          <cell r="EY15" t="str">
            <v>021401</v>
          </cell>
          <cell r="EZ15">
            <v>143</v>
          </cell>
          <cell r="FA15" t="str">
            <v>021401</v>
          </cell>
          <cell r="FB15">
            <v>100</v>
          </cell>
          <cell r="FC15" t="str">
            <v>021401</v>
          </cell>
          <cell r="FD15">
            <v>166</v>
          </cell>
          <cell r="FE15" t="str">
            <v>021401</v>
          </cell>
          <cell r="FF15">
            <v>108</v>
          </cell>
          <cell r="FG15" t="str">
            <v>021401</v>
          </cell>
          <cell r="FH15">
            <v>167</v>
          </cell>
          <cell r="FI15" t="str">
            <v>021401</v>
          </cell>
          <cell r="FJ15">
            <v>120</v>
          </cell>
          <cell r="FK15" t="str">
            <v>021401</v>
          </cell>
          <cell r="FL15">
            <v>143</v>
          </cell>
          <cell r="FM15" t="str">
            <v>021401</v>
          </cell>
          <cell r="FN15">
            <v>119</v>
          </cell>
          <cell r="FO15" t="str">
            <v>021401</v>
          </cell>
          <cell r="FP15">
            <v>151</v>
          </cell>
          <cell r="FQ15" t="str">
            <v>021401</v>
          </cell>
          <cell r="FR15">
            <v>127</v>
          </cell>
          <cell r="FS15" t="str">
            <v>021401</v>
          </cell>
          <cell r="FT15">
            <v>149</v>
          </cell>
          <cell r="FU15" t="str">
            <v>021401</v>
          </cell>
          <cell r="FV15">
            <v>136</v>
          </cell>
          <cell r="FW15" t="str">
            <v>021401</v>
          </cell>
          <cell r="FX15">
            <v>135</v>
          </cell>
          <cell r="FY15" t="str">
            <v>021401</v>
          </cell>
          <cell r="FZ15">
            <v>113</v>
          </cell>
          <cell r="GA15" t="str">
            <v>021401</v>
          </cell>
          <cell r="GB15">
            <v>144</v>
          </cell>
          <cell r="GC15" t="str">
            <v>021401</v>
          </cell>
          <cell r="GD15">
            <v>130</v>
          </cell>
          <cell r="GE15" t="str">
            <v>021401</v>
          </cell>
          <cell r="GF15">
            <v>150</v>
          </cell>
          <cell r="GG15" t="str">
            <v>021401</v>
          </cell>
          <cell r="GH15">
            <v>118</v>
          </cell>
          <cell r="GI15" t="str">
            <v>021401</v>
          </cell>
          <cell r="GJ15">
            <v>132</v>
          </cell>
          <cell r="GK15" t="str">
            <v>021401</v>
          </cell>
          <cell r="GL15">
            <v>147</v>
          </cell>
          <cell r="GM15" t="str">
            <v>021401</v>
          </cell>
          <cell r="GN15">
            <v>143</v>
          </cell>
          <cell r="GO15" t="str">
            <v>021401</v>
          </cell>
          <cell r="GP15">
            <v>143</v>
          </cell>
          <cell r="GQ15" t="str">
            <v>021401</v>
          </cell>
          <cell r="GR15">
            <v>176</v>
          </cell>
          <cell r="GS15" t="str">
            <v>021401</v>
          </cell>
          <cell r="GT15">
            <v>180</v>
          </cell>
          <cell r="GU15" t="str">
            <v>021401</v>
          </cell>
          <cell r="GV15">
            <v>161</v>
          </cell>
          <cell r="GW15" t="str">
            <v>021401</v>
          </cell>
          <cell r="GX15">
            <v>155</v>
          </cell>
          <cell r="GY15" t="str">
            <v>021401</v>
          </cell>
          <cell r="GZ15">
            <v>150</v>
          </cell>
          <cell r="HA15" t="str">
            <v>021401</v>
          </cell>
          <cell r="HB15">
            <v>139</v>
          </cell>
          <cell r="HC15" t="str">
            <v>021401</v>
          </cell>
          <cell r="HD15">
            <v>127</v>
          </cell>
          <cell r="HE15" t="str">
            <v>021303</v>
          </cell>
          <cell r="HF15">
            <v>604</v>
          </cell>
          <cell r="HG15" t="str">
            <v>021401</v>
          </cell>
          <cell r="HH15">
            <v>134</v>
          </cell>
          <cell r="HI15" t="str">
            <v>021401</v>
          </cell>
          <cell r="HJ15">
            <v>146</v>
          </cell>
          <cell r="HK15" t="str">
            <v>021401</v>
          </cell>
          <cell r="HL15">
            <v>128</v>
          </cell>
          <cell r="HM15" t="str">
            <v>021401</v>
          </cell>
          <cell r="HN15">
            <v>154</v>
          </cell>
          <cell r="HO15" t="str">
            <v>021401</v>
          </cell>
          <cell r="HP15">
            <v>118</v>
          </cell>
          <cell r="HQ15" t="str">
            <v>021401</v>
          </cell>
          <cell r="HR15">
            <v>133</v>
          </cell>
          <cell r="HS15" t="str">
            <v>021401</v>
          </cell>
          <cell r="HT15">
            <v>148</v>
          </cell>
          <cell r="HU15" t="str">
            <v>021401</v>
          </cell>
          <cell r="HV15">
            <v>141</v>
          </cell>
          <cell r="HW15" t="str">
            <v>021401</v>
          </cell>
          <cell r="HX15">
            <v>134</v>
          </cell>
          <cell r="HY15" t="str">
            <v>021401</v>
          </cell>
          <cell r="HZ15">
            <v>143</v>
          </cell>
          <cell r="IA15" t="str">
            <v>021401</v>
          </cell>
          <cell r="IB15">
            <v>145</v>
          </cell>
          <cell r="IC15" t="str">
            <v>021401</v>
          </cell>
          <cell r="ID15">
            <v>148</v>
          </cell>
          <cell r="IE15" t="str">
            <v>021401</v>
          </cell>
          <cell r="IF15">
            <v>132</v>
          </cell>
          <cell r="IG15" t="str">
            <v>021401</v>
          </cell>
          <cell r="IH15">
            <v>126</v>
          </cell>
          <cell r="II15" t="str">
            <v>021401</v>
          </cell>
          <cell r="IJ15">
            <v>148</v>
          </cell>
          <cell r="IK15" t="str">
            <v>021303</v>
          </cell>
          <cell r="IL15">
            <v>969</v>
          </cell>
          <cell r="IM15" t="str">
            <v>021401</v>
          </cell>
          <cell r="IN15">
            <v>140</v>
          </cell>
          <cell r="IO15" t="str">
            <v>021401</v>
          </cell>
          <cell r="IP15">
            <v>138</v>
          </cell>
          <cell r="IQ15" t="str">
            <v>021401</v>
          </cell>
          <cell r="IR15">
            <v>119</v>
          </cell>
          <cell r="IS15" t="str">
            <v>021401</v>
          </cell>
          <cell r="IT15">
            <v>157</v>
          </cell>
          <cell r="IU15" t="str">
            <v>021401</v>
          </cell>
          <cell r="IV15">
            <v>132</v>
          </cell>
          <cell r="IW15" t="str">
            <v>021401</v>
          </cell>
          <cell r="IX15">
            <v>140</v>
          </cell>
          <cell r="IY15" t="str">
            <v>021401</v>
          </cell>
          <cell r="IZ15">
            <v>117</v>
          </cell>
          <cell r="JA15" t="str">
            <v>021401</v>
          </cell>
          <cell r="JB15">
            <v>145</v>
          </cell>
          <cell r="JC15" t="str">
            <v>021401</v>
          </cell>
          <cell r="JD15">
            <v>99</v>
          </cell>
          <cell r="JE15" t="str">
            <v>021401</v>
          </cell>
          <cell r="JF15">
            <v>149</v>
          </cell>
          <cell r="JG15" t="str">
            <v>021401</v>
          </cell>
          <cell r="JH15">
            <v>97</v>
          </cell>
          <cell r="JI15" t="str">
            <v>021401</v>
          </cell>
          <cell r="JJ15">
            <v>162</v>
          </cell>
          <cell r="JK15" t="str">
            <v>021401</v>
          </cell>
          <cell r="JL15">
            <v>85</v>
          </cell>
          <cell r="JM15" t="str">
            <v>021401</v>
          </cell>
          <cell r="JN15">
            <v>148</v>
          </cell>
          <cell r="JO15" t="str">
            <v>021401</v>
          </cell>
          <cell r="JP15">
            <v>104</v>
          </cell>
          <cell r="JQ15" t="str">
            <v>021401</v>
          </cell>
          <cell r="JR15">
            <v>139</v>
          </cell>
          <cell r="JS15" t="str">
            <v>021401</v>
          </cell>
          <cell r="JT15">
            <v>109</v>
          </cell>
          <cell r="JU15" t="str">
            <v>021401</v>
          </cell>
          <cell r="JV15">
            <v>192</v>
          </cell>
          <cell r="JW15" t="str">
            <v>021401</v>
          </cell>
          <cell r="JX15">
            <v>90</v>
          </cell>
          <cell r="JY15" t="str">
            <v>021401</v>
          </cell>
          <cell r="JZ15">
            <v>154</v>
          </cell>
          <cell r="KA15" t="str">
            <v>021401</v>
          </cell>
          <cell r="KB15">
            <v>112</v>
          </cell>
          <cell r="KC15" t="str">
            <v>021401</v>
          </cell>
          <cell r="KD15">
            <v>216</v>
          </cell>
          <cell r="KE15" t="str">
            <v>021401</v>
          </cell>
          <cell r="KF15">
            <v>78</v>
          </cell>
          <cell r="KG15" t="str">
            <v>021401</v>
          </cell>
          <cell r="KH15">
            <v>139</v>
          </cell>
          <cell r="KI15" t="str">
            <v>021401</v>
          </cell>
          <cell r="KJ15">
            <v>87</v>
          </cell>
          <cell r="KK15" t="str">
            <v>021401</v>
          </cell>
          <cell r="KL15">
            <v>182</v>
          </cell>
          <cell r="KM15" t="str">
            <v>021401</v>
          </cell>
          <cell r="KN15">
            <v>80</v>
          </cell>
          <cell r="KO15" t="str">
            <v>021401</v>
          </cell>
          <cell r="KP15">
            <v>159</v>
          </cell>
          <cell r="KQ15" t="str">
            <v>021401</v>
          </cell>
          <cell r="KR15">
            <v>36</v>
          </cell>
          <cell r="KS15" t="str">
            <v>021401</v>
          </cell>
          <cell r="KT15">
            <v>84</v>
          </cell>
          <cell r="KU15" t="str">
            <v>021401</v>
          </cell>
          <cell r="KV15">
            <v>21</v>
          </cell>
          <cell r="KW15" t="str">
            <v>021401</v>
          </cell>
          <cell r="KX15">
            <v>46</v>
          </cell>
          <cell r="KY15" t="str">
            <v>021401</v>
          </cell>
          <cell r="KZ15">
            <v>21</v>
          </cell>
          <cell r="LA15" t="str">
            <v>021401</v>
          </cell>
          <cell r="LB15">
            <v>43</v>
          </cell>
          <cell r="LC15" t="str">
            <v>021401</v>
          </cell>
          <cell r="LD15">
            <v>43</v>
          </cell>
          <cell r="LE15" t="str">
            <v>021401</v>
          </cell>
          <cell r="LF15">
            <v>92</v>
          </cell>
          <cell r="LG15" t="str">
            <v>021401</v>
          </cell>
          <cell r="LH15">
            <v>56</v>
          </cell>
          <cell r="LI15" t="str">
            <v>021401</v>
          </cell>
          <cell r="LJ15">
            <v>93</v>
          </cell>
          <cell r="LK15" t="str">
            <v>021401</v>
          </cell>
          <cell r="LL15">
            <v>52</v>
          </cell>
          <cell r="LM15" t="str">
            <v>021401</v>
          </cell>
          <cell r="LN15">
            <v>120</v>
          </cell>
          <cell r="LO15" t="str">
            <v>021401</v>
          </cell>
          <cell r="LP15">
            <v>50</v>
          </cell>
          <cell r="LQ15" t="str">
            <v>021401</v>
          </cell>
          <cell r="LR15">
            <v>125</v>
          </cell>
          <cell r="LS15" t="str">
            <v>021401</v>
          </cell>
          <cell r="LT15">
            <v>50</v>
          </cell>
          <cell r="LU15" t="str">
            <v>021401</v>
          </cell>
          <cell r="LV15">
            <v>106</v>
          </cell>
          <cell r="LW15" t="str">
            <v>021401</v>
          </cell>
          <cell r="LX15">
            <v>40</v>
          </cell>
          <cell r="LY15" t="str">
            <v>021401</v>
          </cell>
          <cell r="LZ15">
            <v>109</v>
          </cell>
          <cell r="MA15" t="str">
            <v>021401</v>
          </cell>
          <cell r="MB15">
            <v>31</v>
          </cell>
          <cell r="MC15" t="str">
            <v>021401</v>
          </cell>
          <cell r="MD15">
            <v>89</v>
          </cell>
          <cell r="ME15" t="str">
            <v>021401</v>
          </cell>
          <cell r="MF15">
            <v>21</v>
          </cell>
          <cell r="MG15" t="str">
            <v>021401</v>
          </cell>
          <cell r="MH15">
            <v>54</v>
          </cell>
          <cell r="MI15" t="str">
            <v>021401</v>
          </cell>
          <cell r="MJ15">
            <v>15</v>
          </cell>
          <cell r="MK15" t="str">
            <v>021401</v>
          </cell>
          <cell r="ML15">
            <v>46</v>
          </cell>
          <cell r="MM15" t="str">
            <v>021401</v>
          </cell>
          <cell r="MN15">
            <v>10</v>
          </cell>
          <cell r="MO15" t="str">
            <v>021401</v>
          </cell>
          <cell r="MP15">
            <v>29</v>
          </cell>
          <cell r="MQ15" t="str">
            <v>021401</v>
          </cell>
          <cell r="MR15">
            <v>8</v>
          </cell>
          <cell r="MS15" t="str">
            <v>021401</v>
          </cell>
          <cell r="MT15">
            <v>42</v>
          </cell>
          <cell r="MU15" t="str">
            <v>021401</v>
          </cell>
          <cell r="MV15">
            <v>9</v>
          </cell>
          <cell r="MW15" t="str">
            <v>021401</v>
          </cell>
          <cell r="MX15">
            <v>17</v>
          </cell>
          <cell r="MY15" t="str">
            <v>021401</v>
          </cell>
          <cell r="MZ15">
            <v>2</v>
          </cell>
          <cell r="NA15" t="str">
            <v>021401</v>
          </cell>
          <cell r="NB15">
            <v>17</v>
          </cell>
          <cell r="NC15" t="str">
            <v>021401</v>
          </cell>
          <cell r="ND15">
            <v>4</v>
          </cell>
          <cell r="NE15" t="str">
            <v>021401</v>
          </cell>
          <cell r="NF15">
            <v>6</v>
          </cell>
          <cell r="NG15" t="str">
            <v>021401</v>
          </cell>
          <cell r="NH15">
            <v>2</v>
          </cell>
          <cell r="NI15" t="str">
            <v>021405</v>
          </cell>
          <cell r="NJ15">
            <v>12</v>
          </cell>
          <cell r="NK15" t="str">
            <v>021401</v>
          </cell>
          <cell r="NL15">
            <v>3</v>
          </cell>
          <cell r="NM15" t="str">
            <v>021401</v>
          </cell>
          <cell r="NN15">
            <v>9</v>
          </cell>
          <cell r="NO15" t="str">
            <v>021401</v>
          </cell>
          <cell r="NP15">
            <v>2</v>
          </cell>
          <cell r="NQ15" t="str">
            <v>021405</v>
          </cell>
          <cell r="NR15">
            <v>4</v>
          </cell>
          <cell r="NS15" t="str">
            <v>021401</v>
          </cell>
          <cell r="NT15">
            <v>1</v>
          </cell>
          <cell r="NU15" t="str">
            <v>021424</v>
          </cell>
          <cell r="NV15">
            <v>10</v>
          </cell>
          <cell r="NY15" t="str">
            <v>021424</v>
          </cell>
          <cell r="NZ15">
            <v>3</v>
          </cell>
          <cell r="OC15" t="str">
            <v>021502</v>
          </cell>
          <cell r="OD15">
            <v>3</v>
          </cell>
          <cell r="OG15" t="str">
            <v>022000</v>
          </cell>
          <cell r="OH15">
            <v>1</v>
          </cell>
          <cell r="OK15" t="str">
            <v>023500</v>
          </cell>
          <cell r="OL15">
            <v>5</v>
          </cell>
          <cell r="OO15" t="str">
            <v>026001</v>
          </cell>
          <cell r="OP15">
            <v>1</v>
          </cell>
        </row>
        <row r="16">
          <cell r="C16" t="str">
            <v>021205</v>
          </cell>
          <cell r="D16">
            <v>81</v>
          </cell>
          <cell r="E16" t="str">
            <v>021205</v>
          </cell>
          <cell r="F16">
            <v>74</v>
          </cell>
          <cell r="G16" t="str">
            <v>021205</v>
          </cell>
          <cell r="H16">
            <v>89</v>
          </cell>
          <cell r="I16" t="str">
            <v>021205</v>
          </cell>
          <cell r="J16">
            <v>92</v>
          </cell>
          <cell r="K16" t="str">
            <v>021205</v>
          </cell>
          <cell r="L16">
            <v>115</v>
          </cell>
          <cell r="M16" t="str">
            <v>021205</v>
          </cell>
          <cell r="N16">
            <v>94</v>
          </cell>
          <cell r="O16" t="str">
            <v>021205</v>
          </cell>
          <cell r="P16">
            <v>121</v>
          </cell>
          <cell r="Q16" t="str">
            <v>021205</v>
          </cell>
          <cell r="R16">
            <v>119</v>
          </cell>
          <cell r="S16" t="str">
            <v>021205</v>
          </cell>
          <cell r="T16">
            <v>123</v>
          </cell>
          <cell r="U16" t="str">
            <v>021205</v>
          </cell>
          <cell r="V16">
            <v>125</v>
          </cell>
          <cell r="W16" t="str">
            <v>021205</v>
          </cell>
          <cell r="X16">
            <v>131</v>
          </cell>
          <cell r="Y16" t="str">
            <v>021205</v>
          </cell>
          <cell r="Z16">
            <v>166</v>
          </cell>
          <cell r="AA16" t="str">
            <v>021205</v>
          </cell>
          <cell r="AB16">
            <v>157</v>
          </cell>
          <cell r="AC16" t="str">
            <v>021205</v>
          </cell>
          <cell r="AD16">
            <v>145</v>
          </cell>
          <cell r="AE16" t="str">
            <v>021205</v>
          </cell>
          <cell r="AF16">
            <v>143</v>
          </cell>
          <cell r="AG16" t="str">
            <v>021205</v>
          </cell>
          <cell r="AH16">
            <v>140</v>
          </cell>
          <cell r="AI16" t="str">
            <v>021205</v>
          </cell>
          <cell r="AJ16">
            <v>181</v>
          </cell>
          <cell r="AK16" t="str">
            <v>021205</v>
          </cell>
          <cell r="AL16">
            <v>140</v>
          </cell>
          <cell r="AM16" t="str">
            <v>021205</v>
          </cell>
          <cell r="AN16">
            <v>152</v>
          </cell>
          <cell r="AO16" t="str">
            <v>021205</v>
          </cell>
          <cell r="AP16">
            <v>148</v>
          </cell>
          <cell r="AQ16" t="str">
            <v>021205</v>
          </cell>
          <cell r="AR16">
            <v>141</v>
          </cell>
          <cell r="AS16" t="str">
            <v>021205</v>
          </cell>
          <cell r="AT16">
            <v>191</v>
          </cell>
          <cell r="AU16" t="str">
            <v>021205</v>
          </cell>
          <cell r="AV16">
            <v>166</v>
          </cell>
          <cell r="AW16" t="str">
            <v>021205</v>
          </cell>
          <cell r="AX16">
            <v>159</v>
          </cell>
          <cell r="AY16" t="str">
            <v>021205</v>
          </cell>
          <cell r="AZ16">
            <v>162</v>
          </cell>
          <cell r="BA16" t="str">
            <v>021205</v>
          </cell>
          <cell r="BB16">
            <v>144</v>
          </cell>
          <cell r="BC16" t="str">
            <v>021205</v>
          </cell>
          <cell r="BD16">
            <v>180</v>
          </cell>
          <cell r="BE16" t="str">
            <v>021205</v>
          </cell>
          <cell r="BF16">
            <v>156</v>
          </cell>
          <cell r="BG16" t="str">
            <v>021205</v>
          </cell>
          <cell r="BH16">
            <v>147</v>
          </cell>
          <cell r="BI16" t="str">
            <v>021205</v>
          </cell>
          <cell r="BJ16">
            <v>107</v>
          </cell>
          <cell r="BK16" t="str">
            <v>021205</v>
          </cell>
          <cell r="BL16">
            <v>116</v>
          </cell>
          <cell r="BM16" t="str">
            <v>021205</v>
          </cell>
          <cell r="BN16">
            <v>105</v>
          </cell>
          <cell r="BO16" t="str">
            <v>021201</v>
          </cell>
          <cell r="BP16">
            <v>617</v>
          </cell>
          <cell r="BQ16" t="str">
            <v>021201</v>
          </cell>
          <cell r="BR16">
            <v>514</v>
          </cell>
          <cell r="BS16" t="str">
            <v>021206</v>
          </cell>
          <cell r="BT16">
            <v>110</v>
          </cell>
          <cell r="BU16" t="str">
            <v>021401</v>
          </cell>
          <cell r="BV16">
            <v>4</v>
          </cell>
          <cell r="BW16" t="str">
            <v>021206</v>
          </cell>
          <cell r="BX16">
            <v>89</v>
          </cell>
          <cell r="BY16" t="str">
            <v>021303</v>
          </cell>
          <cell r="BZ16">
            <v>361</v>
          </cell>
          <cell r="CA16" t="str">
            <v>021405</v>
          </cell>
          <cell r="CB16">
            <v>85</v>
          </cell>
          <cell r="CC16" t="str">
            <v>021401</v>
          </cell>
          <cell r="CD16">
            <v>12</v>
          </cell>
          <cell r="CE16" t="str">
            <v>021303</v>
          </cell>
          <cell r="CF16">
            <v>414</v>
          </cell>
          <cell r="CG16" t="str">
            <v>021303</v>
          </cell>
          <cell r="CH16">
            <v>343</v>
          </cell>
          <cell r="CI16" t="str">
            <v>021206</v>
          </cell>
          <cell r="CJ16">
            <v>146</v>
          </cell>
          <cell r="CK16" t="str">
            <v>021405</v>
          </cell>
          <cell r="CL16">
            <v>46</v>
          </cell>
          <cell r="CM16" t="str">
            <v>021405</v>
          </cell>
          <cell r="CN16">
            <v>63</v>
          </cell>
          <cell r="CO16" t="str">
            <v>021303</v>
          </cell>
          <cell r="CP16">
            <v>400</v>
          </cell>
          <cell r="CQ16" t="str">
            <v>021405</v>
          </cell>
          <cell r="CR16">
            <v>69</v>
          </cell>
          <cell r="CS16" t="str">
            <v>021401</v>
          </cell>
          <cell r="CT16">
            <v>47</v>
          </cell>
          <cell r="CU16" t="str">
            <v>021405</v>
          </cell>
          <cell r="CV16">
            <v>77</v>
          </cell>
          <cell r="CW16" t="str">
            <v>021405</v>
          </cell>
          <cell r="CX16">
            <v>28</v>
          </cell>
          <cell r="CY16" t="str">
            <v>021405</v>
          </cell>
          <cell r="CZ16">
            <v>65</v>
          </cell>
          <cell r="DA16" t="str">
            <v>021401</v>
          </cell>
          <cell r="DB16">
            <v>40</v>
          </cell>
          <cell r="DC16" t="str">
            <v>021405</v>
          </cell>
          <cell r="DD16">
            <v>85</v>
          </cell>
          <cell r="DE16" t="str">
            <v>021401</v>
          </cell>
          <cell r="DF16">
            <v>36</v>
          </cell>
          <cell r="DG16" t="str">
            <v>021405</v>
          </cell>
          <cell r="DH16">
            <v>71</v>
          </cell>
          <cell r="DI16" t="str">
            <v>021405</v>
          </cell>
          <cell r="DJ16">
            <v>48</v>
          </cell>
          <cell r="DK16" t="str">
            <v>021405</v>
          </cell>
          <cell r="DL16">
            <v>79</v>
          </cell>
          <cell r="DM16" t="str">
            <v>021405</v>
          </cell>
          <cell r="DN16">
            <v>48</v>
          </cell>
          <cell r="DO16" t="str">
            <v>021405</v>
          </cell>
          <cell r="DP16">
            <v>84</v>
          </cell>
          <cell r="DQ16" t="str">
            <v>021405</v>
          </cell>
          <cell r="DR16">
            <v>49</v>
          </cell>
          <cell r="DS16" t="str">
            <v>021401</v>
          </cell>
          <cell r="DT16">
            <v>190</v>
          </cell>
          <cell r="DU16" t="str">
            <v>021401</v>
          </cell>
          <cell r="DV16">
            <v>74</v>
          </cell>
          <cell r="DW16" t="str">
            <v>021405</v>
          </cell>
          <cell r="DX16">
            <v>99</v>
          </cell>
          <cell r="DY16" t="str">
            <v>021405</v>
          </cell>
          <cell r="DZ16">
            <v>59</v>
          </cell>
          <cell r="EA16" t="str">
            <v>021405</v>
          </cell>
          <cell r="EB16">
            <v>81</v>
          </cell>
          <cell r="EC16" t="str">
            <v>021405</v>
          </cell>
          <cell r="ED16">
            <v>72</v>
          </cell>
          <cell r="EE16" t="str">
            <v>021405</v>
          </cell>
          <cell r="EF16">
            <v>107</v>
          </cell>
          <cell r="EG16" t="str">
            <v>021401</v>
          </cell>
          <cell r="EH16">
            <v>134</v>
          </cell>
          <cell r="EI16" t="str">
            <v>021405</v>
          </cell>
          <cell r="EJ16">
            <v>91</v>
          </cell>
          <cell r="EK16" t="str">
            <v>021405</v>
          </cell>
          <cell r="EL16">
            <v>71</v>
          </cell>
          <cell r="EM16" t="str">
            <v>021405</v>
          </cell>
          <cell r="EN16">
            <v>72</v>
          </cell>
          <cell r="EO16" t="str">
            <v>021405</v>
          </cell>
          <cell r="EP16">
            <v>75</v>
          </cell>
          <cell r="EQ16" t="str">
            <v>021405</v>
          </cell>
          <cell r="ER16">
            <v>78</v>
          </cell>
          <cell r="ES16" t="str">
            <v>021401</v>
          </cell>
          <cell r="ET16">
            <v>101</v>
          </cell>
          <cell r="EU16" t="str">
            <v>021405</v>
          </cell>
          <cell r="EV16">
            <v>78</v>
          </cell>
          <cell r="EW16" t="str">
            <v>021405</v>
          </cell>
          <cell r="EX16">
            <v>73</v>
          </cell>
          <cell r="EY16" t="str">
            <v>021405</v>
          </cell>
          <cell r="EZ16">
            <v>74</v>
          </cell>
          <cell r="FA16" t="str">
            <v>021405</v>
          </cell>
          <cell r="FB16">
            <v>70</v>
          </cell>
          <cell r="FC16" t="str">
            <v>021405</v>
          </cell>
          <cell r="FD16">
            <v>80</v>
          </cell>
          <cell r="FE16" t="str">
            <v>021405</v>
          </cell>
          <cell r="FF16">
            <v>67</v>
          </cell>
          <cell r="FG16" t="str">
            <v>021405</v>
          </cell>
          <cell r="FH16">
            <v>72</v>
          </cell>
          <cell r="FI16" t="str">
            <v>021405</v>
          </cell>
          <cell r="FJ16">
            <v>77</v>
          </cell>
          <cell r="FK16" t="str">
            <v>021405</v>
          </cell>
          <cell r="FL16">
            <v>65</v>
          </cell>
          <cell r="FM16" t="str">
            <v>021405</v>
          </cell>
          <cell r="FN16">
            <v>63</v>
          </cell>
          <cell r="FO16" t="str">
            <v>021405</v>
          </cell>
          <cell r="FP16">
            <v>76</v>
          </cell>
          <cell r="FQ16" t="str">
            <v>021405</v>
          </cell>
          <cell r="FR16">
            <v>81</v>
          </cell>
          <cell r="FS16" t="str">
            <v>021405</v>
          </cell>
          <cell r="FT16">
            <v>84</v>
          </cell>
          <cell r="FU16" t="str">
            <v>021405</v>
          </cell>
          <cell r="FV16">
            <v>77</v>
          </cell>
          <cell r="FW16" t="str">
            <v>021405</v>
          </cell>
          <cell r="FX16">
            <v>61</v>
          </cell>
          <cell r="FY16" t="str">
            <v>021405</v>
          </cell>
          <cell r="FZ16">
            <v>82</v>
          </cell>
          <cell r="GA16" t="str">
            <v>021405</v>
          </cell>
          <cell r="GB16">
            <v>59</v>
          </cell>
          <cell r="GC16" t="str">
            <v>021405</v>
          </cell>
          <cell r="GD16">
            <v>88</v>
          </cell>
          <cell r="GE16" t="str">
            <v>021405</v>
          </cell>
          <cell r="GF16">
            <v>93</v>
          </cell>
          <cell r="GG16" t="str">
            <v>021405</v>
          </cell>
          <cell r="GH16">
            <v>90</v>
          </cell>
          <cell r="GI16" t="str">
            <v>021405</v>
          </cell>
          <cell r="GJ16">
            <v>97</v>
          </cell>
          <cell r="GK16" t="str">
            <v>021405</v>
          </cell>
          <cell r="GL16">
            <v>87</v>
          </cell>
          <cell r="GM16" t="str">
            <v>021405</v>
          </cell>
          <cell r="GN16">
            <v>88</v>
          </cell>
          <cell r="GO16" t="str">
            <v>021405</v>
          </cell>
          <cell r="GP16">
            <v>94</v>
          </cell>
          <cell r="GQ16" t="str">
            <v>021405</v>
          </cell>
          <cell r="GR16">
            <v>98</v>
          </cell>
          <cell r="GS16" t="str">
            <v>021405</v>
          </cell>
          <cell r="GT16">
            <v>78</v>
          </cell>
          <cell r="GU16" t="str">
            <v>021405</v>
          </cell>
          <cell r="GV16">
            <v>72</v>
          </cell>
          <cell r="GW16" t="str">
            <v>021405</v>
          </cell>
          <cell r="GX16">
            <v>104</v>
          </cell>
          <cell r="GY16" t="str">
            <v>021405</v>
          </cell>
          <cell r="GZ16">
            <v>107</v>
          </cell>
          <cell r="HA16" t="str">
            <v>021405</v>
          </cell>
          <cell r="HB16">
            <v>118</v>
          </cell>
          <cell r="HC16" t="str">
            <v>021405</v>
          </cell>
          <cell r="HD16">
            <v>107</v>
          </cell>
          <cell r="HE16" t="str">
            <v>021401</v>
          </cell>
          <cell r="HF16">
            <v>151</v>
          </cell>
          <cell r="HG16" t="str">
            <v>021405</v>
          </cell>
          <cell r="HH16">
            <v>125</v>
          </cell>
          <cell r="HI16" t="str">
            <v>021405</v>
          </cell>
          <cell r="HJ16">
            <v>106</v>
          </cell>
          <cell r="HK16" t="str">
            <v>021405</v>
          </cell>
          <cell r="HL16">
            <v>107</v>
          </cell>
          <cell r="HM16" t="str">
            <v>021405</v>
          </cell>
          <cell r="HN16">
            <v>105</v>
          </cell>
          <cell r="HO16" t="str">
            <v>021405</v>
          </cell>
          <cell r="HP16">
            <v>133</v>
          </cell>
          <cell r="HQ16" t="str">
            <v>021405</v>
          </cell>
          <cell r="HR16">
            <v>140</v>
          </cell>
          <cell r="HS16" t="str">
            <v>021405</v>
          </cell>
          <cell r="HT16">
            <v>116</v>
          </cell>
          <cell r="HU16" t="str">
            <v>021405</v>
          </cell>
          <cell r="HV16">
            <v>126</v>
          </cell>
          <cell r="HW16" t="str">
            <v>021405</v>
          </cell>
          <cell r="HX16">
            <v>151</v>
          </cell>
          <cell r="HY16" t="str">
            <v>021405</v>
          </cell>
          <cell r="HZ16">
            <v>140</v>
          </cell>
          <cell r="IA16" t="str">
            <v>021405</v>
          </cell>
          <cell r="IB16">
            <v>141</v>
          </cell>
          <cell r="IC16" t="str">
            <v>021405</v>
          </cell>
          <cell r="ID16">
            <v>159</v>
          </cell>
          <cell r="IE16" t="str">
            <v>021405</v>
          </cell>
          <cell r="IF16">
            <v>157</v>
          </cell>
          <cell r="IG16" t="str">
            <v>021405</v>
          </cell>
          <cell r="IH16">
            <v>164</v>
          </cell>
          <cell r="II16" t="str">
            <v>021405</v>
          </cell>
          <cell r="IJ16">
            <v>155</v>
          </cell>
          <cell r="IK16" t="str">
            <v>021401</v>
          </cell>
          <cell r="IL16">
            <v>172</v>
          </cell>
          <cell r="IM16" t="str">
            <v>021405</v>
          </cell>
          <cell r="IN16">
            <v>126</v>
          </cell>
          <cell r="IO16" t="str">
            <v>021405</v>
          </cell>
          <cell r="IP16">
            <v>151</v>
          </cell>
          <cell r="IQ16" t="str">
            <v>021405</v>
          </cell>
          <cell r="IR16">
            <v>111</v>
          </cell>
          <cell r="IS16" t="str">
            <v>021405</v>
          </cell>
          <cell r="IT16">
            <v>134</v>
          </cell>
          <cell r="IU16" t="str">
            <v>021405</v>
          </cell>
          <cell r="IV16">
            <v>115</v>
          </cell>
          <cell r="IW16" t="str">
            <v>021405</v>
          </cell>
          <cell r="IX16">
            <v>146</v>
          </cell>
          <cell r="IY16" t="str">
            <v>021405</v>
          </cell>
          <cell r="IZ16">
            <v>107</v>
          </cell>
          <cell r="JA16" t="str">
            <v>021405</v>
          </cell>
          <cell r="JB16">
            <v>97</v>
          </cell>
          <cell r="JC16" t="str">
            <v>021405</v>
          </cell>
          <cell r="JD16">
            <v>92</v>
          </cell>
          <cell r="JE16" t="str">
            <v>021405</v>
          </cell>
          <cell r="JF16">
            <v>114</v>
          </cell>
          <cell r="JG16" t="str">
            <v>021405</v>
          </cell>
          <cell r="JH16">
            <v>79</v>
          </cell>
          <cell r="JI16" t="str">
            <v>021405</v>
          </cell>
          <cell r="JJ16">
            <v>133</v>
          </cell>
          <cell r="JK16" t="str">
            <v>021405</v>
          </cell>
          <cell r="JL16">
            <v>61</v>
          </cell>
          <cell r="JM16" t="str">
            <v>021405</v>
          </cell>
          <cell r="JN16">
            <v>108</v>
          </cell>
          <cell r="JO16" t="str">
            <v>021405</v>
          </cell>
          <cell r="JP16">
            <v>84</v>
          </cell>
          <cell r="JQ16" t="str">
            <v>021405</v>
          </cell>
          <cell r="JR16">
            <v>102</v>
          </cell>
          <cell r="JS16" t="str">
            <v>021405</v>
          </cell>
          <cell r="JT16">
            <v>70</v>
          </cell>
          <cell r="JU16" t="str">
            <v>021405</v>
          </cell>
          <cell r="JV16">
            <v>95</v>
          </cell>
          <cell r="JW16" t="str">
            <v>021405</v>
          </cell>
          <cell r="JX16">
            <v>60</v>
          </cell>
          <cell r="JY16" t="str">
            <v>021405</v>
          </cell>
          <cell r="JZ16">
            <v>87</v>
          </cell>
          <cell r="KA16" t="str">
            <v>021405</v>
          </cell>
          <cell r="KB16">
            <v>60</v>
          </cell>
          <cell r="KC16" t="str">
            <v>021405</v>
          </cell>
          <cell r="KD16">
            <v>98</v>
          </cell>
          <cell r="KE16" t="str">
            <v>021405</v>
          </cell>
          <cell r="KF16">
            <v>33</v>
          </cell>
          <cell r="KG16" t="str">
            <v>021405</v>
          </cell>
          <cell r="KH16">
            <v>44</v>
          </cell>
          <cell r="KI16" t="str">
            <v>021405</v>
          </cell>
          <cell r="KJ16">
            <v>29</v>
          </cell>
          <cell r="KK16" t="str">
            <v>021405</v>
          </cell>
          <cell r="KL16">
            <v>51</v>
          </cell>
          <cell r="KM16" t="str">
            <v>021405</v>
          </cell>
          <cell r="KN16">
            <v>21</v>
          </cell>
          <cell r="KO16" t="str">
            <v>021405</v>
          </cell>
          <cell r="KP16">
            <v>50</v>
          </cell>
          <cell r="KQ16" t="str">
            <v>021405</v>
          </cell>
          <cell r="KR16">
            <v>9</v>
          </cell>
          <cell r="KS16" t="str">
            <v>021405</v>
          </cell>
          <cell r="KT16">
            <v>27</v>
          </cell>
          <cell r="KU16" t="str">
            <v>021405</v>
          </cell>
          <cell r="KV16">
            <v>6</v>
          </cell>
          <cell r="KW16" t="str">
            <v>021405</v>
          </cell>
          <cell r="KX16">
            <v>11</v>
          </cell>
          <cell r="KY16" t="str">
            <v>021405</v>
          </cell>
          <cell r="KZ16">
            <v>13</v>
          </cell>
          <cell r="LA16" t="str">
            <v>021405</v>
          </cell>
          <cell r="LB16">
            <v>24</v>
          </cell>
          <cell r="LC16" t="str">
            <v>021405</v>
          </cell>
          <cell r="LD16">
            <v>19</v>
          </cell>
          <cell r="LE16" t="str">
            <v>021405</v>
          </cell>
          <cell r="LF16">
            <v>51</v>
          </cell>
          <cell r="LG16" t="str">
            <v>021405</v>
          </cell>
          <cell r="LH16">
            <v>29</v>
          </cell>
          <cell r="LI16" t="str">
            <v>021405</v>
          </cell>
          <cell r="LJ16">
            <v>61</v>
          </cell>
          <cell r="LK16" t="str">
            <v>021405</v>
          </cell>
          <cell r="LL16">
            <v>21</v>
          </cell>
          <cell r="LM16" t="str">
            <v>021405</v>
          </cell>
          <cell r="LN16">
            <v>72</v>
          </cell>
          <cell r="LO16" t="str">
            <v>021405</v>
          </cell>
          <cell r="LP16">
            <v>23</v>
          </cell>
          <cell r="LQ16" t="str">
            <v>021405</v>
          </cell>
          <cell r="LR16">
            <v>71</v>
          </cell>
          <cell r="LS16" t="str">
            <v>021405</v>
          </cell>
          <cell r="LT16">
            <v>24</v>
          </cell>
          <cell r="LU16" t="str">
            <v>021405</v>
          </cell>
          <cell r="LV16">
            <v>79</v>
          </cell>
          <cell r="LW16" t="str">
            <v>021405</v>
          </cell>
          <cell r="LX16">
            <v>24</v>
          </cell>
          <cell r="LY16" t="str">
            <v>021405</v>
          </cell>
          <cell r="LZ16">
            <v>53</v>
          </cell>
          <cell r="MA16" t="str">
            <v>021405</v>
          </cell>
          <cell r="MB16">
            <v>18</v>
          </cell>
          <cell r="MC16" t="str">
            <v>021405</v>
          </cell>
          <cell r="MD16">
            <v>55</v>
          </cell>
          <cell r="ME16" t="str">
            <v>021405</v>
          </cell>
          <cell r="MF16">
            <v>13</v>
          </cell>
          <cell r="MG16" t="str">
            <v>021405</v>
          </cell>
          <cell r="MH16">
            <v>44</v>
          </cell>
          <cell r="MI16" t="str">
            <v>021405</v>
          </cell>
          <cell r="MJ16">
            <v>6</v>
          </cell>
          <cell r="MK16" t="str">
            <v>021405</v>
          </cell>
          <cell r="ML16">
            <v>25</v>
          </cell>
          <cell r="MM16" t="str">
            <v>021405</v>
          </cell>
          <cell r="MN16">
            <v>7</v>
          </cell>
          <cell r="MO16" t="str">
            <v>021405</v>
          </cell>
          <cell r="MP16">
            <v>24</v>
          </cell>
          <cell r="MQ16" t="str">
            <v>021405</v>
          </cell>
          <cell r="MR16">
            <v>7</v>
          </cell>
          <cell r="MS16" t="str">
            <v>021405</v>
          </cell>
          <cell r="MT16">
            <v>26</v>
          </cell>
          <cell r="MU16" t="str">
            <v>021405</v>
          </cell>
          <cell r="MV16">
            <v>4</v>
          </cell>
          <cell r="MW16" t="str">
            <v>021405</v>
          </cell>
          <cell r="MX16">
            <v>21</v>
          </cell>
          <cell r="MY16" t="str">
            <v>021405</v>
          </cell>
          <cell r="MZ16">
            <v>3</v>
          </cell>
          <cell r="NA16" t="str">
            <v>021405</v>
          </cell>
          <cell r="NB16">
            <v>23</v>
          </cell>
          <cell r="NC16" t="str">
            <v>021405</v>
          </cell>
          <cell r="ND16">
            <v>2</v>
          </cell>
          <cell r="NE16" t="str">
            <v>021405</v>
          </cell>
          <cell r="NF16">
            <v>18</v>
          </cell>
          <cell r="NI16" t="str">
            <v>021424</v>
          </cell>
          <cell r="NJ16">
            <v>32</v>
          </cell>
          <cell r="NK16" t="str">
            <v>021405</v>
          </cell>
          <cell r="NL16">
            <v>2</v>
          </cell>
          <cell r="NM16" t="str">
            <v>021405</v>
          </cell>
          <cell r="NN16">
            <v>6</v>
          </cell>
          <cell r="NQ16" t="str">
            <v>021424</v>
          </cell>
          <cell r="NR16">
            <v>14</v>
          </cell>
          <cell r="NS16" t="str">
            <v>021405</v>
          </cell>
          <cell r="NT16">
            <v>1</v>
          </cell>
          <cell r="NU16" t="str">
            <v>021501</v>
          </cell>
          <cell r="NV16">
            <v>2</v>
          </cell>
          <cell r="NW16" t="str">
            <v>021405</v>
          </cell>
          <cell r="NX16">
            <v>1</v>
          </cell>
          <cell r="NY16" t="str">
            <v>021501</v>
          </cell>
          <cell r="NZ16">
            <v>2</v>
          </cell>
          <cell r="OC16" t="str">
            <v>021601</v>
          </cell>
          <cell r="OD16">
            <v>1</v>
          </cell>
          <cell r="OG16" t="str">
            <v>022003</v>
          </cell>
          <cell r="OH16">
            <v>1</v>
          </cell>
          <cell r="OK16" t="str">
            <v>024005</v>
          </cell>
          <cell r="OL16">
            <v>2</v>
          </cell>
          <cell r="OO16" t="str">
            <v>028000</v>
          </cell>
          <cell r="OP16">
            <v>1</v>
          </cell>
        </row>
        <row r="17">
          <cell r="C17" t="str">
            <v>021206</v>
          </cell>
          <cell r="D17">
            <v>100</v>
          </cell>
          <cell r="E17" t="str">
            <v>021206</v>
          </cell>
          <cell r="F17">
            <v>87</v>
          </cell>
          <cell r="G17" t="str">
            <v>021206</v>
          </cell>
          <cell r="H17">
            <v>79</v>
          </cell>
          <cell r="I17" t="str">
            <v>021206</v>
          </cell>
          <cell r="J17">
            <v>86</v>
          </cell>
          <cell r="K17" t="str">
            <v>021206</v>
          </cell>
          <cell r="L17">
            <v>98</v>
          </cell>
          <cell r="M17" t="str">
            <v>021206</v>
          </cell>
          <cell r="N17">
            <v>103</v>
          </cell>
          <cell r="O17" t="str">
            <v>021206</v>
          </cell>
          <cell r="P17">
            <v>97</v>
          </cell>
          <cell r="Q17" t="str">
            <v>021206</v>
          </cell>
          <cell r="R17">
            <v>110</v>
          </cell>
          <cell r="S17" t="str">
            <v>021206</v>
          </cell>
          <cell r="T17">
            <v>110</v>
          </cell>
          <cell r="U17" t="str">
            <v>021206</v>
          </cell>
          <cell r="V17">
            <v>128</v>
          </cell>
          <cell r="W17" t="str">
            <v>021206</v>
          </cell>
          <cell r="X17">
            <v>150</v>
          </cell>
          <cell r="Y17" t="str">
            <v>021206</v>
          </cell>
          <cell r="Z17">
            <v>119</v>
          </cell>
          <cell r="AA17" t="str">
            <v>021206</v>
          </cell>
          <cell r="AB17">
            <v>147</v>
          </cell>
          <cell r="AC17" t="str">
            <v>021206</v>
          </cell>
          <cell r="AD17">
            <v>144</v>
          </cell>
          <cell r="AE17" t="str">
            <v>021206</v>
          </cell>
          <cell r="AF17">
            <v>156</v>
          </cell>
          <cell r="AG17" t="str">
            <v>021206</v>
          </cell>
          <cell r="AH17">
            <v>135</v>
          </cell>
          <cell r="AI17" t="str">
            <v>021206</v>
          </cell>
          <cell r="AJ17">
            <v>170</v>
          </cell>
          <cell r="AK17" t="str">
            <v>021206</v>
          </cell>
          <cell r="AL17">
            <v>156</v>
          </cell>
          <cell r="AM17" t="str">
            <v>021206</v>
          </cell>
          <cell r="AN17">
            <v>154</v>
          </cell>
          <cell r="AO17" t="str">
            <v>021206</v>
          </cell>
          <cell r="AP17">
            <v>156</v>
          </cell>
          <cell r="AQ17" t="str">
            <v>021206</v>
          </cell>
          <cell r="AR17">
            <v>183</v>
          </cell>
          <cell r="AS17" t="str">
            <v>021206</v>
          </cell>
          <cell r="AT17">
            <v>134</v>
          </cell>
          <cell r="AU17" t="str">
            <v>021206</v>
          </cell>
          <cell r="AV17">
            <v>185</v>
          </cell>
          <cell r="AW17" t="str">
            <v>021206</v>
          </cell>
          <cell r="AX17">
            <v>164</v>
          </cell>
          <cell r="AY17" t="str">
            <v>021206</v>
          </cell>
          <cell r="AZ17">
            <v>183</v>
          </cell>
          <cell r="BA17" t="str">
            <v>021206</v>
          </cell>
          <cell r="BB17">
            <v>178</v>
          </cell>
          <cell r="BC17" t="str">
            <v>021206</v>
          </cell>
          <cell r="BD17">
            <v>201</v>
          </cell>
          <cell r="BE17" t="str">
            <v>021206</v>
          </cell>
          <cell r="BF17">
            <v>163</v>
          </cell>
          <cell r="BG17" t="str">
            <v>021206</v>
          </cell>
          <cell r="BH17">
            <v>159</v>
          </cell>
          <cell r="BI17" t="str">
            <v>021206</v>
          </cell>
          <cell r="BJ17">
            <v>126</v>
          </cell>
          <cell r="BK17" t="str">
            <v>021206</v>
          </cell>
          <cell r="BL17">
            <v>140</v>
          </cell>
          <cell r="BM17" t="str">
            <v>021206</v>
          </cell>
          <cell r="BN17">
            <v>124</v>
          </cell>
          <cell r="BO17" t="str">
            <v>021205</v>
          </cell>
          <cell r="BP17">
            <v>122</v>
          </cell>
          <cell r="BQ17" t="str">
            <v>021205</v>
          </cell>
          <cell r="BR17">
            <v>119</v>
          </cell>
          <cell r="BS17" t="str">
            <v>021303</v>
          </cell>
          <cell r="BT17">
            <v>322</v>
          </cell>
          <cell r="BU17" t="str">
            <v>021405</v>
          </cell>
          <cell r="BV17">
            <v>55</v>
          </cell>
          <cell r="BW17" t="str">
            <v>021303</v>
          </cell>
          <cell r="BX17">
            <v>391</v>
          </cell>
          <cell r="BY17" t="str">
            <v>021401</v>
          </cell>
          <cell r="BZ17">
            <v>5</v>
          </cell>
          <cell r="CA17" t="str">
            <v>021424</v>
          </cell>
          <cell r="CB17">
            <v>752</v>
          </cell>
          <cell r="CC17" t="str">
            <v>021405</v>
          </cell>
          <cell r="CD17">
            <v>48</v>
          </cell>
          <cell r="CE17" t="str">
            <v>021401</v>
          </cell>
          <cell r="CF17">
            <v>59</v>
          </cell>
          <cell r="CG17" t="str">
            <v>021401</v>
          </cell>
          <cell r="CH17">
            <v>23</v>
          </cell>
          <cell r="CI17" t="str">
            <v>021303</v>
          </cell>
          <cell r="CJ17">
            <v>421</v>
          </cell>
          <cell r="CK17" t="str">
            <v>021424</v>
          </cell>
          <cell r="CL17">
            <v>458</v>
          </cell>
          <cell r="CM17" t="str">
            <v>021424</v>
          </cell>
          <cell r="CN17">
            <v>481</v>
          </cell>
          <cell r="CO17" t="str">
            <v>021401</v>
          </cell>
          <cell r="CP17">
            <v>38</v>
          </cell>
          <cell r="CQ17" t="str">
            <v>021424</v>
          </cell>
          <cell r="CR17">
            <v>472</v>
          </cell>
          <cell r="CS17" t="str">
            <v>021405</v>
          </cell>
          <cell r="CT17">
            <v>46</v>
          </cell>
          <cell r="CU17" t="str">
            <v>021424</v>
          </cell>
          <cell r="CV17">
            <v>472</v>
          </cell>
          <cell r="CW17" t="str">
            <v>021424</v>
          </cell>
          <cell r="CX17">
            <v>495</v>
          </cell>
          <cell r="CY17" t="str">
            <v>021424</v>
          </cell>
          <cell r="CZ17">
            <v>469</v>
          </cell>
          <cell r="DA17" t="str">
            <v>021405</v>
          </cell>
          <cell r="DB17">
            <v>42</v>
          </cell>
          <cell r="DC17" t="str">
            <v>021424</v>
          </cell>
          <cell r="DD17">
            <v>504</v>
          </cell>
          <cell r="DE17" t="str">
            <v>021405</v>
          </cell>
          <cell r="DF17">
            <v>43</v>
          </cell>
          <cell r="DG17" t="str">
            <v>021424</v>
          </cell>
          <cell r="DH17">
            <v>525</v>
          </cell>
          <cell r="DI17" t="str">
            <v>021424</v>
          </cell>
          <cell r="DJ17">
            <v>521</v>
          </cell>
          <cell r="DK17" t="str">
            <v>021424</v>
          </cell>
          <cell r="DL17">
            <v>620</v>
          </cell>
          <cell r="DM17" t="str">
            <v>021424</v>
          </cell>
          <cell r="DN17">
            <v>723</v>
          </cell>
          <cell r="DO17" t="str">
            <v>021424</v>
          </cell>
          <cell r="DP17">
            <v>695</v>
          </cell>
          <cell r="DQ17" t="str">
            <v>021424</v>
          </cell>
          <cell r="DR17">
            <v>759</v>
          </cell>
          <cell r="DS17" t="str">
            <v>021405</v>
          </cell>
          <cell r="DT17">
            <v>86</v>
          </cell>
          <cell r="DU17" t="str">
            <v>021405</v>
          </cell>
          <cell r="DV17">
            <v>60</v>
          </cell>
          <cell r="DW17" t="str">
            <v>021424</v>
          </cell>
          <cell r="DX17">
            <v>933</v>
          </cell>
          <cell r="DY17" t="str">
            <v>021424</v>
          </cell>
          <cell r="DZ17">
            <v>937</v>
          </cell>
          <cell r="EA17" t="str">
            <v>021424</v>
          </cell>
          <cell r="EB17">
            <v>985</v>
          </cell>
          <cell r="EC17" t="str">
            <v>021424</v>
          </cell>
          <cell r="ED17">
            <v>1070</v>
          </cell>
          <cell r="EE17" t="str">
            <v>021424</v>
          </cell>
          <cell r="EF17">
            <v>988</v>
          </cell>
          <cell r="EG17" t="str">
            <v>021405</v>
          </cell>
          <cell r="EH17">
            <v>72</v>
          </cell>
          <cell r="EI17" t="str">
            <v>021424</v>
          </cell>
          <cell r="EJ17">
            <v>978</v>
          </cell>
          <cell r="EK17" t="str">
            <v>021424</v>
          </cell>
          <cell r="EL17">
            <v>1088</v>
          </cell>
          <cell r="EM17" t="str">
            <v>021424</v>
          </cell>
          <cell r="EN17">
            <v>869</v>
          </cell>
          <cell r="EO17" t="str">
            <v>021424</v>
          </cell>
          <cell r="EP17">
            <v>1010</v>
          </cell>
          <cell r="EQ17" t="str">
            <v>021424</v>
          </cell>
          <cell r="ER17">
            <v>895</v>
          </cell>
          <cell r="ES17" t="str">
            <v>021405</v>
          </cell>
          <cell r="ET17">
            <v>63</v>
          </cell>
          <cell r="EU17" t="str">
            <v>021424</v>
          </cell>
          <cell r="EV17">
            <v>924</v>
          </cell>
          <cell r="EW17" t="str">
            <v>021424</v>
          </cell>
          <cell r="EX17">
            <v>1004</v>
          </cell>
          <cell r="EY17" t="str">
            <v>021424</v>
          </cell>
          <cell r="EZ17">
            <v>872</v>
          </cell>
          <cell r="FA17" t="str">
            <v>021424</v>
          </cell>
          <cell r="FB17">
            <v>926</v>
          </cell>
          <cell r="FC17" t="str">
            <v>021424</v>
          </cell>
          <cell r="FD17">
            <v>790</v>
          </cell>
          <cell r="FE17" t="str">
            <v>021424</v>
          </cell>
          <cell r="FF17">
            <v>915</v>
          </cell>
          <cell r="FG17" t="str">
            <v>021424</v>
          </cell>
          <cell r="FH17">
            <v>794</v>
          </cell>
          <cell r="FI17" t="str">
            <v>021424</v>
          </cell>
          <cell r="FJ17">
            <v>922</v>
          </cell>
          <cell r="FK17" t="str">
            <v>021424</v>
          </cell>
          <cell r="FL17">
            <v>764</v>
          </cell>
          <cell r="FM17" t="str">
            <v>021424</v>
          </cell>
          <cell r="FN17">
            <v>860</v>
          </cell>
          <cell r="FO17" t="str">
            <v>021424</v>
          </cell>
          <cell r="FP17">
            <v>762</v>
          </cell>
          <cell r="FQ17" t="str">
            <v>021424</v>
          </cell>
          <cell r="FR17">
            <v>829</v>
          </cell>
          <cell r="FS17" t="str">
            <v>021424</v>
          </cell>
          <cell r="FT17">
            <v>706</v>
          </cell>
          <cell r="FU17" t="str">
            <v>021424</v>
          </cell>
          <cell r="FV17">
            <v>860</v>
          </cell>
          <cell r="FW17" t="str">
            <v>021424</v>
          </cell>
          <cell r="FX17">
            <v>717</v>
          </cell>
          <cell r="FY17" t="str">
            <v>021424</v>
          </cell>
          <cell r="FZ17">
            <v>781</v>
          </cell>
          <cell r="GA17" t="str">
            <v>021424</v>
          </cell>
          <cell r="GB17">
            <v>649</v>
          </cell>
          <cell r="GC17" t="str">
            <v>021424</v>
          </cell>
          <cell r="GD17">
            <v>789</v>
          </cell>
          <cell r="GE17" t="str">
            <v>021424</v>
          </cell>
          <cell r="GF17">
            <v>640</v>
          </cell>
          <cell r="GG17" t="str">
            <v>021424</v>
          </cell>
          <cell r="GH17">
            <v>797</v>
          </cell>
          <cell r="GI17" t="str">
            <v>021424</v>
          </cell>
          <cell r="GJ17">
            <v>630</v>
          </cell>
          <cell r="GK17" t="str">
            <v>021424</v>
          </cell>
          <cell r="GL17">
            <v>760</v>
          </cell>
          <cell r="GM17" t="str">
            <v>021424</v>
          </cell>
          <cell r="GN17">
            <v>614</v>
          </cell>
          <cell r="GO17" t="str">
            <v>021424</v>
          </cell>
          <cell r="GP17">
            <v>750</v>
          </cell>
          <cell r="GQ17" t="str">
            <v>021424</v>
          </cell>
          <cell r="GR17">
            <v>691</v>
          </cell>
          <cell r="GS17" t="str">
            <v>021424</v>
          </cell>
          <cell r="GT17">
            <v>760</v>
          </cell>
          <cell r="GU17" t="str">
            <v>021424</v>
          </cell>
          <cell r="GV17">
            <v>626</v>
          </cell>
          <cell r="GW17" t="str">
            <v>021424</v>
          </cell>
          <cell r="GX17">
            <v>786</v>
          </cell>
          <cell r="GY17" t="str">
            <v>021424</v>
          </cell>
          <cell r="GZ17">
            <v>631</v>
          </cell>
          <cell r="HA17" t="str">
            <v>021424</v>
          </cell>
          <cell r="HB17">
            <v>744</v>
          </cell>
          <cell r="HC17" t="str">
            <v>021424</v>
          </cell>
          <cell r="HD17">
            <v>646</v>
          </cell>
          <cell r="HE17" t="str">
            <v>021405</v>
          </cell>
          <cell r="HF17">
            <v>115</v>
          </cell>
          <cell r="HG17" t="str">
            <v>021424</v>
          </cell>
          <cell r="HH17">
            <v>647</v>
          </cell>
          <cell r="HI17" t="str">
            <v>021424</v>
          </cell>
          <cell r="HJ17">
            <v>771</v>
          </cell>
          <cell r="HK17" t="str">
            <v>021424</v>
          </cell>
          <cell r="HL17">
            <v>689</v>
          </cell>
          <cell r="HM17" t="str">
            <v>021424</v>
          </cell>
          <cell r="HN17">
            <v>863</v>
          </cell>
          <cell r="HO17" t="str">
            <v>021424</v>
          </cell>
          <cell r="HP17">
            <v>675</v>
          </cell>
          <cell r="HQ17" t="str">
            <v>021424</v>
          </cell>
          <cell r="HR17">
            <v>888</v>
          </cell>
          <cell r="HS17" t="str">
            <v>021424</v>
          </cell>
          <cell r="HT17">
            <v>670</v>
          </cell>
          <cell r="HU17" t="str">
            <v>021424</v>
          </cell>
          <cell r="HV17">
            <v>911</v>
          </cell>
          <cell r="HW17" t="str">
            <v>021424</v>
          </cell>
          <cell r="HX17">
            <v>763</v>
          </cell>
          <cell r="HY17" t="str">
            <v>021424</v>
          </cell>
          <cell r="HZ17">
            <v>986</v>
          </cell>
          <cell r="IA17" t="str">
            <v>021424</v>
          </cell>
          <cell r="IB17">
            <v>701</v>
          </cell>
          <cell r="IC17" t="str">
            <v>021424</v>
          </cell>
          <cell r="ID17">
            <v>1011</v>
          </cell>
          <cell r="IE17" t="str">
            <v>021424</v>
          </cell>
          <cell r="IF17">
            <v>773</v>
          </cell>
          <cell r="IG17" t="str">
            <v>021424</v>
          </cell>
          <cell r="IH17">
            <v>1033</v>
          </cell>
          <cell r="II17" t="str">
            <v>021424</v>
          </cell>
          <cell r="IJ17">
            <v>759</v>
          </cell>
          <cell r="IK17" t="str">
            <v>021405</v>
          </cell>
          <cell r="IL17">
            <v>155</v>
          </cell>
          <cell r="IM17" t="str">
            <v>021424</v>
          </cell>
          <cell r="IN17">
            <v>705</v>
          </cell>
          <cell r="IO17" t="str">
            <v>021424</v>
          </cell>
          <cell r="IP17">
            <v>1074</v>
          </cell>
          <cell r="IQ17" t="str">
            <v>021424</v>
          </cell>
          <cell r="IR17">
            <v>718</v>
          </cell>
          <cell r="IS17" t="str">
            <v>021424</v>
          </cell>
          <cell r="IT17">
            <v>1014</v>
          </cell>
          <cell r="IU17" t="str">
            <v>021424</v>
          </cell>
          <cell r="IV17">
            <v>655</v>
          </cell>
          <cell r="IW17" t="str">
            <v>021424</v>
          </cell>
          <cell r="IX17">
            <v>967</v>
          </cell>
          <cell r="IY17" t="str">
            <v>021424</v>
          </cell>
          <cell r="IZ17">
            <v>548</v>
          </cell>
          <cell r="JA17" t="str">
            <v>021424</v>
          </cell>
          <cell r="JB17">
            <v>942</v>
          </cell>
          <cell r="JC17" t="str">
            <v>021424</v>
          </cell>
          <cell r="JD17">
            <v>553</v>
          </cell>
          <cell r="JE17" t="str">
            <v>021424</v>
          </cell>
          <cell r="JF17">
            <v>798</v>
          </cell>
          <cell r="JG17" t="str">
            <v>021424</v>
          </cell>
          <cell r="JH17">
            <v>462</v>
          </cell>
          <cell r="JI17" t="str">
            <v>021424</v>
          </cell>
          <cell r="JJ17">
            <v>889</v>
          </cell>
          <cell r="JK17" t="str">
            <v>021424</v>
          </cell>
          <cell r="JL17">
            <v>443</v>
          </cell>
          <cell r="JM17" t="str">
            <v>021424</v>
          </cell>
          <cell r="JN17">
            <v>726</v>
          </cell>
          <cell r="JO17" t="str">
            <v>021424</v>
          </cell>
          <cell r="JP17">
            <v>386</v>
          </cell>
          <cell r="JQ17" t="str">
            <v>021424</v>
          </cell>
          <cell r="JR17">
            <v>667</v>
          </cell>
          <cell r="JS17" t="str">
            <v>021424</v>
          </cell>
          <cell r="JT17">
            <v>342</v>
          </cell>
          <cell r="JU17" t="str">
            <v>021424</v>
          </cell>
          <cell r="JV17">
            <v>779</v>
          </cell>
          <cell r="JW17" t="str">
            <v>021424</v>
          </cell>
          <cell r="JX17">
            <v>271</v>
          </cell>
          <cell r="JY17" t="str">
            <v>021424</v>
          </cell>
          <cell r="JZ17">
            <v>599</v>
          </cell>
          <cell r="KA17" t="str">
            <v>021424</v>
          </cell>
          <cell r="KB17">
            <v>303</v>
          </cell>
          <cell r="KC17" t="str">
            <v>021424</v>
          </cell>
          <cell r="KD17">
            <v>641</v>
          </cell>
          <cell r="KE17" t="str">
            <v>021424</v>
          </cell>
          <cell r="KF17">
            <v>206</v>
          </cell>
          <cell r="KG17" t="str">
            <v>021424</v>
          </cell>
          <cell r="KH17">
            <v>510</v>
          </cell>
          <cell r="KI17" t="str">
            <v>021424</v>
          </cell>
          <cell r="KJ17">
            <v>213</v>
          </cell>
          <cell r="KK17" t="str">
            <v>021424</v>
          </cell>
          <cell r="KL17">
            <v>553</v>
          </cell>
          <cell r="KM17" t="str">
            <v>021424</v>
          </cell>
          <cell r="KN17">
            <v>191</v>
          </cell>
          <cell r="KO17" t="str">
            <v>021424</v>
          </cell>
          <cell r="KP17">
            <v>508</v>
          </cell>
          <cell r="KQ17" t="str">
            <v>021424</v>
          </cell>
          <cell r="KR17">
            <v>88</v>
          </cell>
          <cell r="KS17" t="str">
            <v>021424</v>
          </cell>
          <cell r="KT17">
            <v>246</v>
          </cell>
          <cell r="KU17" t="str">
            <v>021424</v>
          </cell>
          <cell r="KV17">
            <v>52</v>
          </cell>
          <cell r="KW17" t="str">
            <v>021424</v>
          </cell>
          <cell r="KX17">
            <v>156</v>
          </cell>
          <cell r="KY17" t="str">
            <v>021424</v>
          </cell>
          <cell r="KZ17">
            <v>59</v>
          </cell>
          <cell r="LA17" t="str">
            <v>021424</v>
          </cell>
          <cell r="LB17">
            <v>157</v>
          </cell>
          <cell r="LC17" t="str">
            <v>021424</v>
          </cell>
          <cell r="LD17">
            <v>107</v>
          </cell>
          <cell r="LE17" t="str">
            <v>021424</v>
          </cell>
          <cell r="LF17">
            <v>272</v>
          </cell>
          <cell r="LG17" t="str">
            <v>021424</v>
          </cell>
          <cell r="LH17">
            <v>124</v>
          </cell>
          <cell r="LI17" t="str">
            <v>021424</v>
          </cell>
          <cell r="LJ17">
            <v>379</v>
          </cell>
          <cell r="LK17" t="str">
            <v>021424</v>
          </cell>
          <cell r="LL17">
            <v>121</v>
          </cell>
          <cell r="LM17" t="str">
            <v>021424</v>
          </cell>
          <cell r="LN17">
            <v>386</v>
          </cell>
          <cell r="LO17" t="str">
            <v>021424</v>
          </cell>
          <cell r="LP17">
            <v>117</v>
          </cell>
          <cell r="LQ17" t="str">
            <v>021424</v>
          </cell>
          <cell r="LR17">
            <v>419</v>
          </cell>
          <cell r="LS17" t="str">
            <v>021424</v>
          </cell>
          <cell r="LT17">
            <v>105</v>
          </cell>
          <cell r="LU17" t="str">
            <v>021424</v>
          </cell>
          <cell r="LV17">
            <v>342</v>
          </cell>
          <cell r="LW17" t="str">
            <v>021424</v>
          </cell>
          <cell r="LX17">
            <v>84</v>
          </cell>
          <cell r="LY17" t="str">
            <v>021424</v>
          </cell>
          <cell r="LZ17">
            <v>291</v>
          </cell>
          <cell r="MA17" t="str">
            <v>021424</v>
          </cell>
          <cell r="MB17">
            <v>47</v>
          </cell>
          <cell r="MC17" t="str">
            <v>021424</v>
          </cell>
          <cell r="MD17">
            <v>224</v>
          </cell>
          <cell r="ME17" t="str">
            <v>021424</v>
          </cell>
          <cell r="MF17">
            <v>37</v>
          </cell>
          <cell r="MG17" t="str">
            <v>021424</v>
          </cell>
          <cell r="MH17">
            <v>169</v>
          </cell>
          <cell r="MI17" t="str">
            <v>021424</v>
          </cell>
          <cell r="MJ17">
            <v>16</v>
          </cell>
          <cell r="MK17" t="str">
            <v>021424</v>
          </cell>
          <cell r="ML17">
            <v>127</v>
          </cell>
          <cell r="MM17" t="str">
            <v>021424</v>
          </cell>
          <cell r="MN17">
            <v>17</v>
          </cell>
          <cell r="MO17" t="str">
            <v>021424</v>
          </cell>
          <cell r="MP17">
            <v>85</v>
          </cell>
          <cell r="MQ17" t="str">
            <v>021424</v>
          </cell>
          <cell r="MR17">
            <v>15</v>
          </cell>
          <cell r="MS17" t="str">
            <v>021424</v>
          </cell>
          <cell r="MT17">
            <v>92</v>
          </cell>
          <cell r="MU17" t="str">
            <v>021424</v>
          </cell>
          <cell r="MV17">
            <v>16</v>
          </cell>
          <cell r="MW17" t="str">
            <v>021424</v>
          </cell>
          <cell r="MX17">
            <v>80</v>
          </cell>
          <cell r="MY17" t="str">
            <v>021424</v>
          </cell>
          <cell r="MZ17">
            <v>14</v>
          </cell>
          <cell r="NA17" t="str">
            <v>021424</v>
          </cell>
          <cell r="NB17">
            <v>54</v>
          </cell>
          <cell r="NC17" t="str">
            <v>021424</v>
          </cell>
          <cell r="ND17">
            <v>7</v>
          </cell>
          <cell r="NE17" t="str">
            <v>021424</v>
          </cell>
          <cell r="NF17">
            <v>42</v>
          </cell>
          <cell r="NG17" t="str">
            <v>021424</v>
          </cell>
          <cell r="NH17">
            <v>6</v>
          </cell>
          <cell r="NI17" t="str">
            <v>021501</v>
          </cell>
          <cell r="NJ17">
            <v>8</v>
          </cell>
          <cell r="NK17" t="str">
            <v>021424</v>
          </cell>
          <cell r="NL17">
            <v>2</v>
          </cell>
          <cell r="NM17" t="str">
            <v>021424</v>
          </cell>
          <cell r="NN17">
            <v>24</v>
          </cell>
          <cell r="NO17" t="str">
            <v>021424</v>
          </cell>
          <cell r="NP17">
            <v>2</v>
          </cell>
          <cell r="NQ17" t="str">
            <v>021501</v>
          </cell>
          <cell r="NR17">
            <v>4</v>
          </cell>
          <cell r="NS17" t="str">
            <v>021424</v>
          </cell>
          <cell r="NT17">
            <v>2</v>
          </cell>
          <cell r="NU17" t="str">
            <v>021502</v>
          </cell>
          <cell r="NV17">
            <v>6</v>
          </cell>
          <cell r="NW17" t="str">
            <v>021424</v>
          </cell>
          <cell r="NX17">
            <v>1</v>
          </cell>
          <cell r="NY17" t="str">
            <v>021502</v>
          </cell>
          <cell r="NZ17">
            <v>4</v>
          </cell>
          <cell r="OA17" t="str">
            <v>021424</v>
          </cell>
          <cell r="OB17">
            <v>1</v>
          </cell>
          <cell r="OC17" t="str">
            <v>021602</v>
          </cell>
          <cell r="OD17">
            <v>6</v>
          </cell>
          <cell r="OG17" t="str">
            <v>022102</v>
          </cell>
          <cell r="OH17">
            <v>1</v>
          </cell>
          <cell r="OK17" t="str">
            <v>024200</v>
          </cell>
          <cell r="OL17">
            <v>1</v>
          </cell>
          <cell r="OO17" t="str">
            <v>028002</v>
          </cell>
          <cell r="OP17">
            <v>2</v>
          </cell>
        </row>
        <row r="18">
          <cell r="C18" t="str">
            <v>021303</v>
          </cell>
          <cell r="D18">
            <v>623</v>
          </cell>
          <cell r="E18" t="str">
            <v>021303</v>
          </cell>
          <cell r="F18">
            <v>574</v>
          </cell>
          <cell r="G18" t="str">
            <v>021303</v>
          </cell>
          <cell r="H18">
            <v>588</v>
          </cell>
          <cell r="I18" t="str">
            <v>021303</v>
          </cell>
          <cell r="J18">
            <v>561</v>
          </cell>
          <cell r="K18" t="str">
            <v>021303</v>
          </cell>
          <cell r="L18">
            <v>785</v>
          </cell>
          <cell r="M18" t="str">
            <v>021303</v>
          </cell>
          <cell r="N18">
            <v>659</v>
          </cell>
          <cell r="O18" t="str">
            <v>021303</v>
          </cell>
          <cell r="P18">
            <v>752</v>
          </cell>
          <cell r="Q18" t="str">
            <v>021303</v>
          </cell>
          <cell r="R18">
            <v>651</v>
          </cell>
          <cell r="S18" t="str">
            <v>021303</v>
          </cell>
          <cell r="T18">
            <v>815</v>
          </cell>
          <cell r="U18" t="str">
            <v>021303</v>
          </cell>
          <cell r="V18">
            <v>777</v>
          </cell>
          <cell r="W18" t="str">
            <v>021303</v>
          </cell>
          <cell r="X18">
            <v>877</v>
          </cell>
          <cell r="Y18" t="str">
            <v>021303</v>
          </cell>
          <cell r="Z18">
            <v>820</v>
          </cell>
          <cell r="AA18" t="str">
            <v>021303</v>
          </cell>
          <cell r="AB18">
            <v>942</v>
          </cell>
          <cell r="AC18" t="str">
            <v>021303</v>
          </cell>
          <cell r="AD18">
            <v>810</v>
          </cell>
          <cell r="AE18" t="str">
            <v>021303</v>
          </cell>
          <cell r="AF18">
            <v>799</v>
          </cell>
          <cell r="AG18" t="str">
            <v>021303</v>
          </cell>
          <cell r="AH18">
            <v>834</v>
          </cell>
          <cell r="AI18" t="str">
            <v>021303</v>
          </cell>
          <cell r="AJ18">
            <v>867</v>
          </cell>
          <cell r="AK18" t="str">
            <v>021303</v>
          </cell>
          <cell r="AL18">
            <v>754</v>
          </cell>
          <cell r="AM18" t="str">
            <v>021303</v>
          </cell>
          <cell r="AN18">
            <v>778</v>
          </cell>
          <cell r="AO18" t="str">
            <v>021303</v>
          </cell>
          <cell r="AP18">
            <v>729</v>
          </cell>
          <cell r="AQ18" t="str">
            <v>021303</v>
          </cell>
          <cell r="AR18">
            <v>766</v>
          </cell>
          <cell r="AS18" t="str">
            <v>021303</v>
          </cell>
          <cell r="AT18">
            <v>704</v>
          </cell>
          <cell r="AU18" t="str">
            <v>021303</v>
          </cell>
          <cell r="AV18">
            <v>750</v>
          </cell>
          <cell r="AW18" t="str">
            <v>021303</v>
          </cell>
          <cell r="AX18">
            <v>638</v>
          </cell>
          <cell r="AY18" t="str">
            <v>021303</v>
          </cell>
          <cell r="AZ18">
            <v>710</v>
          </cell>
          <cell r="BA18" t="str">
            <v>021303</v>
          </cell>
          <cell r="BB18">
            <v>647</v>
          </cell>
          <cell r="BC18" t="str">
            <v>021303</v>
          </cell>
          <cell r="BD18">
            <v>644</v>
          </cell>
          <cell r="BE18" t="str">
            <v>021303</v>
          </cell>
          <cell r="BF18">
            <v>628</v>
          </cell>
          <cell r="BG18" t="str">
            <v>021303</v>
          </cell>
          <cell r="BH18">
            <v>601</v>
          </cell>
          <cell r="BI18" t="str">
            <v>021303</v>
          </cell>
          <cell r="BJ18">
            <v>527</v>
          </cell>
          <cell r="BK18" t="str">
            <v>021303</v>
          </cell>
          <cell r="BL18">
            <v>544</v>
          </cell>
          <cell r="BM18" t="str">
            <v>021303</v>
          </cell>
          <cell r="BN18">
            <v>499</v>
          </cell>
          <cell r="BO18" t="str">
            <v>021206</v>
          </cell>
          <cell r="BP18">
            <v>112</v>
          </cell>
          <cell r="BQ18" t="str">
            <v>021206</v>
          </cell>
          <cell r="BR18">
            <v>102</v>
          </cell>
          <cell r="BS18" t="str">
            <v>021401</v>
          </cell>
          <cell r="BT18">
            <v>13</v>
          </cell>
          <cell r="BU18" t="str">
            <v>021424</v>
          </cell>
          <cell r="BV18">
            <v>812</v>
          </cell>
          <cell r="BW18" t="str">
            <v>021401</v>
          </cell>
          <cell r="BX18">
            <v>14</v>
          </cell>
          <cell r="BY18" t="str">
            <v>021405</v>
          </cell>
          <cell r="BZ18">
            <v>47</v>
          </cell>
          <cell r="CA18" t="str">
            <v>021501</v>
          </cell>
          <cell r="CB18">
            <v>166</v>
          </cell>
          <cell r="CC18" t="str">
            <v>021424</v>
          </cell>
          <cell r="CD18">
            <v>746</v>
          </cell>
          <cell r="CE18" t="str">
            <v>021405</v>
          </cell>
          <cell r="CF18">
            <v>66</v>
          </cell>
          <cell r="CG18" t="str">
            <v>021405</v>
          </cell>
          <cell r="CH18">
            <v>54</v>
          </cell>
          <cell r="CI18" t="str">
            <v>021401</v>
          </cell>
          <cell r="CJ18">
            <v>75</v>
          </cell>
          <cell r="CK18" t="str">
            <v>021501</v>
          </cell>
          <cell r="CL18">
            <v>116</v>
          </cell>
          <cell r="CM18" t="str">
            <v>021501</v>
          </cell>
          <cell r="CN18">
            <v>194</v>
          </cell>
          <cell r="CO18" t="str">
            <v>021405</v>
          </cell>
          <cell r="CP18">
            <v>41</v>
          </cell>
          <cell r="CQ18" t="str">
            <v>021501</v>
          </cell>
          <cell r="CR18">
            <v>165</v>
          </cell>
          <cell r="CS18" t="str">
            <v>021424</v>
          </cell>
          <cell r="CT18">
            <v>491</v>
          </cell>
          <cell r="CU18" t="str">
            <v>021501</v>
          </cell>
          <cell r="CV18">
            <v>152</v>
          </cell>
          <cell r="CW18" t="str">
            <v>021501</v>
          </cell>
          <cell r="CX18">
            <v>103</v>
          </cell>
          <cell r="CY18" t="str">
            <v>021501</v>
          </cell>
          <cell r="CZ18">
            <v>150</v>
          </cell>
          <cell r="DA18" t="str">
            <v>021424</v>
          </cell>
          <cell r="DB18">
            <v>551</v>
          </cell>
          <cell r="DC18" t="str">
            <v>021501</v>
          </cell>
          <cell r="DD18">
            <v>168</v>
          </cell>
          <cell r="DE18" t="str">
            <v>021424</v>
          </cell>
          <cell r="DF18">
            <v>559</v>
          </cell>
          <cell r="DG18" t="str">
            <v>021501</v>
          </cell>
          <cell r="DH18">
            <v>189</v>
          </cell>
          <cell r="DI18" t="str">
            <v>021501</v>
          </cell>
          <cell r="DJ18">
            <v>116</v>
          </cell>
          <cell r="DK18" t="str">
            <v>021501</v>
          </cell>
          <cell r="DL18">
            <v>190</v>
          </cell>
          <cell r="DM18" t="str">
            <v>021501</v>
          </cell>
          <cell r="DN18">
            <v>145</v>
          </cell>
          <cell r="DO18" t="str">
            <v>021501</v>
          </cell>
          <cell r="DP18">
            <v>207</v>
          </cell>
          <cell r="DQ18" t="str">
            <v>021501</v>
          </cell>
          <cell r="DR18">
            <v>129</v>
          </cell>
          <cell r="DS18" t="str">
            <v>021424</v>
          </cell>
          <cell r="DT18">
            <v>857</v>
          </cell>
          <cell r="DU18" t="str">
            <v>021424</v>
          </cell>
          <cell r="DV18">
            <v>861</v>
          </cell>
          <cell r="DW18" t="str">
            <v>021501</v>
          </cell>
          <cell r="DX18">
            <v>198</v>
          </cell>
          <cell r="DY18" t="str">
            <v>021501</v>
          </cell>
          <cell r="DZ18">
            <v>159</v>
          </cell>
          <cell r="EA18" t="str">
            <v>021501</v>
          </cell>
          <cell r="EB18">
            <v>204</v>
          </cell>
          <cell r="EC18" t="str">
            <v>021501</v>
          </cell>
          <cell r="ED18">
            <v>180</v>
          </cell>
          <cell r="EE18" t="str">
            <v>021501</v>
          </cell>
          <cell r="EF18">
            <v>219</v>
          </cell>
          <cell r="EG18" t="str">
            <v>021424</v>
          </cell>
          <cell r="EH18">
            <v>1084</v>
          </cell>
          <cell r="EI18" t="str">
            <v>021501</v>
          </cell>
          <cell r="EJ18">
            <v>216</v>
          </cell>
          <cell r="EK18" t="str">
            <v>021501</v>
          </cell>
          <cell r="EL18">
            <v>169</v>
          </cell>
          <cell r="EM18" t="str">
            <v>021501</v>
          </cell>
          <cell r="EN18">
            <v>210</v>
          </cell>
          <cell r="EO18" t="str">
            <v>021501</v>
          </cell>
          <cell r="EP18">
            <v>177</v>
          </cell>
          <cell r="EQ18" t="str">
            <v>021501</v>
          </cell>
          <cell r="ER18">
            <v>206</v>
          </cell>
          <cell r="ES18" t="str">
            <v>021424</v>
          </cell>
          <cell r="ET18">
            <v>993</v>
          </cell>
          <cell r="EU18" t="str">
            <v>021501</v>
          </cell>
          <cell r="EV18">
            <v>223</v>
          </cell>
          <cell r="EW18" t="str">
            <v>021501</v>
          </cell>
          <cell r="EX18">
            <v>183</v>
          </cell>
          <cell r="EY18" t="str">
            <v>021501</v>
          </cell>
          <cell r="EZ18">
            <v>203</v>
          </cell>
          <cell r="FA18" t="str">
            <v>021501</v>
          </cell>
          <cell r="FB18">
            <v>164</v>
          </cell>
          <cell r="FC18" t="str">
            <v>021501</v>
          </cell>
          <cell r="FD18">
            <v>185</v>
          </cell>
          <cell r="FE18" t="str">
            <v>021501</v>
          </cell>
          <cell r="FF18">
            <v>177</v>
          </cell>
          <cell r="FG18" t="str">
            <v>021501</v>
          </cell>
          <cell r="FH18">
            <v>186</v>
          </cell>
          <cell r="FI18" t="str">
            <v>021501</v>
          </cell>
          <cell r="FJ18">
            <v>167</v>
          </cell>
          <cell r="FK18" t="str">
            <v>021501</v>
          </cell>
          <cell r="FL18">
            <v>185</v>
          </cell>
          <cell r="FM18" t="str">
            <v>021501</v>
          </cell>
          <cell r="FN18">
            <v>171</v>
          </cell>
          <cell r="FO18" t="str">
            <v>021501</v>
          </cell>
          <cell r="FP18">
            <v>183</v>
          </cell>
          <cell r="FQ18" t="str">
            <v>021501</v>
          </cell>
          <cell r="FR18">
            <v>194</v>
          </cell>
          <cell r="FS18" t="str">
            <v>021501</v>
          </cell>
          <cell r="FT18">
            <v>161</v>
          </cell>
          <cell r="FU18" t="str">
            <v>021501</v>
          </cell>
          <cell r="FV18">
            <v>164</v>
          </cell>
          <cell r="FW18" t="str">
            <v>021501</v>
          </cell>
          <cell r="FX18">
            <v>170</v>
          </cell>
          <cell r="FY18" t="str">
            <v>021501</v>
          </cell>
          <cell r="FZ18">
            <v>194</v>
          </cell>
          <cell r="GA18" t="str">
            <v>021501</v>
          </cell>
          <cell r="GB18">
            <v>152</v>
          </cell>
          <cell r="GC18" t="str">
            <v>021501</v>
          </cell>
          <cell r="GD18">
            <v>189</v>
          </cell>
          <cell r="GE18" t="str">
            <v>021501</v>
          </cell>
          <cell r="GF18">
            <v>143</v>
          </cell>
          <cell r="GG18" t="str">
            <v>021501</v>
          </cell>
          <cell r="GH18">
            <v>169</v>
          </cell>
          <cell r="GI18" t="str">
            <v>021501</v>
          </cell>
          <cell r="GJ18">
            <v>140</v>
          </cell>
          <cell r="GK18" t="str">
            <v>021501</v>
          </cell>
          <cell r="GL18">
            <v>142</v>
          </cell>
          <cell r="GM18" t="str">
            <v>021501</v>
          </cell>
          <cell r="GN18">
            <v>152</v>
          </cell>
          <cell r="GO18" t="str">
            <v>021501</v>
          </cell>
          <cell r="GP18">
            <v>175</v>
          </cell>
          <cell r="GQ18" t="str">
            <v>021501</v>
          </cell>
          <cell r="GR18">
            <v>158</v>
          </cell>
          <cell r="GS18" t="str">
            <v>021501</v>
          </cell>
          <cell r="GT18">
            <v>159</v>
          </cell>
          <cell r="GU18" t="str">
            <v>021501</v>
          </cell>
          <cell r="GV18">
            <v>170</v>
          </cell>
          <cell r="GW18" t="str">
            <v>021501</v>
          </cell>
          <cell r="GX18">
            <v>162</v>
          </cell>
          <cell r="GY18" t="str">
            <v>021501</v>
          </cell>
          <cell r="GZ18">
            <v>165</v>
          </cell>
          <cell r="HA18" t="str">
            <v>021501</v>
          </cell>
          <cell r="HB18">
            <v>158</v>
          </cell>
          <cell r="HC18" t="str">
            <v>021501</v>
          </cell>
          <cell r="HD18">
            <v>159</v>
          </cell>
          <cell r="HE18" t="str">
            <v>021424</v>
          </cell>
          <cell r="HF18">
            <v>709</v>
          </cell>
          <cell r="HG18" t="str">
            <v>021501</v>
          </cell>
          <cell r="HH18">
            <v>172</v>
          </cell>
          <cell r="HI18" t="str">
            <v>021501</v>
          </cell>
          <cell r="HJ18">
            <v>189</v>
          </cell>
          <cell r="HK18" t="str">
            <v>021501</v>
          </cell>
          <cell r="HL18">
            <v>168</v>
          </cell>
          <cell r="HM18" t="str">
            <v>021501</v>
          </cell>
          <cell r="HN18">
            <v>204</v>
          </cell>
          <cell r="HO18" t="str">
            <v>021501</v>
          </cell>
          <cell r="HP18">
            <v>185</v>
          </cell>
          <cell r="HQ18" t="str">
            <v>021501</v>
          </cell>
          <cell r="HR18">
            <v>187</v>
          </cell>
          <cell r="HS18" t="str">
            <v>021501</v>
          </cell>
          <cell r="HT18">
            <v>206</v>
          </cell>
          <cell r="HU18" t="str">
            <v>021501</v>
          </cell>
          <cell r="HV18">
            <v>233</v>
          </cell>
          <cell r="HW18" t="str">
            <v>021501</v>
          </cell>
          <cell r="HX18">
            <v>197</v>
          </cell>
          <cell r="HY18" t="str">
            <v>021501</v>
          </cell>
          <cell r="HZ18">
            <v>227</v>
          </cell>
          <cell r="IA18" t="str">
            <v>021501</v>
          </cell>
          <cell r="IB18">
            <v>219</v>
          </cell>
          <cell r="IC18" t="str">
            <v>021501</v>
          </cell>
          <cell r="ID18">
            <v>259</v>
          </cell>
          <cell r="IE18" t="str">
            <v>021501</v>
          </cell>
          <cell r="IF18">
            <v>212</v>
          </cell>
          <cell r="IG18" t="str">
            <v>021501</v>
          </cell>
          <cell r="IH18">
            <v>243</v>
          </cell>
          <cell r="II18" t="str">
            <v>021501</v>
          </cell>
          <cell r="IJ18">
            <v>206</v>
          </cell>
          <cell r="IK18" t="str">
            <v>021424</v>
          </cell>
          <cell r="IL18">
            <v>1113</v>
          </cell>
          <cell r="IM18" t="str">
            <v>021501</v>
          </cell>
          <cell r="IN18">
            <v>200</v>
          </cell>
          <cell r="IO18" t="str">
            <v>021501</v>
          </cell>
          <cell r="IP18">
            <v>237</v>
          </cell>
          <cell r="IQ18" t="str">
            <v>021501</v>
          </cell>
          <cell r="IR18">
            <v>179</v>
          </cell>
          <cell r="IS18" t="str">
            <v>021501</v>
          </cell>
          <cell r="IT18">
            <v>220</v>
          </cell>
          <cell r="IU18" t="str">
            <v>021501</v>
          </cell>
          <cell r="IV18">
            <v>198</v>
          </cell>
          <cell r="IW18" t="str">
            <v>021501</v>
          </cell>
          <cell r="IX18">
            <v>192</v>
          </cell>
          <cell r="IY18" t="str">
            <v>021501</v>
          </cell>
          <cell r="IZ18">
            <v>135</v>
          </cell>
          <cell r="JA18" t="str">
            <v>021501</v>
          </cell>
          <cell r="JB18">
            <v>170</v>
          </cell>
          <cell r="JC18" t="str">
            <v>021501</v>
          </cell>
          <cell r="JD18">
            <v>142</v>
          </cell>
          <cell r="JE18" t="str">
            <v>021501</v>
          </cell>
          <cell r="JF18">
            <v>214</v>
          </cell>
          <cell r="JG18" t="str">
            <v>021501</v>
          </cell>
          <cell r="JH18">
            <v>143</v>
          </cell>
          <cell r="JI18" t="str">
            <v>021501</v>
          </cell>
          <cell r="JJ18">
            <v>191</v>
          </cell>
          <cell r="JK18" t="str">
            <v>021501</v>
          </cell>
          <cell r="JL18">
            <v>99</v>
          </cell>
          <cell r="JM18" t="str">
            <v>021501</v>
          </cell>
          <cell r="JN18">
            <v>158</v>
          </cell>
          <cell r="JO18" t="str">
            <v>021501</v>
          </cell>
          <cell r="JP18">
            <v>87</v>
          </cell>
          <cell r="JQ18" t="str">
            <v>021501</v>
          </cell>
          <cell r="JR18">
            <v>127</v>
          </cell>
          <cell r="JS18" t="str">
            <v>021501</v>
          </cell>
          <cell r="JT18">
            <v>96</v>
          </cell>
          <cell r="JU18" t="str">
            <v>021501</v>
          </cell>
          <cell r="JV18">
            <v>145</v>
          </cell>
          <cell r="JW18" t="str">
            <v>021501</v>
          </cell>
          <cell r="JX18">
            <v>49</v>
          </cell>
          <cell r="JY18" t="str">
            <v>021501</v>
          </cell>
          <cell r="JZ18">
            <v>111</v>
          </cell>
          <cell r="KA18" t="str">
            <v>021501</v>
          </cell>
          <cell r="KB18">
            <v>45</v>
          </cell>
          <cell r="KC18" t="str">
            <v>021501</v>
          </cell>
          <cell r="KD18">
            <v>98</v>
          </cell>
          <cell r="KE18" t="str">
            <v>021501</v>
          </cell>
          <cell r="KF18">
            <v>41</v>
          </cell>
          <cell r="KG18" t="str">
            <v>021501</v>
          </cell>
          <cell r="KH18">
            <v>101</v>
          </cell>
          <cell r="KI18" t="str">
            <v>021501</v>
          </cell>
          <cell r="KJ18">
            <v>44</v>
          </cell>
          <cell r="KK18" t="str">
            <v>021501</v>
          </cell>
          <cell r="KL18">
            <v>91</v>
          </cell>
          <cell r="KM18" t="str">
            <v>021501</v>
          </cell>
          <cell r="KN18">
            <v>38</v>
          </cell>
          <cell r="KO18" t="str">
            <v>021501</v>
          </cell>
          <cell r="KP18">
            <v>56</v>
          </cell>
          <cell r="KQ18" t="str">
            <v>021501</v>
          </cell>
          <cell r="KR18">
            <v>19</v>
          </cell>
          <cell r="KS18" t="str">
            <v>021501</v>
          </cell>
          <cell r="KT18">
            <v>24</v>
          </cell>
          <cell r="KU18" t="str">
            <v>021501</v>
          </cell>
          <cell r="KV18">
            <v>3</v>
          </cell>
          <cell r="KW18" t="str">
            <v>021501</v>
          </cell>
          <cell r="KX18">
            <v>15</v>
          </cell>
          <cell r="KY18" t="str">
            <v>021501</v>
          </cell>
          <cell r="KZ18">
            <v>11</v>
          </cell>
          <cell r="LA18" t="str">
            <v>021501</v>
          </cell>
          <cell r="LB18">
            <v>23</v>
          </cell>
          <cell r="LC18" t="str">
            <v>021501</v>
          </cell>
          <cell r="LD18">
            <v>11</v>
          </cell>
          <cell r="LE18" t="str">
            <v>021501</v>
          </cell>
          <cell r="LF18">
            <v>48</v>
          </cell>
          <cell r="LG18" t="str">
            <v>021501</v>
          </cell>
          <cell r="LH18">
            <v>21</v>
          </cell>
          <cell r="LI18" t="str">
            <v>021501</v>
          </cell>
          <cell r="LJ18">
            <v>59</v>
          </cell>
          <cell r="LK18" t="str">
            <v>021501</v>
          </cell>
          <cell r="LL18">
            <v>27</v>
          </cell>
          <cell r="LM18" t="str">
            <v>021501</v>
          </cell>
          <cell r="LN18">
            <v>98</v>
          </cell>
          <cell r="LO18" t="str">
            <v>021501</v>
          </cell>
          <cell r="LP18">
            <v>29</v>
          </cell>
          <cell r="LQ18" t="str">
            <v>021501</v>
          </cell>
          <cell r="LR18">
            <v>71</v>
          </cell>
          <cell r="LS18" t="str">
            <v>021501</v>
          </cell>
          <cell r="LT18">
            <v>19</v>
          </cell>
          <cell r="LU18" t="str">
            <v>021501</v>
          </cell>
          <cell r="LV18">
            <v>56</v>
          </cell>
          <cell r="LW18" t="str">
            <v>021501</v>
          </cell>
          <cell r="LX18">
            <v>16</v>
          </cell>
          <cell r="LY18" t="str">
            <v>021501</v>
          </cell>
          <cell r="LZ18">
            <v>50</v>
          </cell>
          <cell r="MA18" t="str">
            <v>021501</v>
          </cell>
          <cell r="MB18">
            <v>18</v>
          </cell>
          <cell r="MC18" t="str">
            <v>021501</v>
          </cell>
          <cell r="MD18">
            <v>52</v>
          </cell>
          <cell r="ME18" t="str">
            <v>021501</v>
          </cell>
          <cell r="MF18">
            <v>6</v>
          </cell>
          <cell r="MG18" t="str">
            <v>021501</v>
          </cell>
          <cell r="MH18">
            <v>31</v>
          </cell>
          <cell r="MI18" t="str">
            <v>021501</v>
          </cell>
          <cell r="MJ18">
            <v>3</v>
          </cell>
          <cell r="MK18" t="str">
            <v>021501</v>
          </cell>
          <cell r="ML18">
            <v>18</v>
          </cell>
          <cell r="MM18" t="str">
            <v>021501</v>
          </cell>
          <cell r="MN18">
            <v>11</v>
          </cell>
          <cell r="MO18" t="str">
            <v>021501</v>
          </cell>
          <cell r="MP18">
            <v>20</v>
          </cell>
          <cell r="MQ18" t="str">
            <v>021501</v>
          </cell>
          <cell r="MR18">
            <v>5</v>
          </cell>
          <cell r="MS18" t="str">
            <v>021501</v>
          </cell>
          <cell r="MT18">
            <v>16</v>
          </cell>
          <cell r="MU18" t="str">
            <v>021501</v>
          </cell>
          <cell r="MV18">
            <v>6</v>
          </cell>
          <cell r="MW18" t="str">
            <v>021501</v>
          </cell>
          <cell r="MX18">
            <v>10</v>
          </cell>
          <cell r="MY18" t="str">
            <v>021501</v>
          </cell>
          <cell r="MZ18">
            <v>4</v>
          </cell>
          <cell r="NA18" t="str">
            <v>021501</v>
          </cell>
          <cell r="NB18">
            <v>8</v>
          </cell>
          <cell r="NC18" t="str">
            <v>021501</v>
          </cell>
          <cell r="ND18">
            <v>7</v>
          </cell>
          <cell r="NE18" t="str">
            <v>021501</v>
          </cell>
          <cell r="NF18">
            <v>8</v>
          </cell>
          <cell r="NG18" t="str">
            <v>021501</v>
          </cell>
          <cell r="NH18">
            <v>1</v>
          </cell>
          <cell r="NI18" t="str">
            <v>021502</v>
          </cell>
          <cell r="NJ18">
            <v>19</v>
          </cell>
          <cell r="NK18" t="str">
            <v>021501</v>
          </cell>
          <cell r="NL18">
            <v>1</v>
          </cell>
          <cell r="NM18" t="str">
            <v>021501</v>
          </cell>
          <cell r="NN18">
            <v>4</v>
          </cell>
          <cell r="NQ18" t="str">
            <v>021502</v>
          </cell>
          <cell r="NR18">
            <v>7</v>
          </cell>
          <cell r="NS18" t="str">
            <v>021501</v>
          </cell>
          <cell r="NT18">
            <v>1</v>
          </cell>
          <cell r="NU18" t="str">
            <v>021601</v>
          </cell>
          <cell r="NV18">
            <v>7</v>
          </cell>
          <cell r="NY18" t="str">
            <v>021601</v>
          </cell>
          <cell r="NZ18">
            <v>4</v>
          </cell>
          <cell r="OA18" t="str">
            <v>021501</v>
          </cell>
          <cell r="OB18">
            <v>1</v>
          </cell>
          <cell r="OC18" t="str">
            <v>021606</v>
          </cell>
          <cell r="OD18">
            <v>1</v>
          </cell>
          <cell r="OG18" t="str">
            <v>022201</v>
          </cell>
          <cell r="OH18">
            <v>1</v>
          </cell>
          <cell r="OK18" t="str">
            <v>025001</v>
          </cell>
          <cell r="OL18">
            <v>1</v>
          </cell>
          <cell r="OO18" t="str">
            <v>029700</v>
          </cell>
          <cell r="OP18">
            <v>2</v>
          </cell>
        </row>
        <row r="19">
          <cell r="C19" t="str">
            <v>021405</v>
          </cell>
          <cell r="D19">
            <v>34</v>
          </cell>
          <cell r="E19" t="str">
            <v>021405</v>
          </cell>
          <cell r="F19">
            <v>32</v>
          </cell>
          <cell r="G19" t="str">
            <v>021405</v>
          </cell>
          <cell r="H19">
            <v>43</v>
          </cell>
          <cell r="I19" t="str">
            <v>021405</v>
          </cell>
          <cell r="J19">
            <v>38</v>
          </cell>
          <cell r="K19" t="str">
            <v>021405</v>
          </cell>
          <cell r="L19">
            <v>40</v>
          </cell>
          <cell r="M19" t="str">
            <v>021405</v>
          </cell>
          <cell r="N19">
            <v>53</v>
          </cell>
          <cell r="O19" t="str">
            <v>021405</v>
          </cell>
          <cell r="P19">
            <v>46</v>
          </cell>
          <cell r="Q19" t="str">
            <v>021405</v>
          </cell>
          <cell r="R19">
            <v>33</v>
          </cell>
          <cell r="S19" t="str">
            <v>021405</v>
          </cell>
          <cell r="T19">
            <v>58</v>
          </cell>
          <cell r="U19" t="str">
            <v>021405</v>
          </cell>
          <cell r="V19">
            <v>51</v>
          </cell>
          <cell r="W19" t="str">
            <v>021405</v>
          </cell>
          <cell r="X19">
            <v>62</v>
          </cell>
          <cell r="Y19" t="str">
            <v>021405</v>
          </cell>
          <cell r="Z19">
            <v>61</v>
          </cell>
          <cell r="AA19" t="str">
            <v>021405</v>
          </cell>
          <cell r="AB19">
            <v>70</v>
          </cell>
          <cell r="AC19" t="str">
            <v>021405</v>
          </cell>
          <cell r="AD19">
            <v>56</v>
          </cell>
          <cell r="AE19" t="str">
            <v>021405</v>
          </cell>
          <cell r="AF19">
            <v>68</v>
          </cell>
          <cell r="AG19" t="str">
            <v>021405</v>
          </cell>
          <cell r="AH19">
            <v>52</v>
          </cell>
          <cell r="AI19" t="str">
            <v>021405</v>
          </cell>
          <cell r="AJ19">
            <v>86</v>
          </cell>
          <cell r="AK19" t="str">
            <v>021405</v>
          </cell>
          <cell r="AL19">
            <v>64</v>
          </cell>
          <cell r="AM19" t="str">
            <v>021405</v>
          </cell>
          <cell r="AN19">
            <v>72</v>
          </cell>
          <cell r="AO19" t="str">
            <v>021405</v>
          </cell>
          <cell r="AP19">
            <v>75</v>
          </cell>
          <cell r="AQ19" t="str">
            <v>021405</v>
          </cell>
          <cell r="AR19">
            <v>87</v>
          </cell>
          <cell r="AS19" t="str">
            <v>021405</v>
          </cell>
          <cell r="AT19">
            <v>53</v>
          </cell>
          <cell r="AU19" t="str">
            <v>021405</v>
          </cell>
          <cell r="AV19">
            <v>95</v>
          </cell>
          <cell r="AW19" t="str">
            <v>021405</v>
          </cell>
          <cell r="AX19">
            <v>67</v>
          </cell>
          <cell r="AY19" t="str">
            <v>021405</v>
          </cell>
          <cell r="AZ19">
            <v>80</v>
          </cell>
          <cell r="BA19" t="str">
            <v>021405</v>
          </cell>
          <cell r="BB19">
            <v>65</v>
          </cell>
          <cell r="BC19" t="str">
            <v>021405</v>
          </cell>
          <cell r="BD19">
            <v>83</v>
          </cell>
          <cell r="BE19" t="str">
            <v>021405</v>
          </cell>
          <cell r="BF19">
            <v>78</v>
          </cell>
          <cell r="BG19" t="str">
            <v>021405</v>
          </cell>
          <cell r="BH19">
            <v>69</v>
          </cell>
          <cell r="BI19" t="str">
            <v>021405</v>
          </cell>
          <cell r="BJ19">
            <v>62</v>
          </cell>
          <cell r="BK19" t="str">
            <v>021405</v>
          </cell>
          <cell r="BL19">
            <v>74</v>
          </cell>
          <cell r="BM19" t="str">
            <v>021405</v>
          </cell>
          <cell r="BN19">
            <v>68</v>
          </cell>
          <cell r="BO19" t="str">
            <v>021303</v>
          </cell>
          <cell r="BP19">
            <v>240</v>
          </cell>
          <cell r="BQ19" t="str">
            <v>021303</v>
          </cell>
          <cell r="BR19">
            <v>156</v>
          </cell>
          <cell r="BS19" t="str">
            <v>021405</v>
          </cell>
          <cell r="BT19">
            <v>52</v>
          </cell>
          <cell r="BU19" t="str">
            <v>021501</v>
          </cell>
          <cell r="BV19">
            <v>121</v>
          </cell>
          <cell r="BW19" t="str">
            <v>021405</v>
          </cell>
          <cell r="BX19">
            <v>50</v>
          </cell>
          <cell r="BY19" t="str">
            <v>021424</v>
          </cell>
          <cell r="BZ19">
            <v>1146</v>
          </cell>
          <cell r="CA19" t="str">
            <v>021502</v>
          </cell>
          <cell r="CB19">
            <v>260</v>
          </cell>
          <cell r="CC19" t="str">
            <v>021501</v>
          </cell>
          <cell r="CD19">
            <v>118</v>
          </cell>
          <cell r="CE19" t="str">
            <v>021424</v>
          </cell>
          <cell r="CF19">
            <v>471</v>
          </cell>
          <cell r="CG19" t="str">
            <v>021424</v>
          </cell>
          <cell r="CH19">
            <v>454</v>
          </cell>
          <cell r="CI19" t="str">
            <v>021405</v>
          </cell>
          <cell r="CJ19">
            <v>88</v>
          </cell>
          <cell r="CK19" t="str">
            <v>021502</v>
          </cell>
          <cell r="CL19">
            <v>248</v>
          </cell>
          <cell r="CM19" t="str">
            <v>021502</v>
          </cell>
          <cell r="CN19">
            <v>247</v>
          </cell>
          <cell r="CO19" t="str">
            <v>021424</v>
          </cell>
          <cell r="CP19">
            <v>466</v>
          </cell>
          <cell r="CQ19" t="str">
            <v>021502</v>
          </cell>
          <cell r="CR19">
            <v>234</v>
          </cell>
          <cell r="CS19" t="str">
            <v>021501</v>
          </cell>
          <cell r="CT19">
            <v>96</v>
          </cell>
          <cell r="CU19" t="str">
            <v>021502</v>
          </cell>
          <cell r="CV19">
            <v>241</v>
          </cell>
          <cell r="CW19" t="str">
            <v>021502</v>
          </cell>
          <cell r="CX19">
            <v>282</v>
          </cell>
          <cell r="CY19" t="str">
            <v>021502</v>
          </cell>
          <cell r="CZ19">
            <v>233</v>
          </cell>
          <cell r="DA19" t="str">
            <v>021501</v>
          </cell>
          <cell r="DB19">
            <v>117</v>
          </cell>
          <cell r="DC19" t="str">
            <v>021502</v>
          </cell>
          <cell r="DD19">
            <v>297</v>
          </cell>
          <cell r="DE19" t="str">
            <v>021501</v>
          </cell>
          <cell r="DF19">
            <v>88</v>
          </cell>
          <cell r="DG19" t="str">
            <v>021502</v>
          </cell>
          <cell r="DH19">
            <v>294</v>
          </cell>
          <cell r="DI19" t="str">
            <v>021502</v>
          </cell>
          <cell r="DJ19">
            <v>272</v>
          </cell>
          <cell r="DK19" t="str">
            <v>021502</v>
          </cell>
          <cell r="DL19">
            <v>328</v>
          </cell>
          <cell r="DM19" t="str">
            <v>021502</v>
          </cell>
          <cell r="DN19">
            <v>331</v>
          </cell>
          <cell r="DO19" t="str">
            <v>021502</v>
          </cell>
          <cell r="DP19">
            <v>385</v>
          </cell>
          <cell r="DQ19" t="str">
            <v>021502</v>
          </cell>
          <cell r="DR19">
            <v>392</v>
          </cell>
          <cell r="DS19" t="str">
            <v>021501</v>
          </cell>
          <cell r="DT19">
            <v>173</v>
          </cell>
          <cell r="DU19" t="str">
            <v>021501</v>
          </cell>
          <cell r="DV19">
            <v>126</v>
          </cell>
          <cell r="DW19" t="str">
            <v>021502</v>
          </cell>
          <cell r="DX19">
            <v>442</v>
          </cell>
          <cell r="DY19" t="str">
            <v>021502</v>
          </cell>
          <cell r="DZ19">
            <v>487</v>
          </cell>
          <cell r="EA19" t="str">
            <v>021502</v>
          </cell>
          <cell r="EB19">
            <v>499</v>
          </cell>
          <cell r="EC19" t="str">
            <v>021502</v>
          </cell>
          <cell r="ED19">
            <v>485</v>
          </cell>
          <cell r="EE19" t="str">
            <v>021502</v>
          </cell>
          <cell r="EF19">
            <v>520</v>
          </cell>
          <cell r="EG19" t="str">
            <v>021501</v>
          </cell>
          <cell r="EH19">
            <v>196</v>
          </cell>
          <cell r="EI19" t="str">
            <v>021502</v>
          </cell>
          <cell r="EJ19">
            <v>506</v>
          </cell>
          <cell r="EK19" t="str">
            <v>021502</v>
          </cell>
          <cell r="EL19">
            <v>535</v>
          </cell>
          <cell r="EM19" t="str">
            <v>021502</v>
          </cell>
          <cell r="EN19">
            <v>490</v>
          </cell>
          <cell r="EO19" t="str">
            <v>021502</v>
          </cell>
          <cell r="EP19">
            <v>530</v>
          </cell>
          <cell r="EQ19" t="str">
            <v>021502</v>
          </cell>
          <cell r="ER19">
            <v>488</v>
          </cell>
          <cell r="ES19" t="str">
            <v>021501</v>
          </cell>
          <cell r="ET19">
            <v>188</v>
          </cell>
          <cell r="EU19" t="str">
            <v>021502</v>
          </cell>
          <cell r="EV19">
            <v>473</v>
          </cell>
          <cell r="EW19" t="str">
            <v>021502</v>
          </cell>
          <cell r="EX19">
            <v>480</v>
          </cell>
          <cell r="EY19" t="str">
            <v>021502</v>
          </cell>
          <cell r="EZ19">
            <v>388</v>
          </cell>
          <cell r="FA19" t="str">
            <v>021502</v>
          </cell>
          <cell r="FB19">
            <v>482</v>
          </cell>
          <cell r="FC19" t="str">
            <v>021502</v>
          </cell>
          <cell r="FD19">
            <v>396</v>
          </cell>
          <cell r="FE19" t="str">
            <v>021502</v>
          </cell>
          <cell r="FF19">
            <v>429</v>
          </cell>
          <cell r="FG19" t="str">
            <v>021502</v>
          </cell>
          <cell r="FH19">
            <v>342</v>
          </cell>
          <cell r="FI19" t="str">
            <v>021502</v>
          </cell>
          <cell r="FJ19">
            <v>364</v>
          </cell>
          <cell r="FK19" t="str">
            <v>021502</v>
          </cell>
          <cell r="FL19">
            <v>313</v>
          </cell>
          <cell r="FM19" t="str">
            <v>021502</v>
          </cell>
          <cell r="FN19">
            <v>401</v>
          </cell>
          <cell r="FO19" t="str">
            <v>021502</v>
          </cell>
          <cell r="FP19">
            <v>347</v>
          </cell>
          <cell r="FQ19" t="str">
            <v>021502</v>
          </cell>
          <cell r="FR19">
            <v>403</v>
          </cell>
          <cell r="FS19" t="str">
            <v>021502</v>
          </cell>
          <cell r="FT19">
            <v>332</v>
          </cell>
          <cell r="FU19" t="str">
            <v>021502</v>
          </cell>
          <cell r="FV19">
            <v>407</v>
          </cell>
          <cell r="FW19" t="str">
            <v>021502</v>
          </cell>
          <cell r="FX19">
            <v>341</v>
          </cell>
          <cell r="FY19" t="str">
            <v>021502</v>
          </cell>
          <cell r="FZ19">
            <v>395</v>
          </cell>
          <cell r="GA19" t="str">
            <v>021502</v>
          </cell>
          <cell r="GB19">
            <v>295</v>
          </cell>
          <cell r="GC19" t="str">
            <v>021502</v>
          </cell>
          <cell r="GD19">
            <v>354</v>
          </cell>
          <cell r="GE19" t="str">
            <v>021502</v>
          </cell>
          <cell r="GF19">
            <v>305</v>
          </cell>
          <cell r="GG19" t="str">
            <v>021502</v>
          </cell>
          <cell r="GH19">
            <v>356</v>
          </cell>
          <cell r="GI19" t="str">
            <v>021502</v>
          </cell>
          <cell r="GJ19">
            <v>284</v>
          </cell>
          <cell r="GK19" t="str">
            <v>021502</v>
          </cell>
          <cell r="GL19">
            <v>345</v>
          </cell>
          <cell r="GM19" t="str">
            <v>021502</v>
          </cell>
          <cell r="GN19">
            <v>286</v>
          </cell>
          <cell r="GO19" t="str">
            <v>021502</v>
          </cell>
          <cell r="GP19">
            <v>309</v>
          </cell>
          <cell r="GQ19" t="str">
            <v>021502</v>
          </cell>
          <cell r="GR19">
            <v>270</v>
          </cell>
          <cell r="GS19" t="str">
            <v>021502</v>
          </cell>
          <cell r="GT19">
            <v>376</v>
          </cell>
          <cell r="GU19" t="str">
            <v>021502</v>
          </cell>
          <cell r="GV19">
            <v>266</v>
          </cell>
          <cell r="GW19" t="str">
            <v>021502</v>
          </cell>
          <cell r="GX19">
            <v>338</v>
          </cell>
          <cell r="GY19" t="str">
            <v>021502</v>
          </cell>
          <cell r="GZ19">
            <v>267</v>
          </cell>
          <cell r="HA19" t="str">
            <v>021502</v>
          </cell>
          <cell r="HB19">
            <v>318</v>
          </cell>
          <cell r="HC19" t="str">
            <v>021502</v>
          </cell>
          <cell r="HD19">
            <v>273</v>
          </cell>
          <cell r="HE19" t="str">
            <v>021501</v>
          </cell>
          <cell r="HF19">
            <v>181</v>
          </cell>
          <cell r="HG19" t="str">
            <v>021502</v>
          </cell>
          <cell r="HH19">
            <v>276</v>
          </cell>
          <cell r="HI19" t="str">
            <v>021502</v>
          </cell>
          <cell r="HJ19">
            <v>342</v>
          </cell>
          <cell r="HK19" t="str">
            <v>021502</v>
          </cell>
          <cell r="HL19">
            <v>293</v>
          </cell>
          <cell r="HM19" t="str">
            <v>021502</v>
          </cell>
          <cell r="HN19">
            <v>370</v>
          </cell>
          <cell r="HO19" t="str">
            <v>021502</v>
          </cell>
          <cell r="HP19">
            <v>289</v>
          </cell>
          <cell r="HQ19" t="str">
            <v>021502</v>
          </cell>
          <cell r="HR19">
            <v>312</v>
          </cell>
          <cell r="HS19" t="str">
            <v>021502</v>
          </cell>
          <cell r="HT19">
            <v>324</v>
          </cell>
          <cell r="HU19" t="str">
            <v>021502</v>
          </cell>
          <cell r="HV19">
            <v>405</v>
          </cell>
          <cell r="HW19" t="str">
            <v>021502</v>
          </cell>
          <cell r="HX19">
            <v>343</v>
          </cell>
          <cell r="HY19" t="str">
            <v>021502</v>
          </cell>
          <cell r="HZ19">
            <v>465</v>
          </cell>
          <cell r="IA19" t="str">
            <v>021502</v>
          </cell>
          <cell r="IB19">
            <v>338</v>
          </cell>
          <cell r="IC19" t="str">
            <v>021502</v>
          </cell>
          <cell r="ID19">
            <v>455</v>
          </cell>
          <cell r="IE19" t="str">
            <v>021502</v>
          </cell>
          <cell r="IF19">
            <v>377</v>
          </cell>
          <cell r="IG19" t="str">
            <v>021502</v>
          </cell>
          <cell r="IH19">
            <v>555</v>
          </cell>
          <cell r="II19" t="str">
            <v>021502</v>
          </cell>
          <cell r="IJ19">
            <v>373</v>
          </cell>
          <cell r="IK19" t="str">
            <v>021501</v>
          </cell>
          <cell r="IL19">
            <v>272</v>
          </cell>
          <cell r="IM19" t="str">
            <v>021502</v>
          </cell>
          <cell r="IN19">
            <v>364</v>
          </cell>
          <cell r="IO19" t="str">
            <v>021502</v>
          </cell>
          <cell r="IP19">
            <v>501</v>
          </cell>
          <cell r="IQ19" t="str">
            <v>021502</v>
          </cell>
          <cell r="IR19">
            <v>341</v>
          </cell>
          <cell r="IS19" t="str">
            <v>021502</v>
          </cell>
          <cell r="IT19">
            <v>518</v>
          </cell>
          <cell r="IU19" t="str">
            <v>021502</v>
          </cell>
          <cell r="IV19">
            <v>326</v>
          </cell>
          <cell r="IW19" t="str">
            <v>021502</v>
          </cell>
          <cell r="IX19">
            <v>477</v>
          </cell>
          <cell r="IY19" t="str">
            <v>021502</v>
          </cell>
          <cell r="IZ19">
            <v>277</v>
          </cell>
          <cell r="JA19" t="str">
            <v>021502</v>
          </cell>
          <cell r="JB19">
            <v>376</v>
          </cell>
          <cell r="JC19" t="str">
            <v>021502</v>
          </cell>
          <cell r="JD19">
            <v>267</v>
          </cell>
          <cell r="JE19" t="str">
            <v>021502</v>
          </cell>
          <cell r="JF19">
            <v>420</v>
          </cell>
          <cell r="JG19" t="str">
            <v>021502</v>
          </cell>
          <cell r="JH19">
            <v>239</v>
          </cell>
          <cell r="JI19" t="str">
            <v>021502</v>
          </cell>
          <cell r="JJ19">
            <v>384</v>
          </cell>
          <cell r="JK19" t="str">
            <v>021502</v>
          </cell>
          <cell r="JL19">
            <v>189</v>
          </cell>
          <cell r="JM19" t="str">
            <v>021502</v>
          </cell>
          <cell r="JN19">
            <v>343</v>
          </cell>
          <cell r="JO19" t="str">
            <v>021502</v>
          </cell>
          <cell r="JP19">
            <v>195</v>
          </cell>
          <cell r="JQ19" t="str">
            <v>021502</v>
          </cell>
          <cell r="JR19">
            <v>362</v>
          </cell>
          <cell r="JS19" t="str">
            <v>021502</v>
          </cell>
          <cell r="JT19">
            <v>171</v>
          </cell>
          <cell r="JU19" t="str">
            <v>021502</v>
          </cell>
          <cell r="JV19">
            <v>322</v>
          </cell>
          <cell r="JW19" t="str">
            <v>021502</v>
          </cell>
          <cell r="JX19">
            <v>155</v>
          </cell>
          <cell r="JY19" t="str">
            <v>021502</v>
          </cell>
          <cell r="JZ19">
            <v>236</v>
          </cell>
          <cell r="KA19" t="str">
            <v>021502</v>
          </cell>
          <cell r="KB19">
            <v>137</v>
          </cell>
          <cell r="KC19" t="str">
            <v>021502</v>
          </cell>
          <cell r="KD19">
            <v>248</v>
          </cell>
          <cell r="KE19" t="str">
            <v>021502</v>
          </cell>
          <cell r="KF19">
            <v>116</v>
          </cell>
          <cell r="KG19" t="str">
            <v>021502</v>
          </cell>
          <cell r="KH19">
            <v>222</v>
          </cell>
          <cell r="KI19" t="str">
            <v>021502</v>
          </cell>
          <cell r="KJ19">
            <v>87</v>
          </cell>
          <cell r="KK19" t="str">
            <v>021502</v>
          </cell>
          <cell r="KL19">
            <v>187</v>
          </cell>
          <cell r="KM19" t="str">
            <v>021502</v>
          </cell>
          <cell r="KN19">
            <v>65</v>
          </cell>
          <cell r="KO19" t="str">
            <v>021502</v>
          </cell>
          <cell r="KP19">
            <v>158</v>
          </cell>
          <cell r="KQ19" t="str">
            <v>021502</v>
          </cell>
          <cell r="KR19">
            <v>40</v>
          </cell>
          <cell r="KS19" t="str">
            <v>021502</v>
          </cell>
          <cell r="KT19">
            <v>68</v>
          </cell>
          <cell r="KU19" t="str">
            <v>021502</v>
          </cell>
          <cell r="KV19">
            <v>17</v>
          </cell>
          <cell r="KW19" t="str">
            <v>021502</v>
          </cell>
          <cell r="KX19">
            <v>48</v>
          </cell>
          <cell r="KY19" t="str">
            <v>021502</v>
          </cell>
          <cell r="KZ19">
            <v>21</v>
          </cell>
          <cell r="LA19" t="str">
            <v>021502</v>
          </cell>
          <cell r="LB19">
            <v>59</v>
          </cell>
          <cell r="LC19" t="str">
            <v>021502</v>
          </cell>
          <cell r="LD19">
            <v>40</v>
          </cell>
          <cell r="LE19" t="str">
            <v>021502</v>
          </cell>
          <cell r="LF19">
            <v>100</v>
          </cell>
          <cell r="LG19" t="str">
            <v>021502</v>
          </cell>
          <cell r="LH19">
            <v>52</v>
          </cell>
          <cell r="LI19" t="str">
            <v>021502</v>
          </cell>
          <cell r="LJ19">
            <v>156</v>
          </cell>
          <cell r="LK19" t="str">
            <v>021502</v>
          </cell>
          <cell r="LL19">
            <v>44</v>
          </cell>
          <cell r="LM19" t="str">
            <v>021502</v>
          </cell>
          <cell r="LN19">
            <v>152</v>
          </cell>
          <cell r="LO19" t="str">
            <v>021502</v>
          </cell>
          <cell r="LP19">
            <v>55</v>
          </cell>
          <cell r="LQ19" t="str">
            <v>021502</v>
          </cell>
          <cell r="LR19">
            <v>167</v>
          </cell>
          <cell r="LS19" t="str">
            <v>021502</v>
          </cell>
          <cell r="LT19">
            <v>38</v>
          </cell>
          <cell r="LU19" t="str">
            <v>021502</v>
          </cell>
          <cell r="LV19">
            <v>149</v>
          </cell>
          <cell r="LW19" t="str">
            <v>021502</v>
          </cell>
          <cell r="LX19">
            <v>39</v>
          </cell>
          <cell r="LY19" t="str">
            <v>021502</v>
          </cell>
          <cell r="LZ19">
            <v>143</v>
          </cell>
          <cell r="MA19" t="str">
            <v>021502</v>
          </cell>
          <cell r="MB19">
            <v>33</v>
          </cell>
          <cell r="MC19" t="str">
            <v>021502</v>
          </cell>
          <cell r="MD19">
            <v>121</v>
          </cell>
          <cell r="ME19" t="str">
            <v>021502</v>
          </cell>
          <cell r="MF19">
            <v>18</v>
          </cell>
          <cell r="MG19" t="str">
            <v>021502</v>
          </cell>
          <cell r="MH19">
            <v>80</v>
          </cell>
          <cell r="MI19" t="str">
            <v>021502</v>
          </cell>
          <cell r="MJ19">
            <v>9</v>
          </cell>
          <cell r="MK19" t="str">
            <v>021502</v>
          </cell>
          <cell r="ML19">
            <v>39</v>
          </cell>
          <cell r="MM19" t="str">
            <v>021502</v>
          </cell>
          <cell r="MN19">
            <v>10</v>
          </cell>
          <cell r="MO19" t="str">
            <v>021502</v>
          </cell>
          <cell r="MP19">
            <v>39</v>
          </cell>
          <cell r="MQ19" t="str">
            <v>021502</v>
          </cell>
          <cell r="MR19">
            <v>16</v>
          </cell>
          <cell r="MS19" t="str">
            <v>021502</v>
          </cell>
          <cell r="MT19">
            <v>34</v>
          </cell>
          <cell r="MU19" t="str">
            <v>021502</v>
          </cell>
          <cell r="MV19">
            <v>9</v>
          </cell>
          <cell r="MW19" t="str">
            <v>021502</v>
          </cell>
          <cell r="MX19">
            <v>21</v>
          </cell>
          <cell r="MY19" t="str">
            <v>021502</v>
          </cell>
          <cell r="MZ19">
            <v>7</v>
          </cell>
          <cell r="NA19" t="str">
            <v>021502</v>
          </cell>
          <cell r="NB19">
            <v>23</v>
          </cell>
          <cell r="NC19" t="str">
            <v>021502</v>
          </cell>
          <cell r="ND19">
            <v>2</v>
          </cell>
          <cell r="NE19" t="str">
            <v>021502</v>
          </cell>
          <cell r="NF19">
            <v>22</v>
          </cell>
          <cell r="NG19" t="str">
            <v>021502</v>
          </cell>
          <cell r="NH19">
            <v>5</v>
          </cell>
          <cell r="NI19" t="str">
            <v>021601</v>
          </cell>
          <cell r="NJ19">
            <v>43</v>
          </cell>
          <cell r="NK19" t="str">
            <v>021502</v>
          </cell>
          <cell r="NL19">
            <v>1</v>
          </cell>
          <cell r="NM19" t="str">
            <v>021502</v>
          </cell>
          <cell r="NN19">
            <v>12</v>
          </cell>
          <cell r="NO19" t="str">
            <v>021502</v>
          </cell>
          <cell r="NP19">
            <v>1</v>
          </cell>
          <cell r="NQ19" t="str">
            <v>021601</v>
          </cell>
          <cell r="NR19">
            <v>20</v>
          </cell>
          <cell r="NU19" t="str">
            <v>021602</v>
          </cell>
          <cell r="NV19">
            <v>14</v>
          </cell>
          <cell r="NY19" t="str">
            <v>021602</v>
          </cell>
          <cell r="NZ19">
            <v>4</v>
          </cell>
          <cell r="OC19" t="str">
            <v>021607</v>
          </cell>
          <cell r="OD19">
            <v>4</v>
          </cell>
          <cell r="OG19" t="str">
            <v>022202</v>
          </cell>
          <cell r="OH19">
            <v>1</v>
          </cell>
          <cell r="OK19" t="str">
            <v>025002</v>
          </cell>
          <cell r="OL19">
            <v>1</v>
          </cell>
        </row>
        <row r="20">
          <cell r="C20" t="str">
            <v>021424</v>
          </cell>
          <cell r="D20">
            <v>629</v>
          </cell>
          <cell r="E20" t="str">
            <v>021424</v>
          </cell>
          <cell r="F20">
            <v>575</v>
          </cell>
          <cell r="G20" t="str">
            <v>021424</v>
          </cell>
          <cell r="H20">
            <v>646</v>
          </cell>
          <cell r="I20" t="str">
            <v>021424</v>
          </cell>
          <cell r="J20">
            <v>625</v>
          </cell>
          <cell r="K20" t="str">
            <v>021424</v>
          </cell>
          <cell r="L20">
            <v>722</v>
          </cell>
          <cell r="M20" t="str">
            <v>021424</v>
          </cell>
          <cell r="N20">
            <v>705</v>
          </cell>
          <cell r="O20" t="str">
            <v>021424</v>
          </cell>
          <cell r="P20">
            <v>756</v>
          </cell>
          <cell r="Q20" t="str">
            <v>021424</v>
          </cell>
          <cell r="R20">
            <v>718</v>
          </cell>
          <cell r="S20" t="str">
            <v>021424</v>
          </cell>
          <cell r="T20">
            <v>806</v>
          </cell>
          <cell r="U20" t="str">
            <v>021424</v>
          </cell>
          <cell r="V20">
            <v>764</v>
          </cell>
          <cell r="W20" t="str">
            <v>021424</v>
          </cell>
          <cell r="X20">
            <v>908</v>
          </cell>
          <cell r="Y20" t="str">
            <v>021424</v>
          </cell>
          <cell r="Z20">
            <v>860</v>
          </cell>
          <cell r="AA20" t="str">
            <v>021424</v>
          </cell>
          <cell r="AB20">
            <v>879</v>
          </cell>
          <cell r="AC20" t="str">
            <v>021424</v>
          </cell>
          <cell r="AD20">
            <v>878</v>
          </cell>
          <cell r="AE20" t="str">
            <v>021424</v>
          </cell>
          <cell r="AF20">
            <v>903</v>
          </cell>
          <cell r="AG20" t="str">
            <v>021424</v>
          </cell>
          <cell r="AH20">
            <v>841</v>
          </cell>
          <cell r="AI20" t="str">
            <v>021424</v>
          </cell>
          <cell r="AJ20">
            <v>824</v>
          </cell>
          <cell r="AK20" t="str">
            <v>021424</v>
          </cell>
          <cell r="AL20">
            <v>875</v>
          </cell>
          <cell r="AM20" t="str">
            <v>021424</v>
          </cell>
          <cell r="AN20">
            <v>890</v>
          </cell>
          <cell r="AO20" t="str">
            <v>021424</v>
          </cell>
          <cell r="AP20">
            <v>842</v>
          </cell>
          <cell r="AQ20" t="str">
            <v>021424</v>
          </cell>
          <cell r="AR20">
            <v>861</v>
          </cell>
          <cell r="AS20" t="str">
            <v>021424</v>
          </cell>
          <cell r="AT20">
            <v>804</v>
          </cell>
          <cell r="AU20" t="str">
            <v>021424</v>
          </cell>
          <cell r="AV20">
            <v>832</v>
          </cell>
          <cell r="AW20" t="str">
            <v>021424</v>
          </cell>
          <cell r="AX20">
            <v>756</v>
          </cell>
          <cell r="AY20" t="str">
            <v>021424</v>
          </cell>
          <cell r="AZ20">
            <v>786</v>
          </cell>
          <cell r="BA20" t="str">
            <v>021424</v>
          </cell>
          <cell r="BB20">
            <v>719</v>
          </cell>
          <cell r="BC20" t="str">
            <v>021424</v>
          </cell>
          <cell r="BD20">
            <v>725</v>
          </cell>
          <cell r="BE20" t="str">
            <v>021424</v>
          </cell>
          <cell r="BF20">
            <v>704</v>
          </cell>
          <cell r="BG20" t="str">
            <v>021424</v>
          </cell>
          <cell r="BH20">
            <v>692</v>
          </cell>
          <cell r="BI20" t="str">
            <v>021424</v>
          </cell>
          <cell r="BJ20">
            <v>679</v>
          </cell>
          <cell r="BK20" t="str">
            <v>021424</v>
          </cell>
          <cell r="BL20">
            <v>703</v>
          </cell>
          <cell r="BM20" t="str">
            <v>021424</v>
          </cell>
          <cell r="BN20">
            <v>689</v>
          </cell>
          <cell r="BO20" t="str">
            <v>021405</v>
          </cell>
          <cell r="BP20">
            <v>73</v>
          </cell>
          <cell r="BQ20" t="str">
            <v>021405</v>
          </cell>
          <cell r="BR20">
            <v>51</v>
          </cell>
          <cell r="BS20" t="str">
            <v>021424</v>
          </cell>
          <cell r="BT20">
            <v>868</v>
          </cell>
          <cell r="BU20" t="str">
            <v>021502</v>
          </cell>
          <cell r="BV20">
            <v>394</v>
          </cell>
          <cell r="BW20" t="str">
            <v>021424</v>
          </cell>
          <cell r="BX20">
            <v>1079</v>
          </cell>
          <cell r="BY20" t="str">
            <v>021501</v>
          </cell>
          <cell r="BZ20">
            <v>120</v>
          </cell>
          <cell r="CA20" t="str">
            <v>021601</v>
          </cell>
          <cell r="CB20">
            <v>523</v>
          </cell>
          <cell r="CC20" t="str">
            <v>021502</v>
          </cell>
          <cell r="CD20">
            <v>304</v>
          </cell>
          <cell r="CE20" t="str">
            <v>021501</v>
          </cell>
          <cell r="CF20">
            <v>158</v>
          </cell>
          <cell r="CG20" t="str">
            <v>021501</v>
          </cell>
          <cell r="CH20">
            <v>128</v>
          </cell>
          <cell r="CI20" t="str">
            <v>021424</v>
          </cell>
          <cell r="CJ20">
            <v>456</v>
          </cell>
          <cell r="CK20" t="str">
            <v>021601</v>
          </cell>
          <cell r="CL20">
            <v>667</v>
          </cell>
          <cell r="CM20" t="str">
            <v>021601</v>
          </cell>
          <cell r="CN20">
            <v>682</v>
          </cell>
          <cell r="CO20" t="str">
            <v>021501</v>
          </cell>
          <cell r="CP20">
            <v>109</v>
          </cell>
          <cell r="CQ20" t="str">
            <v>021601</v>
          </cell>
          <cell r="CR20">
            <v>720</v>
          </cell>
          <cell r="CS20" t="str">
            <v>021502</v>
          </cell>
          <cell r="CT20">
            <v>227</v>
          </cell>
          <cell r="CU20" t="str">
            <v>021601</v>
          </cell>
          <cell r="CV20">
            <v>703</v>
          </cell>
          <cell r="CW20" t="str">
            <v>021601</v>
          </cell>
          <cell r="CX20">
            <v>829</v>
          </cell>
          <cell r="CY20" t="str">
            <v>021601</v>
          </cell>
          <cell r="CZ20">
            <v>821</v>
          </cell>
          <cell r="DA20" t="str">
            <v>021502</v>
          </cell>
          <cell r="DB20">
            <v>265</v>
          </cell>
          <cell r="DC20" t="str">
            <v>021601</v>
          </cell>
          <cell r="DD20">
            <v>773</v>
          </cell>
          <cell r="DE20" t="str">
            <v>021502</v>
          </cell>
          <cell r="DF20">
            <v>287</v>
          </cell>
          <cell r="DG20" t="str">
            <v>021601</v>
          </cell>
          <cell r="DH20">
            <v>791</v>
          </cell>
          <cell r="DI20" t="str">
            <v>021601</v>
          </cell>
          <cell r="DJ20">
            <v>821</v>
          </cell>
          <cell r="DK20" t="str">
            <v>021601</v>
          </cell>
          <cell r="DL20">
            <v>919</v>
          </cell>
          <cell r="DM20" t="str">
            <v>021601</v>
          </cell>
          <cell r="DN20">
            <v>975</v>
          </cell>
          <cell r="DO20" t="str">
            <v>021601</v>
          </cell>
          <cell r="DP20">
            <v>1052</v>
          </cell>
          <cell r="DQ20" t="str">
            <v>021601</v>
          </cell>
          <cell r="DR20">
            <v>1138</v>
          </cell>
          <cell r="DS20" t="str">
            <v>021502</v>
          </cell>
          <cell r="DT20">
            <v>434</v>
          </cell>
          <cell r="DU20" t="str">
            <v>021502</v>
          </cell>
          <cell r="DV20">
            <v>442</v>
          </cell>
          <cell r="DW20" t="str">
            <v>021601</v>
          </cell>
          <cell r="DX20">
            <v>1285</v>
          </cell>
          <cell r="DY20" t="str">
            <v>021601</v>
          </cell>
          <cell r="DZ20">
            <v>1309</v>
          </cell>
          <cell r="EA20" t="str">
            <v>021601</v>
          </cell>
          <cell r="EB20">
            <v>1355</v>
          </cell>
          <cell r="EC20" t="str">
            <v>021601</v>
          </cell>
          <cell r="ED20">
            <v>1376</v>
          </cell>
          <cell r="EE20" t="str">
            <v>021601</v>
          </cell>
          <cell r="EF20">
            <v>1454</v>
          </cell>
          <cell r="EG20" t="str">
            <v>021502</v>
          </cell>
          <cell r="EH20">
            <v>516</v>
          </cell>
          <cell r="EI20" t="str">
            <v>021601</v>
          </cell>
          <cell r="EJ20">
            <v>1384</v>
          </cell>
          <cell r="EK20" t="str">
            <v>021601</v>
          </cell>
          <cell r="EL20">
            <v>1535</v>
          </cell>
          <cell r="EM20" t="str">
            <v>021601</v>
          </cell>
          <cell r="EN20">
            <v>1250</v>
          </cell>
          <cell r="EO20" t="str">
            <v>021601</v>
          </cell>
          <cell r="EP20">
            <v>1400</v>
          </cell>
          <cell r="EQ20" t="str">
            <v>021601</v>
          </cell>
          <cell r="ER20">
            <v>1142</v>
          </cell>
          <cell r="ES20" t="str">
            <v>021502</v>
          </cell>
          <cell r="ET20">
            <v>474</v>
          </cell>
          <cell r="EU20" t="str">
            <v>021601</v>
          </cell>
          <cell r="EV20">
            <v>1262</v>
          </cell>
          <cell r="EW20" t="str">
            <v>021601</v>
          </cell>
          <cell r="EX20">
            <v>1308</v>
          </cell>
          <cell r="EY20" t="str">
            <v>021601</v>
          </cell>
          <cell r="EZ20">
            <v>1056</v>
          </cell>
          <cell r="FA20" t="str">
            <v>021601</v>
          </cell>
          <cell r="FB20">
            <v>1210</v>
          </cell>
          <cell r="FC20" t="str">
            <v>021601</v>
          </cell>
          <cell r="FD20">
            <v>984</v>
          </cell>
          <cell r="FE20" t="str">
            <v>021601</v>
          </cell>
          <cell r="FF20">
            <v>1185</v>
          </cell>
          <cell r="FG20" t="str">
            <v>021601</v>
          </cell>
          <cell r="FH20">
            <v>981</v>
          </cell>
          <cell r="FI20" t="str">
            <v>021601</v>
          </cell>
          <cell r="FJ20">
            <v>1109</v>
          </cell>
          <cell r="FK20" t="str">
            <v>021601</v>
          </cell>
          <cell r="FL20">
            <v>962</v>
          </cell>
          <cell r="FM20" t="str">
            <v>021601</v>
          </cell>
          <cell r="FN20">
            <v>1135</v>
          </cell>
          <cell r="FO20" t="str">
            <v>021601</v>
          </cell>
          <cell r="FP20">
            <v>940</v>
          </cell>
          <cell r="FQ20" t="str">
            <v>021601</v>
          </cell>
          <cell r="FR20">
            <v>1074</v>
          </cell>
          <cell r="FS20" t="str">
            <v>021601</v>
          </cell>
          <cell r="FT20">
            <v>891</v>
          </cell>
          <cell r="FU20" t="str">
            <v>021601</v>
          </cell>
          <cell r="FV20">
            <v>1029</v>
          </cell>
          <cell r="FW20" t="str">
            <v>021601</v>
          </cell>
          <cell r="FX20">
            <v>823</v>
          </cell>
          <cell r="FY20" t="str">
            <v>021601</v>
          </cell>
          <cell r="FZ20">
            <v>1026</v>
          </cell>
          <cell r="GA20" t="str">
            <v>021601</v>
          </cell>
          <cell r="GB20">
            <v>809</v>
          </cell>
          <cell r="GC20" t="str">
            <v>021601</v>
          </cell>
          <cell r="GD20">
            <v>1048</v>
          </cell>
          <cell r="GE20" t="str">
            <v>021601</v>
          </cell>
          <cell r="GF20">
            <v>773</v>
          </cell>
          <cell r="GG20" t="str">
            <v>021601</v>
          </cell>
          <cell r="GH20">
            <v>1002</v>
          </cell>
          <cell r="GI20" t="str">
            <v>021601</v>
          </cell>
          <cell r="GJ20">
            <v>816</v>
          </cell>
          <cell r="GK20" t="str">
            <v>021601</v>
          </cell>
          <cell r="GL20">
            <v>985</v>
          </cell>
          <cell r="GM20" t="str">
            <v>021601</v>
          </cell>
          <cell r="GN20">
            <v>791</v>
          </cell>
          <cell r="GO20" t="str">
            <v>021601</v>
          </cell>
          <cell r="GP20">
            <v>977</v>
          </cell>
          <cell r="GQ20" t="str">
            <v>021601</v>
          </cell>
          <cell r="GR20">
            <v>804</v>
          </cell>
          <cell r="GS20" t="str">
            <v>021601</v>
          </cell>
          <cell r="GT20">
            <v>998</v>
          </cell>
          <cell r="GU20" t="str">
            <v>021601</v>
          </cell>
          <cell r="GV20">
            <v>732</v>
          </cell>
          <cell r="GW20" t="str">
            <v>021601</v>
          </cell>
          <cell r="GX20">
            <v>923</v>
          </cell>
          <cell r="GY20" t="str">
            <v>021601</v>
          </cell>
          <cell r="GZ20">
            <v>732</v>
          </cell>
          <cell r="HA20" t="str">
            <v>021601</v>
          </cell>
          <cell r="HB20">
            <v>948</v>
          </cell>
          <cell r="HC20" t="str">
            <v>021601</v>
          </cell>
          <cell r="HD20">
            <v>765</v>
          </cell>
          <cell r="HE20" t="str">
            <v>021502</v>
          </cell>
          <cell r="HF20">
            <v>346</v>
          </cell>
          <cell r="HG20" t="str">
            <v>021601</v>
          </cell>
          <cell r="HH20">
            <v>788</v>
          </cell>
          <cell r="HI20" t="str">
            <v>021601</v>
          </cell>
          <cell r="HJ20">
            <v>966</v>
          </cell>
          <cell r="HK20" t="str">
            <v>021601</v>
          </cell>
          <cell r="HL20">
            <v>796</v>
          </cell>
          <cell r="HM20" t="str">
            <v>021601</v>
          </cell>
          <cell r="HN20">
            <v>1021</v>
          </cell>
          <cell r="HO20" t="str">
            <v>021601</v>
          </cell>
          <cell r="HP20">
            <v>815</v>
          </cell>
          <cell r="HQ20" t="str">
            <v>021601</v>
          </cell>
          <cell r="HR20">
            <v>1065</v>
          </cell>
          <cell r="HS20" t="str">
            <v>021601</v>
          </cell>
          <cell r="HT20">
            <v>766</v>
          </cell>
          <cell r="HU20" t="str">
            <v>021601</v>
          </cell>
          <cell r="HV20">
            <v>1003</v>
          </cell>
          <cell r="HW20" t="str">
            <v>021601</v>
          </cell>
          <cell r="HX20">
            <v>825</v>
          </cell>
          <cell r="HY20" t="str">
            <v>021601</v>
          </cell>
          <cell r="HZ20">
            <v>1145</v>
          </cell>
          <cell r="IA20" t="str">
            <v>021601</v>
          </cell>
          <cell r="IB20">
            <v>812</v>
          </cell>
          <cell r="IC20" t="str">
            <v>021601</v>
          </cell>
          <cell r="ID20">
            <v>1221</v>
          </cell>
          <cell r="IE20" t="str">
            <v>021601</v>
          </cell>
          <cell r="IF20">
            <v>842</v>
          </cell>
          <cell r="IG20" t="str">
            <v>021601</v>
          </cell>
          <cell r="IH20">
            <v>1284</v>
          </cell>
          <cell r="II20" t="str">
            <v>021601</v>
          </cell>
          <cell r="IJ20">
            <v>835</v>
          </cell>
          <cell r="IK20" t="str">
            <v>021502</v>
          </cell>
          <cell r="IL20">
            <v>474</v>
          </cell>
          <cell r="IM20" t="str">
            <v>021601</v>
          </cell>
          <cell r="IN20">
            <v>780</v>
          </cell>
          <cell r="IO20" t="str">
            <v>021601</v>
          </cell>
          <cell r="IP20">
            <v>1112</v>
          </cell>
          <cell r="IQ20" t="str">
            <v>021601</v>
          </cell>
          <cell r="IR20">
            <v>742</v>
          </cell>
          <cell r="IS20" t="str">
            <v>021601</v>
          </cell>
          <cell r="IT20">
            <v>1192</v>
          </cell>
          <cell r="IU20" t="str">
            <v>021601</v>
          </cell>
          <cell r="IV20">
            <v>691</v>
          </cell>
          <cell r="IW20" t="str">
            <v>021601</v>
          </cell>
          <cell r="IX20">
            <v>1130</v>
          </cell>
          <cell r="IY20" t="str">
            <v>021601</v>
          </cell>
          <cell r="IZ20">
            <v>612</v>
          </cell>
          <cell r="JA20" t="str">
            <v>021601</v>
          </cell>
          <cell r="JB20">
            <v>960</v>
          </cell>
          <cell r="JC20" t="str">
            <v>021601</v>
          </cell>
          <cell r="JD20">
            <v>568</v>
          </cell>
          <cell r="JE20" t="str">
            <v>021601</v>
          </cell>
          <cell r="JF20">
            <v>902</v>
          </cell>
          <cell r="JG20" t="str">
            <v>021601</v>
          </cell>
          <cell r="JH20">
            <v>503</v>
          </cell>
          <cell r="JI20" t="str">
            <v>021601</v>
          </cell>
          <cell r="JJ20">
            <v>963</v>
          </cell>
          <cell r="JK20" t="str">
            <v>021601</v>
          </cell>
          <cell r="JL20">
            <v>431</v>
          </cell>
          <cell r="JM20" t="str">
            <v>021601</v>
          </cell>
          <cell r="JN20">
            <v>902</v>
          </cell>
          <cell r="JO20" t="str">
            <v>021601</v>
          </cell>
          <cell r="JP20">
            <v>448</v>
          </cell>
          <cell r="JQ20" t="str">
            <v>021601</v>
          </cell>
          <cell r="JR20">
            <v>886</v>
          </cell>
          <cell r="JS20" t="str">
            <v>021601</v>
          </cell>
          <cell r="JT20">
            <v>424</v>
          </cell>
          <cell r="JU20" t="str">
            <v>021601</v>
          </cell>
          <cell r="JV20">
            <v>898</v>
          </cell>
          <cell r="JW20" t="str">
            <v>021601</v>
          </cell>
          <cell r="JX20">
            <v>368</v>
          </cell>
          <cell r="JY20" t="str">
            <v>021601</v>
          </cell>
          <cell r="JZ20">
            <v>730</v>
          </cell>
          <cell r="KA20" t="str">
            <v>021601</v>
          </cell>
          <cell r="KB20">
            <v>367</v>
          </cell>
          <cell r="KC20" t="str">
            <v>021601</v>
          </cell>
          <cell r="KD20">
            <v>802</v>
          </cell>
          <cell r="KE20" t="str">
            <v>021601</v>
          </cell>
          <cell r="KF20">
            <v>259</v>
          </cell>
          <cell r="KG20" t="str">
            <v>021601</v>
          </cell>
          <cell r="KH20">
            <v>567</v>
          </cell>
          <cell r="KI20" t="str">
            <v>021601</v>
          </cell>
          <cell r="KJ20">
            <v>238</v>
          </cell>
          <cell r="KK20" t="str">
            <v>021601</v>
          </cell>
          <cell r="KL20">
            <v>581</v>
          </cell>
          <cell r="KM20" t="str">
            <v>021601</v>
          </cell>
          <cell r="KN20">
            <v>215</v>
          </cell>
          <cell r="KO20" t="str">
            <v>021601</v>
          </cell>
          <cell r="KP20">
            <v>543</v>
          </cell>
          <cell r="KQ20" t="str">
            <v>021601</v>
          </cell>
          <cell r="KR20">
            <v>99</v>
          </cell>
          <cell r="KS20" t="str">
            <v>021601</v>
          </cell>
          <cell r="KT20">
            <v>307</v>
          </cell>
          <cell r="KU20" t="str">
            <v>021601</v>
          </cell>
          <cell r="KV20">
            <v>61</v>
          </cell>
          <cell r="KW20" t="str">
            <v>021601</v>
          </cell>
          <cell r="KX20">
            <v>164</v>
          </cell>
          <cell r="KY20" t="str">
            <v>021601</v>
          </cell>
          <cell r="KZ20">
            <v>56</v>
          </cell>
          <cell r="LA20" t="str">
            <v>021601</v>
          </cell>
          <cell r="LB20">
            <v>173</v>
          </cell>
          <cell r="LC20" t="str">
            <v>021601</v>
          </cell>
          <cell r="LD20">
            <v>117</v>
          </cell>
          <cell r="LE20" t="str">
            <v>021601</v>
          </cell>
          <cell r="LF20">
            <v>365</v>
          </cell>
          <cell r="LG20" t="str">
            <v>021601</v>
          </cell>
          <cell r="LH20">
            <v>127</v>
          </cell>
          <cell r="LI20" t="str">
            <v>021601</v>
          </cell>
          <cell r="LJ20">
            <v>457</v>
          </cell>
          <cell r="LK20" t="str">
            <v>021601</v>
          </cell>
          <cell r="LL20">
            <v>118</v>
          </cell>
          <cell r="LM20" t="str">
            <v>021601</v>
          </cell>
          <cell r="LN20">
            <v>393</v>
          </cell>
          <cell r="LO20" t="str">
            <v>021601</v>
          </cell>
          <cell r="LP20">
            <v>134</v>
          </cell>
          <cell r="LQ20" t="str">
            <v>021601</v>
          </cell>
          <cell r="LR20">
            <v>476</v>
          </cell>
          <cell r="LS20" t="str">
            <v>021601</v>
          </cell>
          <cell r="LT20">
            <v>110</v>
          </cell>
          <cell r="LU20" t="str">
            <v>021601</v>
          </cell>
          <cell r="LV20">
            <v>402</v>
          </cell>
          <cell r="LW20" t="str">
            <v>021601</v>
          </cell>
          <cell r="LX20">
            <v>68</v>
          </cell>
          <cell r="LY20" t="str">
            <v>021601</v>
          </cell>
          <cell r="LZ20">
            <v>353</v>
          </cell>
          <cell r="MA20" t="str">
            <v>021601</v>
          </cell>
          <cell r="MB20">
            <v>84</v>
          </cell>
          <cell r="MC20" t="str">
            <v>021601</v>
          </cell>
          <cell r="MD20">
            <v>279</v>
          </cell>
          <cell r="ME20" t="str">
            <v>021601</v>
          </cell>
          <cell r="MF20">
            <v>54</v>
          </cell>
          <cell r="MG20" t="str">
            <v>021601</v>
          </cell>
          <cell r="MH20">
            <v>220</v>
          </cell>
          <cell r="MI20" t="str">
            <v>021601</v>
          </cell>
          <cell r="MJ20">
            <v>27</v>
          </cell>
          <cell r="MK20" t="str">
            <v>021601</v>
          </cell>
          <cell r="ML20">
            <v>126</v>
          </cell>
          <cell r="MM20" t="str">
            <v>021601</v>
          </cell>
          <cell r="MN20">
            <v>21</v>
          </cell>
          <cell r="MO20" t="str">
            <v>021601</v>
          </cell>
          <cell r="MP20">
            <v>88</v>
          </cell>
          <cell r="MQ20" t="str">
            <v>021601</v>
          </cell>
          <cell r="MR20">
            <v>18</v>
          </cell>
          <cell r="MS20" t="str">
            <v>021601</v>
          </cell>
          <cell r="MT20">
            <v>110</v>
          </cell>
          <cell r="MU20" t="str">
            <v>021601</v>
          </cell>
          <cell r="MV20">
            <v>12</v>
          </cell>
          <cell r="MW20" t="str">
            <v>021601</v>
          </cell>
          <cell r="MX20">
            <v>71</v>
          </cell>
          <cell r="MY20" t="str">
            <v>021601</v>
          </cell>
          <cell r="MZ20">
            <v>14</v>
          </cell>
          <cell r="NA20" t="str">
            <v>021601</v>
          </cell>
          <cell r="NB20">
            <v>49</v>
          </cell>
          <cell r="NC20" t="str">
            <v>021601</v>
          </cell>
          <cell r="ND20">
            <v>9</v>
          </cell>
          <cell r="NE20" t="str">
            <v>021601</v>
          </cell>
          <cell r="NF20">
            <v>41</v>
          </cell>
          <cell r="NG20" t="str">
            <v>021601</v>
          </cell>
          <cell r="NH20">
            <v>10</v>
          </cell>
          <cell r="NI20" t="str">
            <v>021602</v>
          </cell>
          <cell r="NJ20">
            <v>48</v>
          </cell>
          <cell r="NK20" t="str">
            <v>021601</v>
          </cell>
          <cell r="NL20">
            <v>1</v>
          </cell>
          <cell r="NM20" t="str">
            <v>021601</v>
          </cell>
          <cell r="NN20">
            <v>23</v>
          </cell>
          <cell r="NO20" t="str">
            <v>021601</v>
          </cell>
          <cell r="NP20">
            <v>1</v>
          </cell>
          <cell r="NQ20" t="str">
            <v>021602</v>
          </cell>
          <cell r="NR20">
            <v>17</v>
          </cell>
          <cell r="NU20" t="str">
            <v>021605</v>
          </cell>
          <cell r="NV20">
            <v>5</v>
          </cell>
          <cell r="NW20" t="str">
            <v>021601</v>
          </cell>
          <cell r="NX20">
            <v>2</v>
          </cell>
          <cell r="NY20" t="str">
            <v>021605</v>
          </cell>
          <cell r="NZ20">
            <v>1</v>
          </cell>
          <cell r="OC20" t="str">
            <v>021701</v>
          </cell>
          <cell r="OD20">
            <v>5</v>
          </cell>
          <cell r="OG20" t="str">
            <v>022205</v>
          </cell>
          <cell r="OH20">
            <v>3</v>
          </cell>
          <cell r="OK20" t="str">
            <v>027002</v>
          </cell>
          <cell r="OL20">
            <v>2</v>
          </cell>
        </row>
        <row r="21">
          <cell r="C21" t="str">
            <v>021501</v>
          </cell>
          <cell r="D21">
            <v>144</v>
          </cell>
          <cell r="E21" t="str">
            <v>021501</v>
          </cell>
          <cell r="F21">
            <v>143</v>
          </cell>
          <cell r="G21" t="str">
            <v>021501</v>
          </cell>
          <cell r="H21">
            <v>147</v>
          </cell>
          <cell r="I21" t="str">
            <v>021501</v>
          </cell>
          <cell r="J21">
            <v>118</v>
          </cell>
          <cell r="K21" t="str">
            <v>021501</v>
          </cell>
          <cell r="L21">
            <v>165</v>
          </cell>
          <cell r="M21" t="str">
            <v>021501</v>
          </cell>
          <cell r="N21">
            <v>141</v>
          </cell>
          <cell r="O21" t="str">
            <v>021501</v>
          </cell>
          <cell r="P21">
            <v>176</v>
          </cell>
          <cell r="Q21" t="str">
            <v>021501</v>
          </cell>
          <cell r="R21">
            <v>154</v>
          </cell>
          <cell r="S21" t="str">
            <v>021501</v>
          </cell>
          <cell r="T21">
            <v>155</v>
          </cell>
          <cell r="U21" t="str">
            <v>021501</v>
          </cell>
          <cell r="V21">
            <v>141</v>
          </cell>
          <cell r="W21" t="str">
            <v>021501</v>
          </cell>
          <cell r="X21">
            <v>190</v>
          </cell>
          <cell r="Y21" t="str">
            <v>021501</v>
          </cell>
          <cell r="Z21">
            <v>165</v>
          </cell>
          <cell r="AA21" t="str">
            <v>021501</v>
          </cell>
          <cell r="AB21">
            <v>185</v>
          </cell>
          <cell r="AC21" t="str">
            <v>021501</v>
          </cell>
          <cell r="AD21">
            <v>211</v>
          </cell>
          <cell r="AE21" t="str">
            <v>021501</v>
          </cell>
          <cell r="AF21">
            <v>199</v>
          </cell>
          <cell r="AG21" t="str">
            <v>021501</v>
          </cell>
          <cell r="AH21">
            <v>245</v>
          </cell>
          <cell r="AI21" t="str">
            <v>021501</v>
          </cell>
          <cell r="AJ21">
            <v>202</v>
          </cell>
          <cell r="AK21" t="str">
            <v>021501</v>
          </cell>
          <cell r="AL21">
            <v>224</v>
          </cell>
          <cell r="AM21" t="str">
            <v>021501</v>
          </cell>
          <cell r="AN21">
            <v>205</v>
          </cell>
          <cell r="AO21" t="str">
            <v>021501</v>
          </cell>
          <cell r="AP21">
            <v>205</v>
          </cell>
          <cell r="AQ21" t="str">
            <v>021501</v>
          </cell>
          <cell r="AR21">
            <v>222</v>
          </cell>
          <cell r="AS21" t="str">
            <v>021501</v>
          </cell>
          <cell r="AT21">
            <v>256</v>
          </cell>
          <cell r="AU21" t="str">
            <v>021501</v>
          </cell>
          <cell r="AV21">
            <v>241</v>
          </cell>
          <cell r="AW21" t="str">
            <v>021501</v>
          </cell>
          <cell r="AX21">
            <v>219</v>
          </cell>
          <cell r="AY21" t="str">
            <v>021501</v>
          </cell>
          <cell r="AZ21">
            <v>258</v>
          </cell>
          <cell r="BA21" t="str">
            <v>021501</v>
          </cell>
          <cell r="BB21">
            <v>202</v>
          </cell>
          <cell r="BC21" t="str">
            <v>021501</v>
          </cell>
          <cell r="BD21">
            <v>225</v>
          </cell>
          <cell r="BE21" t="str">
            <v>021501</v>
          </cell>
          <cell r="BF21">
            <v>202</v>
          </cell>
          <cell r="BG21" t="str">
            <v>021501</v>
          </cell>
          <cell r="BH21">
            <v>166</v>
          </cell>
          <cell r="BI21" t="str">
            <v>021501</v>
          </cell>
          <cell r="BJ21">
            <v>167</v>
          </cell>
          <cell r="BK21" t="str">
            <v>021501</v>
          </cell>
          <cell r="BL21">
            <v>194</v>
          </cell>
          <cell r="BM21" t="str">
            <v>021501</v>
          </cell>
          <cell r="BN21">
            <v>164</v>
          </cell>
          <cell r="BO21" t="str">
            <v>021424</v>
          </cell>
          <cell r="BP21">
            <v>644</v>
          </cell>
          <cell r="BQ21" t="str">
            <v>021424</v>
          </cell>
          <cell r="BR21">
            <v>621</v>
          </cell>
          <cell r="BS21" t="str">
            <v>021501</v>
          </cell>
          <cell r="BT21">
            <v>125</v>
          </cell>
          <cell r="BU21" t="str">
            <v>021601</v>
          </cell>
          <cell r="BV21">
            <v>645</v>
          </cell>
          <cell r="BW21" t="str">
            <v>021501</v>
          </cell>
          <cell r="BX21">
            <v>155</v>
          </cell>
          <cell r="BY21" t="str">
            <v>021502</v>
          </cell>
          <cell r="BZ21">
            <v>386</v>
          </cell>
          <cell r="CA21" t="str">
            <v>021602</v>
          </cell>
          <cell r="CB21">
            <v>588</v>
          </cell>
          <cell r="CC21" t="str">
            <v>021601</v>
          </cell>
          <cell r="CD21">
            <v>702</v>
          </cell>
          <cell r="CE21" t="str">
            <v>021502</v>
          </cell>
          <cell r="CF21">
            <v>258</v>
          </cell>
          <cell r="CG21" t="str">
            <v>021502</v>
          </cell>
          <cell r="CH21">
            <v>255</v>
          </cell>
          <cell r="CI21" t="str">
            <v>021501</v>
          </cell>
          <cell r="CJ21">
            <v>162</v>
          </cell>
          <cell r="CK21" t="str">
            <v>021602</v>
          </cell>
          <cell r="CL21">
            <v>550</v>
          </cell>
          <cell r="CM21" t="str">
            <v>021602</v>
          </cell>
          <cell r="CN21">
            <v>632</v>
          </cell>
          <cell r="CO21" t="str">
            <v>021502</v>
          </cell>
          <cell r="CP21">
            <v>238</v>
          </cell>
          <cell r="CQ21" t="str">
            <v>021602</v>
          </cell>
          <cell r="CR21">
            <v>649</v>
          </cell>
          <cell r="CS21" t="str">
            <v>021601</v>
          </cell>
          <cell r="CT21">
            <v>744</v>
          </cell>
          <cell r="CU21" t="str">
            <v>021602</v>
          </cell>
          <cell r="CV21">
            <v>619</v>
          </cell>
          <cell r="CW21" t="str">
            <v>021602</v>
          </cell>
          <cell r="CX21">
            <v>571</v>
          </cell>
          <cell r="CY21" t="str">
            <v>021602</v>
          </cell>
          <cell r="CZ21">
            <v>651</v>
          </cell>
          <cell r="DA21" t="str">
            <v>021601</v>
          </cell>
          <cell r="DB21">
            <v>773</v>
          </cell>
          <cell r="DC21" t="str">
            <v>021602</v>
          </cell>
          <cell r="DD21">
            <v>719</v>
          </cell>
          <cell r="DE21" t="str">
            <v>021601</v>
          </cell>
          <cell r="DF21">
            <v>858</v>
          </cell>
          <cell r="DG21" t="str">
            <v>021602</v>
          </cell>
          <cell r="DH21">
            <v>672</v>
          </cell>
          <cell r="DI21" t="str">
            <v>021602</v>
          </cell>
          <cell r="DJ21">
            <v>672</v>
          </cell>
          <cell r="DK21" t="str">
            <v>021602</v>
          </cell>
          <cell r="DL21">
            <v>815</v>
          </cell>
          <cell r="DM21" t="str">
            <v>021602</v>
          </cell>
          <cell r="DN21">
            <v>764</v>
          </cell>
          <cell r="DO21" t="str">
            <v>021602</v>
          </cell>
          <cell r="DP21">
            <v>964</v>
          </cell>
          <cell r="DQ21" t="str">
            <v>021602</v>
          </cell>
          <cell r="DR21">
            <v>889</v>
          </cell>
          <cell r="DS21" t="str">
            <v>021601</v>
          </cell>
          <cell r="DT21">
            <v>1093</v>
          </cell>
          <cell r="DU21" t="str">
            <v>021601</v>
          </cell>
          <cell r="DV21">
            <v>1223</v>
          </cell>
          <cell r="DW21" t="str">
            <v>021602</v>
          </cell>
          <cell r="DX21">
            <v>1158</v>
          </cell>
          <cell r="DY21" t="str">
            <v>021602</v>
          </cell>
          <cell r="DZ21">
            <v>1175</v>
          </cell>
          <cell r="EA21" t="str">
            <v>021602</v>
          </cell>
          <cell r="EB21">
            <v>1288</v>
          </cell>
          <cell r="EC21" t="str">
            <v>021602</v>
          </cell>
          <cell r="ED21">
            <v>1261</v>
          </cell>
          <cell r="EE21" t="str">
            <v>021602</v>
          </cell>
          <cell r="EF21">
            <v>1373</v>
          </cell>
          <cell r="EG21" t="str">
            <v>021601</v>
          </cell>
          <cell r="EH21">
            <v>1575</v>
          </cell>
          <cell r="EI21" t="str">
            <v>021602</v>
          </cell>
          <cell r="EJ21">
            <v>1320</v>
          </cell>
          <cell r="EK21" t="str">
            <v>021602</v>
          </cell>
          <cell r="EL21">
            <v>1304</v>
          </cell>
          <cell r="EM21" t="str">
            <v>021602</v>
          </cell>
          <cell r="EN21">
            <v>1283</v>
          </cell>
          <cell r="EO21" t="str">
            <v>021602</v>
          </cell>
          <cell r="EP21">
            <v>1279</v>
          </cell>
          <cell r="EQ21" t="str">
            <v>021602</v>
          </cell>
          <cell r="ER21">
            <v>1173</v>
          </cell>
          <cell r="ES21" t="str">
            <v>021601</v>
          </cell>
          <cell r="ET21">
            <v>1335</v>
          </cell>
          <cell r="EU21" t="str">
            <v>021602</v>
          </cell>
          <cell r="EV21">
            <v>1234</v>
          </cell>
          <cell r="EW21" t="str">
            <v>021602</v>
          </cell>
          <cell r="EX21">
            <v>1212</v>
          </cell>
          <cell r="EY21" t="str">
            <v>021602</v>
          </cell>
          <cell r="EZ21">
            <v>1094</v>
          </cell>
          <cell r="FA21" t="str">
            <v>021602</v>
          </cell>
          <cell r="FB21">
            <v>1126</v>
          </cell>
          <cell r="FC21" t="str">
            <v>021602</v>
          </cell>
          <cell r="FD21">
            <v>1008</v>
          </cell>
          <cell r="FE21" t="str">
            <v>021602</v>
          </cell>
          <cell r="FF21">
            <v>1087</v>
          </cell>
          <cell r="FG21" t="str">
            <v>021602</v>
          </cell>
          <cell r="FH21">
            <v>1005</v>
          </cell>
          <cell r="FI21" t="str">
            <v>021602</v>
          </cell>
          <cell r="FJ21">
            <v>1038</v>
          </cell>
          <cell r="FK21" t="str">
            <v>021602</v>
          </cell>
          <cell r="FL21">
            <v>894</v>
          </cell>
          <cell r="FM21" t="str">
            <v>021602</v>
          </cell>
          <cell r="FN21">
            <v>946</v>
          </cell>
          <cell r="FO21" t="str">
            <v>021602</v>
          </cell>
          <cell r="FP21">
            <v>912</v>
          </cell>
          <cell r="FQ21" t="str">
            <v>021602</v>
          </cell>
          <cell r="FR21">
            <v>988</v>
          </cell>
          <cell r="FS21" t="str">
            <v>021602</v>
          </cell>
          <cell r="FT21">
            <v>798</v>
          </cell>
          <cell r="FU21" t="str">
            <v>021602</v>
          </cell>
          <cell r="FV21">
            <v>949</v>
          </cell>
          <cell r="FW21" t="str">
            <v>021602</v>
          </cell>
          <cell r="FX21">
            <v>821</v>
          </cell>
          <cell r="FY21" t="str">
            <v>021602</v>
          </cell>
          <cell r="FZ21">
            <v>893</v>
          </cell>
          <cell r="GA21" t="str">
            <v>021602</v>
          </cell>
          <cell r="GB21">
            <v>822</v>
          </cell>
          <cell r="GC21" t="str">
            <v>021602</v>
          </cell>
          <cell r="GD21">
            <v>881</v>
          </cell>
          <cell r="GE21" t="str">
            <v>021602</v>
          </cell>
          <cell r="GF21">
            <v>787</v>
          </cell>
          <cell r="GG21" t="str">
            <v>021602</v>
          </cell>
          <cell r="GH21">
            <v>834</v>
          </cell>
          <cell r="GI21" t="str">
            <v>021602</v>
          </cell>
          <cell r="GJ21">
            <v>725</v>
          </cell>
          <cell r="GK21" t="str">
            <v>021602</v>
          </cell>
          <cell r="GL21">
            <v>887</v>
          </cell>
          <cell r="GM21" t="str">
            <v>021602</v>
          </cell>
          <cell r="GN21">
            <v>760</v>
          </cell>
          <cell r="GO21" t="str">
            <v>021602</v>
          </cell>
          <cell r="GP21">
            <v>881</v>
          </cell>
          <cell r="GQ21" t="str">
            <v>021602</v>
          </cell>
          <cell r="GR21">
            <v>759</v>
          </cell>
          <cell r="GS21" t="str">
            <v>021602</v>
          </cell>
          <cell r="GT21">
            <v>845</v>
          </cell>
          <cell r="GU21" t="str">
            <v>021602</v>
          </cell>
          <cell r="GV21">
            <v>770</v>
          </cell>
          <cell r="GW21" t="str">
            <v>021602</v>
          </cell>
          <cell r="GX21">
            <v>873</v>
          </cell>
          <cell r="GY21" t="str">
            <v>021602</v>
          </cell>
          <cell r="GZ21">
            <v>743</v>
          </cell>
          <cell r="HA21" t="str">
            <v>021602</v>
          </cell>
          <cell r="HB21">
            <v>875</v>
          </cell>
          <cell r="HC21" t="str">
            <v>021602</v>
          </cell>
          <cell r="HD21">
            <v>763</v>
          </cell>
          <cell r="HE21" t="str">
            <v>021601</v>
          </cell>
          <cell r="HF21">
            <v>979</v>
          </cell>
          <cell r="HG21" t="str">
            <v>021602</v>
          </cell>
          <cell r="HH21">
            <v>764</v>
          </cell>
          <cell r="HI21" t="str">
            <v>021602</v>
          </cell>
          <cell r="HJ21">
            <v>931</v>
          </cell>
          <cell r="HK21" t="str">
            <v>021602</v>
          </cell>
          <cell r="HL21">
            <v>829</v>
          </cell>
          <cell r="HM21" t="str">
            <v>021602</v>
          </cell>
          <cell r="HN21">
            <v>1067</v>
          </cell>
          <cell r="HO21" t="str">
            <v>021602</v>
          </cell>
          <cell r="HP21">
            <v>862</v>
          </cell>
          <cell r="HQ21" t="str">
            <v>021602</v>
          </cell>
          <cell r="HR21">
            <v>1061</v>
          </cell>
          <cell r="HS21" t="str">
            <v>021602</v>
          </cell>
          <cell r="HT21">
            <v>877</v>
          </cell>
          <cell r="HU21" t="str">
            <v>021602</v>
          </cell>
          <cell r="HV21">
            <v>1051</v>
          </cell>
          <cell r="HW21" t="str">
            <v>021602</v>
          </cell>
          <cell r="HX21">
            <v>986</v>
          </cell>
          <cell r="HY21" t="str">
            <v>021602</v>
          </cell>
          <cell r="HZ21">
            <v>1263</v>
          </cell>
          <cell r="IA21" t="str">
            <v>021602</v>
          </cell>
          <cell r="IB21">
            <v>1029</v>
          </cell>
          <cell r="IC21" t="str">
            <v>021602</v>
          </cell>
          <cell r="ID21">
            <v>1329</v>
          </cell>
          <cell r="IE21" t="str">
            <v>021602</v>
          </cell>
          <cell r="IF21">
            <v>1038</v>
          </cell>
          <cell r="IG21" t="str">
            <v>021602</v>
          </cell>
          <cell r="IH21">
            <v>1349</v>
          </cell>
          <cell r="II21" t="str">
            <v>021602</v>
          </cell>
          <cell r="IJ21">
            <v>1021</v>
          </cell>
          <cell r="IK21" t="str">
            <v>021601</v>
          </cell>
          <cell r="IL21">
            <v>1223</v>
          </cell>
          <cell r="IM21" t="str">
            <v>021602</v>
          </cell>
          <cell r="IN21">
            <v>1023</v>
          </cell>
          <cell r="IO21" t="str">
            <v>021602</v>
          </cell>
          <cell r="IP21">
            <v>1285</v>
          </cell>
          <cell r="IQ21" t="str">
            <v>021602</v>
          </cell>
          <cell r="IR21">
            <v>894</v>
          </cell>
          <cell r="IS21" t="str">
            <v>021602</v>
          </cell>
          <cell r="IT21">
            <v>1218</v>
          </cell>
          <cell r="IU21" t="str">
            <v>021602</v>
          </cell>
          <cell r="IV21">
            <v>847</v>
          </cell>
          <cell r="IW21" t="str">
            <v>021602</v>
          </cell>
          <cell r="IX21">
            <v>1175</v>
          </cell>
          <cell r="IY21" t="str">
            <v>021602</v>
          </cell>
          <cell r="IZ21">
            <v>735</v>
          </cell>
          <cell r="JA21" t="str">
            <v>021602</v>
          </cell>
          <cell r="JB21">
            <v>1052</v>
          </cell>
          <cell r="JC21" t="str">
            <v>021602</v>
          </cell>
          <cell r="JD21">
            <v>675</v>
          </cell>
          <cell r="JE21" t="str">
            <v>021602</v>
          </cell>
          <cell r="JF21">
            <v>978</v>
          </cell>
          <cell r="JG21" t="str">
            <v>021602</v>
          </cell>
          <cell r="JH21">
            <v>702</v>
          </cell>
          <cell r="JI21" t="str">
            <v>021602</v>
          </cell>
          <cell r="JJ21">
            <v>981</v>
          </cell>
          <cell r="JK21" t="str">
            <v>021602</v>
          </cell>
          <cell r="JL21">
            <v>570</v>
          </cell>
          <cell r="JM21" t="str">
            <v>021602</v>
          </cell>
          <cell r="JN21">
            <v>873</v>
          </cell>
          <cell r="JO21" t="str">
            <v>021602</v>
          </cell>
          <cell r="JP21">
            <v>530</v>
          </cell>
          <cell r="JQ21" t="str">
            <v>021602</v>
          </cell>
          <cell r="JR21">
            <v>880</v>
          </cell>
          <cell r="JS21" t="str">
            <v>021602</v>
          </cell>
          <cell r="JT21">
            <v>520</v>
          </cell>
          <cell r="JU21" t="str">
            <v>021602</v>
          </cell>
          <cell r="JV21">
            <v>866</v>
          </cell>
          <cell r="JW21" t="str">
            <v>021602</v>
          </cell>
          <cell r="JX21">
            <v>392</v>
          </cell>
          <cell r="JY21" t="str">
            <v>021602</v>
          </cell>
          <cell r="JZ21">
            <v>682</v>
          </cell>
          <cell r="KA21" t="str">
            <v>021602</v>
          </cell>
          <cell r="KB21">
            <v>411</v>
          </cell>
          <cell r="KC21" t="str">
            <v>021602</v>
          </cell>
          <cell r="KD21">
            <v>775</v>
          </cell>
          <cell r="KE21" t="str">
            <v>021602</v>
          </cell>
          <cell r="KF21">
            <v>277</v>
          </cell>
          <cell r="KG21" t="str">
            <v>021602</v>
          </cell>
          <cell r="KH21">
            <v>504</v>
          </cell>
          <cell r="KI21" t="str">
            <v>021602</v>
          </cell>
          <cell r="KJ21">
            <v>272</v>
          </cell>
          <cell r="KK21" t="str">
            <v>021602</v>
          </cell>
          <cell r="KL21">
            <v>525</v>
          </cell>
          <cell r="KM21" t="str">
            <v>021602</v>
          </cell>
          <cell r="KN21">
            <v>226</v>
          </cell>
          <cell r="KO21" t="str">
            <v>021602</v>
          </cell>
          <cell r="KP21">
            <v>455</v>
          </cell>
          <cell r="KQ21" t="str">
            <v>021602</v>
          </cell>
          <cell r="KR21">
            <v>88</v>
          </cell>
          <cell r="KS21" t="str">
            <v>021602</v>
          </cell>
          <cell r="KT21">
            <v>211</v>
          </cell>
          <cell r="KU21" t="str">
            <v>021602</v>
          </cell>
          <cell r="KV21">
            <v>68</v>
          </cell>
          <cell r="KW21" t="str">
            <v>021602</v>
          </cell>
          <cell r="KX21">
            <v>130</v>
          </cell>
          <cell r="KY21" t="str">
            <v>021602</v>
          </cell>
          <cell r="KZ21">
            <v>73</v>
          </cell>
          <cell r="LA21" t="str">
            <v>021602</v>
          </cell>
          <cell r="LB21">
            <v>138</v>
          </cell>
          <cell r="LC21" t="str">
            <v>021602</v>
          </cell>
          <cell r="LD21">
            <v>78</v>
          </cell>
          <cell r="LE21" t="str">
            <v>021602</v>
          </cell>
          <cell r="LF21">
            <v>278</v>
          </cell>
          <cell r="LG21" t="str">
            <v>021602</v>
          </cell>
          <cell r="LH21">
            <v>146</v>
          </cell>
          <cell r="LI21" t="str">
            <v>021602</v>
          </cell>
          <cell r="LJ21">
            <v>369</v>
          </cell>
          <cell r="LK21" t="str">
            <v>021602</v>
          </cell>
          <cell r="LL21">
            <v>133</v>
          </cell>
          <cell r="LM21" t="str">
            <v>021602</v>
          </cell>
          <cell r="LN21">
            <v>362</v>
          </cell>
          <cell r="LO21" t="str">
            <v>021602</v>
          </cell>
          <cell r="LP21">
            <v>145</v>
          </cell>
          <cell r="LQ21" t="str">
            <v>021602</v>
          </cell>
          <cell r="LR21">
            <v>373</v>
          </cell>
          <cell r="LS21" t="str">
            <v>021602</v>
          </cell>
          <cell r="LT21">
            <v>99</v>
          </cell>
          <cell r="LU21" t="str">
            <v>021602</v>
          </cell>
          <cell r="LV21">
            <v>332</v>
          </cell>
          <cell r="LW21" t="str">
            <v>021602</v>
          </cell>
          <cell r="LX21">
            <v>68</v>
          </cell>
          <cell r="LY21" t="str">
            <v>021602</v>
          </cell>
          <cell r="LZ21">
            <v>308</v>
          </cell>
          <cell r="MA21" t="str">
            <v>021602</v>
          </cell>
          <cell r="MB21">
            <v>68</v>
          </cell>
          <cell r="MC21" t="str">
            <v>021602</v>
          </cell>
          <cell r="MD21">
            <v>248</v>
          </cell>
          <cell r="ME21" t="str">
            <v>021602</v>
          </cell>
          <cell r="MF21">
            <v>42</v>
          </cell>
          <cell r="MG21" t="str">
            <v>021602</v>
          </cell>
          <cell r="MH21">
            <v>167</v>
          </cell>
          <cell r="MI21" t="str">
            <v>021602</v>
          </cell>
          <cell r="MJ21">
            <v>36</v>
          </cell>
          <cell r="MK21" t="str">
            <v>021602</v>
          </cell>
          <cell r="ML21">
            <v>127</v>
          </cell>
          <cell r="MM21" t="str">
            <v>021602</v>
          </cell>
          <cell r="MN21">
            <v>26</v>
          </cell>
          <cell r="MO21" t="str">
            <v>021602</v>
          </cell>
          <cell r="MP21">
            <v>102</v>
          </cell>
          <cell r="MQ21" t="str">
            <v>021602</v>
          </cell>
          <cell r="MR21">
            <v>23</v>
          </cell>
          <cell r="MS21" t="str">
            <v>021602</v>
          </cell>
          <cell r="MT21">
            <v>110</v>
          </cell>
          <cell r="MU21" t="str">
            <v>021602</v>
          </cell>
          <cell r="MV21">
            <v>14</v>
          </cell>
          <cell r="MW21" t="str">
            <v>021602</v>
          </cell>
          <cell r="MX21">
            <v>81</v>
          </cell>
          <cell r="MY21" t="str">
            <v>021602</v>
          </cell>
          <cell r="MZ21">
            <v>19</v>
          </cell>
          <cell r="NA21" t="str">
            <v>021602</v>
          </cell>
          <cell r="NB21">
            <v>63</v>
          </cell>
          <cell r="NC21" t="str">
            <v>021602</v>
          </cell>
          <cell r="ND21">
            <v>12</v>
          </cell>
          <cell r="NE21" t="str">
            <v>021602</v>
          </cell>
          <cell r="NF21">
            <v>54</v>
          </cell>
          <cell r="NG21" t="str">
            <v>021602</v>
          </cell>
          <cell r="NH21">
            <v>8</v>
          </cell>
          <cell r="NI21" t="str">
            <v>021604</v>
          </cell>
          <cell r="NJ21">
            <v>2</v>
          </cell>
          <cell r="NK21" t="str">
            <v>021602</v>
          </cell>
          <cell r="NL21">
            <v>7</v>
          </cell>
          <cell r="NM21" t="str">
            <v>021602</v>
          </cell>
          <cell r="NN21">
            <v>30</v>
          </cell>
          <cell r="NO21" t="str">
            <v>021602</v>
          </cell>
          <cell r="NP21">
            <v>3</v>
          </cell>
          <cell r="NQ21" t="str">
            <v>021604</v>
          </cell>
          <cell r="NR21">
            <v>1</v>
          </cell>
          <cell r="NS21" t="str">
            <v>021602</v>
          </cell>
          <cell r="NT21">
            <v>1</v>
          </cell>
          <cell r="NU21" t="str">
            <v>021606</v>
          </cell>
          <cell r="NV21">
            <v>3</v>
          </cell>
          <cell r="NW21" t="str">
            <v>021602</v>
          </cell>
          <cell r="NX21">
            <v>1</v>
          </cell>
          <cell r="NY21" t="str">
            <v>021606</v>
          </cell>
          <cell r="NZ21">
            <v>1</v>
          </cell>
          <cell r="OC21" t="str">
            <v>021800</v>
          </cell>
          <cell r="OD21">
            <v>3</v>
          </cell>
          <cell r="OG21" t="str">
            <v>022208</v>
          </cell>
          <cell r="OH21">
            <v>2</v>
          </cell>
          <cell r="OI21" t="str">
            <v>021602</v>
          </cell>
          <cell r="OJ21">
            <v>1</v>
          </cell>
          <cell r="OK21" t="str">
            <v>028000</v>
          </cell>
          <cell r="OL21">
            <v>3</v>
          </cell>
        </row>
        <row r="22">
          <cell r="C22" t="str">
            <v>021502</v>
          </cell>
          <cell r="D22">
            <v>367</v>
          </cell>
          <cell r="E22" t="str">
            <v>021502</v>
          </cell>
          <cell r="F22">
            <v>322</v>
          </cell>
          <cell r="G22" t="str">
            <v>021502</v>
          </cell>
          <cell r="H22">
            <v>328</v>
          </cell>
          <cell r="I22" t="str">
            <v>021502</v>
          </cell>
          <cell r="J22">
            <v>319</v>
          </cell>
          <cell r="K22" t="str">
            <v>021502</v>
          </cell>
          <cell r="L22">
            <v>357</v>
          </cell>
          <cell r="M22" t="str">
            <v>021502</v>
          </cell>
          <cell r="N22">
            <v>381</v>
          </cell>
          <cell r="O22" t="str">
            <v>021502</v>
          </cell>
          <cell r="P22">
            <v>393</v>
          </cell>
          <cell r="Q22" t="str">
            <v>021502</v>
          </cell>
          <cell r="R22">
            <v>354</v>
          </cell>
          <cell r="S22" t="str">
            <v>021502</v>
          </cell>
          <cell r="T22">
            <v>484</v>
          </cell>
          <cell r="U22" t="str">
            <v>021502</v>
          </cell>
          <cell r="V22">
            <v>418</v>
          </cell>
          <cell r="W22" t="str">
            <v>021502</v>
          </cell>
          <cell r="X22">
            <v>463</v>
          </cell>
          <cell r="Y22" t="str">
            <v>021502</v>
          </cell>
          <cell r="Z22">
            <v>470</v>
          </cell>
          <cell r="AA22" t="str">
            <v>021502</v>
          </cell>
          <cell r="AB22">
            <v>491</v>
          </cell>
          <cell r="AC22" t="str">
            <v>021502</v>
          </cell>
          <cell r="AD22">
            <v>477</v>
          </cell>
          <cell r="AE22" t="str">
            <v>021502</v>
          </cell>
          <cell r="AF22">
            <v>473</v>
          </cell>
          <cell r="AG22" t="str">
            <v>021502</v>
          </cell>
          <cell r="AH22">
            <v>528</v>
          </cell>
          <cell r="AI22" t="str">
            <v>021502</v>
          </cell>
          <cell r="AJ22">
            <v>473</v>
          </cell>
          <cell r="AK22" t="str">
            <v>021502</v>
          </cell>
          <cell r="AL22">
            <v>489</v>
          </cell>
          <cell r="AM22" t="str">
            <v>021502</v>
          </cell>
          <cell r="AN22">
            <v>521</v>
          </cell>
          <cell r="AO22" t="str">
            <v>021502</v>
          </cell>
          <cell r="AP22">
            <v>469</v>
          </cell>
          <cell r="AQ22" t="str">
            <v>021502</v>
          </cell>
          <cell r="AR22">
            <v>492</v>
          </cell>
          <cell r="AS22" t="str">
            <v>021502</v>
          </cell>
          <cell r="AT22">
            <v>466</v>
          </cell>
          <cell r="AU22" t="str">
            <v>021502</v>
          </cell>
          <cell r="AV22">
            <v>428</v>
          </cell>
          <cell r="AW22" t="str">
            <v>021502</v>
          </cell>
          <cell r="AX22">
            <v>437</v>
          </cell>
          <cell r="AY22" t="str">
            <v>021502</v>
          </cell>
          <cell r="AZ22">
            <v>469</v>
          </cell>
          <cell r="BA22" t="str">
            <v>021502</v>
          </cell>
          <cell r="BB22">
            <v>447</v>
          </cell>
          <cell r="BC22" t="str">
            <v>021502</v>
          </cell>
          <cell r="BD22">
            <v>428</v>
          </cell>
          <cell r="BE22" t="str">
            <v>021502</v>
          </cell>
          <cell r="BF22">
            <v>393</v>
          </cell>
          <cell r="BG22" t="str">
            <v>021502</v>
          </cell>
          <cell r="BH22">
            <v>367</v>
          </cell>
          <cell r="BI22" t="str">
            <v>021502</v>
          </cell>
          <cell r="BJ22">
            <v>404</v>
          </cell>
          <cell r="BK22" t="str">
            <v>021502</v>
          </cell>
          <cell r="BL22">
            <v>337</v>
          </cell>
          <cell r="BM22" t="str">
            <v>021502</v>
          </cell>
          <cell r="BN22">
            <v>368</v>
          </cell>
          <cell r="BO22" t="str">
            <v>021501</v>
          </cell>
          <cell r="BP22">
            <v>131</v>
          </cell>
          <cell r="BQ22" t="str">
            <v>021501</v>
          </cell>
          <cell r="BR22">
            <v>111</v>
          </cell>
          <cell r="BS22" t="str">
            <v>021502</v>
          </cell>
          <cell r="BT22">
            <v>297</v>
          </cell>
          <cell r="BU22" t="str">
            <v>021602</v>
          </cell>
          <cell r="BV22">
            <v>571</v>
          </cell>
          <cell r="BW22" t="str">
            <v>021502</v>
          </cell>
          <cell r="BX22">
            <v>235</v>
          </cell>
          <cell r="BY22" t="str">
            <v>021601</v>
          </cell>
          <cell r="BZ22">
            <v>738</v>
          </cell>
          <cell r="CA22" t="str">
            <v>021604</v>
          </cell>
          <cell r="CB22">
            <v>48</v>
          </cell>
          <cell r="CC22" t="str">
            <v>021602</v>
          </cell>
          <cell r="CD22">
            <v>521</v>
          </cell>
          <cell r="CE22" t="str">
            <v>021601</v>
          </cell>
          <cell r="CF22">
            <v>624</v>
          </cell>
          <cell r="CG22" t="str">
            <v>021601</v>
          </cell>
          <cell r="CH22">
            <v>698</v>
          </cell>
          <cell r="CI22" t="str">
            <v>021502</v>
          </cell>
          <cell r="CJ22">
            <v>261</v>
          </cell>
          <cell r="CK22" t="str">
            <v>021604</v>
          </cell>
          <cell r="CL22">
            <v>39</v>
          </cell>
          <cell r="CM22" t="str">
            <v>021604</v>
          </cell>
          <cell r="CN22">
            <v>51</v>
          </cell>
          <cell r="CO22" t="str">
            <v>021601</v>
          </cell>
          <cell r="CP22">
            <v>724</v>
          </cell>
          <cell r="CQ22" t="str">
            <v>021604</v>
          </cell>
          <cell r="CR22">
            <v>52</v>
          </cell>
          <cell r="CS22" t="str">
            <v>021602</v>
          </cell>
          <cell r="CT22">
            <v>562</v>
          </cell>
          <cell r="CU22" t="str">
            <v>021604</v>
          </cell>
          <cell r="CV22">
            <v>62</v>
          </cell>
          <cell r="CW22" t="str">
            <v>021604</v>
          </cell>
          <cell r="CX22">
            <v>31</v>
          </cell>
          <cell r="CY22" t="str">
            <v>021604</v>
          </cell>
          <cell r="CZ22">
            <v>73</v>
          </cell>
          <cell r="DA22" t="str">
            <v>021602</v>
          </cell>
          <cell r="DB22">
            <v>597</v>
          </cell>
          <cell r="DC22" t="str">
            <v>021604</v>
          </cell>
          <cell r="DD22">
            <v>65</v>
          </cell>
          <cell r="DE22" t="str">
            <v>021602</v>
          </cell>
          <cell r="DF22">
            <v>662</v>
          </cell>
          <cell r="DG22" t="str">
            <v>021604</v>
          </cell>
          <cell r="DH22">
            <v>50</v>
          </cell>
          <cell r="DI22" t="str">
            <v>021604</v>
          </cell>
          <cell r="DJ22">
            <v>37</v>
          </cell>
          <cell r="DK22" t="str">
            <v>021604</v>
          </cell>
          <cell r="DL22">
            <v>69</v>
          </cell>
          <cell r="DM22" t="str">
            <v>021604</v>
          </cell>
          <cell r="DN22">
            <v>51</v>
          </cell>
          <cell r="DO22" t="str">
            <v>021604</v>
          </cell>
          <cell r="DP22">
            <v>73</v>
          </cell>
          <cell r="DQ22" t="str">
            <v>021604</v>
          </cell>
          <cell r="DR22">
            <v>61</v>
          </cell>
          <cell r="DS22" t="str">
            <v>021602</v>
          </cell>
          <cell r="DT22">
            <v>1047</v>
          </cell>
          <cell r="DU22" t="str">
            <v>021602</v>
          </cell>
          <cell r="DV22">
            <v>1009</v>
          </cell>
          <cell r="DW22" t="str">
            <v>021604</v>
          </cell>
          <cell r="DX22">
            <v>74</v>
          </cell>
          <cell r="DY22" t="str">
            <v>021604</v>
          </cell>
          <cell r="DZ22">
            <v>68</v>
          </cell>
          <cell r="EA22" t="str">
            <v>021604</v>
          </cell>
          <cell r="EB22">
            <v>89</v>
          </cell>
          <cell r="EC22" t="str">
            <v>021604</v>
          </cell>
          <cell r="ED22">
            <v>68</v>
          </cell>
          <cell r="EE22" t="str">
            <v>021604</v>
          </cell>
          <cell r="EF22">
            <v>93</v>
          </cell>
          <cell r="EG22" t="str">
            <v>021602</v>
          </cell>
          <cell r="EH22">
            <v>1384</v>
          </cell>
          <cell r="EI22" t="str">
            <v>021604</v>
          </cell>
          <cell r="EJ22">
            <v>100</v>
          </cell>
          <cell r="EK22" t="str">
            <v>021604</v>
          </cell>
          <cell r="EL22">
            <v>72</v>
          </cell>
          <cell r="EM22" t="str">
            <v>021604</v>
          </cell>
          <cell r="EN22">
            <v>90</v>
          </cell>
          <cell r="EO22" t="str">
            <v>021604</v>
          </cell>
          <cell r="EP22">
            <v>76</v>
          </cell>
          <cell r="EQ22" t="str">
            <v>021604</v>
          </cell>
          <cell r="ER22">
            <v>78</v>
          </cell>
          <cell r="ES22" t="str">
            <v>021602</v>
          </cell>
          <cell r="ET22">
            <v>1210</v>
          </cell>
          <cell r="EU22" t="str">
            <v>021604</v>
          </cell>
          <cell r="EV22">
            <v>79</v>
          </cell>
          <cell r="EW22" t="str">
            <v>021604</v>
          </cell>
          <cell r="EX22">
            <v>71</v>
          </cell>
          <cell r="EY22" t="str">
            <v>021604</v>
          </cell>
          <cell r="EZ22">
            <v>84</v>
          </cell>
          <cell r="FA22" t="str">
            <v>021604</v>
          </cell>
          <cell r="FB22">
            <v>71</v>
          </cell>
          <cell r="FC22" t="str">
            <v>021604</v>
          </cell>
          <cell r="FD22">
            <v>58</v>
          </cell>
          <cell r="FE22" t="str">
            <v>021604</v>
          </cell>
          <cell r="FF22">
            <v>82</v>
          </cell>
          <cell r="FG22" t="str">
            <v>021604</v>
          </cell>
          <cell r="FH22">
            <v>74</v>
          </cell>
          <cell r="FI22" t="str">
            <v>021604</v>
          </cell>
          <cell r="FJ22">
            <v>82</v>
          </cell>
          <cell r="FK22" t="str">
            <v>021604</v>
          </cell>
          <cell r="FL22">
            <v>84</v>
          </cell>
          <cell r="FM22" t="str">
            <v>021604</v>
          </cell>
          <cell r="FN22">
            <v>71</v>
          </cell>
          <cell r="FO22" t="str">
            <v>021604</v>
          </cell>
          <cell r="FP22">
            <v>75</v>
          </cell>
          <cell r="FQ22" t="str">
            <v>021604</v>
          </cell>
          <cell r="FR22">
            <v>66</v>
          </cell>
          <cell r="FS22" t="str">
            <v>021604</v>
          </cell>
          <cell r="FT22">
            <v>56</v>
          </cell>
          <cell r="FU22" t="str">
            <v>021604</v>
          </cell>
          <cell r="FV22">
            <v>80</v>
          </cell>
          <cell r="FW22" t="str">
            <v>021604</v>
          </cell>
          <cell r="FX22">
            <v>74</v>
          </cell>
          <cell r="FY22" t="str">
            <v>021604</v>
          </cell>
          <cell r="FZ22">
            <v>79</v>
          </cell>
          <cell r="GA22" t="str">
            <v>021604</v>
          </cell>
          <cell r="GB22">
            <v>76</v>
          </cell>
          <cell r="GC22" t="str">
            <v>021604</v>
          </cell>
          <cell r="GD22">
            <v>96</v>
          </cell>
          <cell r="GE22" t="str">
            <v>021604</v>
          </cell>
          <cell r="GF22">
            <v>74</v>
          </cell>
          <cell r="GG22" t="str">
            <v>021604</v>
          </cell>
          <cell r="GH22">
            <v>99</v>
          </cell>
          <cell r="GI22" t="str">
            <v>021604</v>
          </cell>
          <cell r="GJ22">
            <v>78</v>
          </cell>
          <cell r="GK22" t="str">
            <v>021604</v>
          </cell>
          <cell r="GL22">
            <v>73</v>
          </cell>
          <cell r="GM22" t="str">
            <v>021604</v>
          </cell>
          <cell r="GN22">
            <v>61</v>
          </cell>
          <cell r="GO22" t="str">
            <v>021604</v>
          </cell>
          <cell r="GP22">
            <v>80</v>
          </cell>
          <cell r="GQ22" t="str">
            <v>021604</v>
          </cell>
          <cell r="GR22">
            <v>69</v>
          </cell>
          <cell r="GS22" t="str">
            <v>021604</v>
          </cell>
          <cell r="GT22">
            <v>88</v>
          </cell>
          <cell r="GU22" t="str">
            <v>021604</v>
          </cell>
          <cell r="GV22">
            <v>68</v>
          </cell>
          <cell r="GW22" t="str">
            <v>021604</v>
          </cell>
          <cell r="GX22">
            <v>78</v>
          </cell>
          <cell r="GY22" t="str">
            <v>021604</v>
          </cell>
          <cell r="GZ22">
            <v>69</v>
          </cell>
          <cell r="HA22" t="str">
            <v>021604</v>
          </cell>
          <cell r="HB22">
            <v>69</v>
          </cell>
          <cell r="HC22" t="str">
            <v>021604</v>
          </cell>
          <cell r="HD22">
            <v>64</v>
          </cell>
          <cell r="HE22" t="str">
            <v>021602</v>
          </cell>
          <cell r="HF22">
            <v>853</v>
          </cell>
          <cell r="HG22" t="str">
            <v>021604</v>
          </cell>
          <cell r="HH22">
            <v>82</v>
          </cell>
          <cell r="HI22" t="str">
            <v>021604</v>
          </cell>
          <cell r="HJ22">
            <v>93</v>
          </cell>
          <cell r="HK22" t="str">
            <v>021604</v>
          </cell>
          <cell r="HL22">
            <v>65</v>
          </cell>
          <cell r="HM22" t="str">
            <v>021604</v>
          </cell>
          <cell r="HN22">
            <v>89</v>
          </cell>
          <cell r="HO22" t="str">
            <v>021604</v>
          </cell>
          <cell r="HP22">
            <v>62</v>
          </cell>
          <cell r="HQ22" t="str">
            <v>021604</v>
          </cell>
          <cell r="HR22">
            <v>87</v>
          </cell>
          <cell r="HS22" t="str">
            <v>021604</v>
          </cell>
          <cell r="HT22">
            <v>75</v>
          </cell>
          <cell r="HU22" t="str">
            <v>021604</v>
          </cell>
          <cell r="HV22">
            <v>77</v>
          </cell>
          <cell r="HW22" t="str">
            <v>021604</v>
          </cell>
          <cell r="HX22">
            <v>88</v>
          </cell>
          <cell r="HY22" t="str">
            <v>021604</v>
          </cell>
          <cell r="HZ22">
            <v>69</v>
          </cell>
          <cell r="IA22" t="str">
            <v>021604</v>
          </cell>
          <cell r="IB22">
            <v>53</v>
          </cell>
          <cell r="IC22" t="str">
            <v>021604</v>
          </cell>
          <cell r="ID22">
            <v>82</v>
          </cell>
          <cell r="IE22" t="str">
            <v>021604</v>
          </cell>
          <cell r="IF22">
            <v>68</v>
          </cell>
          <cell r="IG22" t="str">
            <v>021604</v>
          </cell>
          <cell r="IH22">
            <v>97</v>
          </cell>
          <cell r="II22" t="str">
            <v>021604</v>
          </cell>
          <cell r="IJ22">
            <v>72</v>
          </cell>
          <cell r="IK22" t="str">
            <v>021602</v>
          </cell>
          <cell r="IL22">
            <v>1320</v>
          </cell>
          <cell r="IM22" t="str">
            <v>021604</v>
          </cell>
          <cell r="IN22">
            <v>61</v>
          </cell>
          <cell r="IO22" t="str">
            <v>021604</v>
          </cell>
          <cell r="IP22">
            <v>69</v>
          </cell>
          <cell r="IQ22" t="str">
            <v>021604</v>
          </cell>
          <cell r="IR22">
            <v>59</v>
          </cell>
          <cell r="IS22" t="str">
            <v>021604</v>
          </cell>
          <cell r="IT22">
            <v>80</v>
          </cell>
          <cell r="IU22" t="str">
            <v>021604</v>
          </cell>
          <cell r="IV22">
            <v>60</v>
          </cell>
          <cell r="IW22" t="str">
            <v>021604</v>
          </cell>
          <cell r="IX22">
            <v>82</v>
          </cell>
          <cell r="IY22" t="str">
            <v>021604</v>
          </cell>
          <cell r="IZ22">
            <v>43</v>
          </cell>
          <cell r="JA22" t="str">
            <v>021604</v>
          </cell>
          <cell r="JB22">
            <v>78</v>
          </cell>
          <cell r="JC22" t="str">
            <v>021604</v>
          </cell>
          <cell r="JD22">
            <v>42</v>
          </cell>
          <cell r="JE22" t="str">
            <v>021604</v>
          </cell>
          <cell r="JF22">
            <v>71</v>
          </cell>
          <cell r="JG22" t="str">
            <v>021604</v>
          </cell>
          <cell r="JH22">
            <v>59</v>
          </cell>
          <cell r="JI22" t="str">
            <v>021604</v>
          </cell>
          <cell r="JJ22">
            <v>92</v>
          </cell>
          <cell r="JK22" t="str">
            <v>021604</v>
          </cell>
          <cell r="JL22">
            <v>33</v>
          </cell>
          <cell r="JM22" t="str">
            <v>021604</v>
          </cell>
          <cell r="JN22">
            <v>67</v>
          </cell>
          <cell r="JO22" t="str">
            <v>021604</v>
          </cell>
          <cell r="JP22">
            <v>45</v>
          </cell>
          <cell r="JQ22" t="str">
            <v>021604</v>
          </cell>
          <cell r="JR22">
            <v>67</v>
          </cell>
          <cell r="JS22" t="str">
            <v>021604</v>
          </cell>
          <cell r="JT22">
            <v>39</v>
          </cell>
          <cell r="JU22" t="str">
            <v>021604</v>
          </cell>
          <cell r="JV22">
            <v>79</v>
          </cell>
          <cell r="JW22" t="str">
            <v>021604</v>
          </cell>
          <cell r="JX22">
            <v>22</v>
          </cell>
          <cell r="JY22" t="str">
            <v>021604</v>
          </cell>
          <cell r="JZ22">
            <v>69</v>
          </cell>
          <cell r="KA22" t="str">
            <v>021604</v>
          </cell>
          <cell r="KB22">
            <v>25</v>
          </cell>
          <cell r="KC22" t="str">
            <v>021604</v>
          </cell>
          <cell r="KD22">
            <v>49</v>
          </cell>
          <cell r="KE22" t="str">
            <v>021604</v>
          </cell>
          <cell r="KF22">
            <v>26</v>
          </cell>
          <cell r="KG22" t="str">
            <v>021604</v>
          </cell>
          <cell r="KH22">
            <v>53</v>
          </cell>
          <cell r="KI22" t="str">
            <v>021604</v>
          </cell>
          <cell r="KJ22">
            <v>17</v>
          </cell>
          <cell r="KK22" t="str">
            <v>021604</v>
          </cell>
          <cell r="KL22">
            <v>47</v>
          </cell>
          <cell r="KM22" t="str">
            <v>021604</v>
          </cell>
          <cell r="KN22">
            <v>16</v>
          </cell>
          <cell r="KO22" t="str">
            <v>021604</v>
          </cell>
          <cell r="KP22">
            <v>40</v>
          </cell>
          <cell r="KQ22" t="str">
            <v>021604</v>
          </cell>
          <cell r="KR22">
            <v>7</v>
          </cell>
          <cell r="KS22" t="str">
            <v>021604</v>
          </cell>
          <cell r="KT22">
            <v>10</v>
          </cell>
          <cell r="KU22" t="str">
            <v>021604</v>
          </cell>
          <cell r="KV22">
            <v>8</v>
          </cell>
          <cell r="KW22" t="str">
            <v>021604</v>
          </cell>
          <cell r="KX22">
            <v>15</v>
          </cell>
          <cell r="KY22" t="str">
            <v>021604</v>
          </cell>
          <cell r="KZ22">
            <v>3</v>
          </cell>
          <cell r="LA22" t="str">
            <v>021604</v>
          </cell>
          <cell r="LB22">
            <v>13</v>
          </cell>
          <cell r="LC22" t="str">
            <v>021604</v>
          </cell>
          <cell r="LD22">
            <v>11</v>
          </cell>
          <cell r="LE22" t="str">
            <v>021604</v>
          </cell>
          <cell r="LF22">
            <v>19</v>
          </cell>
          <cell r="LG22" t="str">
            <v>021604</v>
          </cell>
          <cell r="LH22">
            <v>11</v>
          </cell>
          <cell r="LI22" t="str">
            <v>021604</v>
          </cell>
          <cell r="LJ22">
            <v>38</v>
          </cell>
          <cell r="LK22" t="str">
            <v>021604</v>
          </cell>
          <cell r="LL22">
            <v>8</v>
          </cell>
          <cell r="LM22" t="str">
            <v>021604</v>
          </cell>
          <cell r="LN22">
            <v>35</v>
          </cell>
          <cell r="LO22" t="str">
            <v>021604</v>
          </cell>
          <cell r="LP22">
            <v>10</v>
          </cell>
          <cell r="LQ22" t="str">
            <v>021604</v>
          </cell>
          <cell r="LR22">
            <v>34</v>
          </cell>
          <cell r="LS22" t="str">
            <v>021604</v>
          </cell>
          <cell r="LT22">
            <v>6</v>
          </cell>
          <cell r="LU22" t="str">
            <v>021604</v>
          </cell>
          <cell r="LV22">
            <v>25</v>
          </cell>
          <cell r="LW22" t="str">
            <v>021604</v>
          </cell>
          <cell r="LX22">
            <v>4</v>
          </cell>
          <cell r="LY22" t="str">
            <v>021604</v>
          </cell>
          <cell r="LZ22">
            <v>19</v>
          </cell>
          <cell r="MA22" t="str">
            <v>021604</v>
          </cell>
          <cell r="MB22">
            <v>5</v>
          </cell>
          <cell r="MC22" t="str">
            <v>021604</v>
          </cell>
          <cell r="MD22">
            <v>19</v>
          </cell>
          <cell r="ME22" t="str">
            <v>021604</v>
          </cell>
          <cell r="MF22">
            <v>3</v>
          </cell>
          <cell r="MG22" t="str">
            <v>021604</v>
          </cell>
          <cell r="MH22">
            <v>15</v>
          </cell>
          <cell r="MI22" t="str">
            <v>021604</v>
          </cell>
          <cell r="MJ22">
            <v>6</v>
          </cell>
          <cell r="MK22" t="str">
            <v>021604</v>
          </cell>
          <cell r="ML22">
            <v>13</v>
          </cell>
          <cell r="MM22" t="str">
            <v>021604</v>
          </cell>
          <cell r="MN22">
            <v>2</v>
          </cell>
          <cell r="MO22" t="str">
            <v>021604</v>
          </cell>
          <cell r="MP22">
            <v>7</v>
          </cell>
          <cell r="MQ22" t="str">
            <v>021604</v>
          </cell>
          <cell r="MR22">
            <v>2</v>
          </cell>
          <cell r="MS22" t="str">
            <v>021604</v>
          </cell>
          <cell r="MT22">
            <v>9</v>
          </cell>
          <cell r="MW22" t="str">
            <v>021604</v>
          </cell>
          <cell r="MX22">
            <v>2</v>
          </cell>
          <cell r="MY22" t="str">
            <v>021604</v>
          </cell>
          <cell r="MZ22">
            <v>1</v>
          </cell>
          <cell r="NA22" t="str">
            <v>021604</v>
          </cell>
          <cell r="NB22">
            <v>4</v>
          </cell>
          <cell r="NC22" t="str">
            <v>021604</v>
          </cell>
          <cell r="ND22">
            <v>1</v>
          </cell>
          <cell r="NE22" t="str">
            <v>021604</v>
          </cell>
          <cell r="NF22">
            <v>5</v>
          </cell>
          <cell r="NG22" t="str">
            <v>021604</v>
          </cell>
          <cell r="NH22">
            <v>3</v>
          </cell>
          <cell r="NI22" t="str">
            <v>021605</v>
          </cell>
          <cell r="NJ22">
            <v>16</v>
          </cell>
          <cell r="NK22" t="str">
            <v>021604</v>
          </cell>
          <cell r="NL22">
            <v>1</v>
          </cell>
          <cell r="NM22" t="str">
            <v>021604</v>
          </cell>
          <cell r="NN22">
            <v>1</v>
          </cell>
          <cell r="NQ22" t="str">
            <v>021605</v>
          </cell>
          <cell r="NR22">
            <v>6</v>
          </cell>
          <cell r="NU22" t="str">
            <v>021607</v>
          </cell>
          <cell r="NV22">
            <v>5</v>
          </cell>
          <cell r="NY22" t="str">
            <v>021607</v>
          </cell>
          <cell r="NZ22">
            <v>2</v>
          </cell>
          <cell r="OC22" t="str">
            <v>021901</v>
          </cell>
          <cell r="OD22">
            <v>1</v>
          </cell>
          <cell r="OG22" t="str">
            <v>023002</v>
          </cell>
          <cell r="OH22">
            <v>1</v>
          </cell>
          <cell r="OK22" t="str">
            <v>029001</v>
          </cell>
          <cell r="OL22">
            <v>2</v>
          </cell>
        </row>
        <row r="23">
          <cell r="C23" t="str">
            <v>021602</v>
          </cell>
          <cell r="D23">
            <v>692</v>
          </cell>
          <cell r="E23" t="str">
            <v>021602</v>
          </cell>
          <cell r="F23">
            <v>549</v>
          </cell>
          <cell r="G23" t="str">
            <v>021602</v>
          </cell>
          <cell r="H23">
            <v>656</v>
          </cell>
          <cell r="I23" t="str">
            <v>021602</v>
          </cell>
          <cell r="J23">
            <v>619</v>
          </cell>
          <cell r="K23" t="str">
            <v>021602</v>
          </cell>
          <cell r="L23">
            <v>723</v>
          </cell>
          <cell r="M23" t="str">
            <v>021602</v>
          </cell>
          <cell r="N23">
            <v>712</v>
          </cell>
          <cell r="O23" t="str">
            <v>021602</v>
          </cell>
          <cell r="P23">
            <v>751</v>
          </cell>
          <cell r="Q23" t="str">
            <v>021602</v>
          </cell>
          <cell r="R23">
            <v>675</v>
          </cell>
          <cell r="S23" t="str">
            <v>021602</v>
          </cell>
          <cell r="T23">
            <v>883</v>
          </cell>
          <cell r="U23" t="str">
            <v>021602</v>
          </cell>
          <cell r="V23">
            <v>783</v>
          </cell>
          <cell r="W23" t="str">
            <v>021602</v>
          </cell>
          <cell r="X23">
            <v>869</v>
          </cell>
          <cell r="Y23" t="str">
            <v>021602</v>
          </cell>
          <cell r="Z23">
            <v>805</v>
          </cell>
          <cell r="AA23" t="str">
            <v>021602</v>
          </cell>
          <cell r="AB23">
            <v>847</v>
          </cell>
          <cell r="AC23" t="str">
            <v>021602</v>
          </cell>
          <cell r="AD23">
            <v>789</v>
          </cell>
          <cell r="AE23" t="str">
            <v>021602</v>
          </cell>
          <cell r="AF23">
            <v>840</v>
          </cell>
          <cell r="AG23" t="str">
            <v>021602</v>
          </cell>
          <cell r="AH23">
            <v>839</v>
          </cell>
          <cell r="AI23" t="str">
            <v>021602</v>
          </cell>
          <cell r="AJ23">
            <v>846</v>
          </cell>
          <cell r="AK23" t="str">
            <v>021602</v>
          </cell>
          <cell r="AL23">
            <v>857</v>
          </cell>
          <cell r="AM23" t="str">
            <v>021602</v>
          </cell>
          <cell r="AN23">
            <v>888</v>
          </cell>
          <cell r="AO23" t="str">
            <v>021602</v>
          </cell>
          <cell r="AP23">
            <v>753</v>
          </cell>
          <cell r="AQ23" t="str">
            <v>021602</v>
          </cell>
          <cell r="AR23">
            <v>824</v>
          </cell>
          <cell r="AS23" t="str">
            <v>021602</v>
          </cell>
          <cell r="AT23">
            <v>801</v>
          </cell>
          <cell r="AU23" t="str">
            <v>021602</v>
          </cell>
          <cell r="AV23">
            <v>874</v>
          </cell>
          <cell r="AW23" t="str">
            <v>021602</v>
          </cell>
          <cell r="AX23">
            <v>731</v>
          </cell>
          <cell r="AY23" t="str">
            <v>021602</v>
          </cell>
          <cell r="AZ23">
            <v>779</v>
          </cell>
          <cell r="BA23" t="str">
            <v>021602</v>
          </cell>
          <cell r="BB23">
            <v>718</v>
          </cell>
          <cell r="BC23" t="str">
            <v>021602</v>
          </cell>
          <cell r="BD23">
            <v>706</v>
          </cell>
          <cell r="BE23" t="str">
            <v>021602</v>
          </cell>
          <cell r="BF23">
            <v>672</v>
          </cell>
          <cell r="BG23" t="str">
            <v>021602</v>
          </cell>
          <cell r="BH23">
            <v>587</v>
          </cell>
          <cell r="BI23" t="str">
            <v>021602</v>
          </cell>
          <cell r="BJ23">
            <v>599</v>
          </cell>
          <cell r="BK23" t="str">
            <v>021602</v>
          </cell>
          <cell r="BL23">
            <v>623</v>
          </cell>
          <cell r="BM23" t="str">
            <v>021602</v>
          </cell>
          <cell r="BN23">
            <v>591</v>
          </cell>
          <cell r="BO23" t="str">
            <v>021502</v>
          </cell>
          <cell r="BP23">
            <v>364</v>
          </cell>
          <cell r="BQ23" t="str">
            <v>021502</v>
          </cell>
          <cell r="BR23">
            <v>389</v>
          </cell>
          <cell r="BS23" t="str">
            <v>021601</v>
          </cell>
          <cell r="BT23">
            <v>558</v>
          </cell>
          <cell r="BU23" t="str">
            <v>021604</v>
          </cell>
          <cell r="BV23">
            <v>35</v>
          </cell>
          <cell r="BW23" t="str">
            <v>021601</v>
          </cell>
          <cell r="BX23">
            <v>556</v>
          </cell>
          <cell r="BY23" t="str">
            <v>021602</v>
          </cell>
          <cell r="BZ23">
            <v>542</v>
          </cell>
          <cell r="CA23" t="str">
            <v>021605</v>
          </cell>
          <cell r="CB23">
            <v>169</v>
          </cell>
          <cell r="CC23" t="str">
            <v>021604</v>
          </cell>
          <cell r="CD23">
            <v>34</v>
          </cell>
          <cell r="CE23" t="str">
            <v>021602</v>
          </cell>
          <cell r="CF23">
            <v>589</v>
          </cell>
          <cell r="CG23" t="str">
            <v>021602</v>
          </cell>
          <cell r="CH23">
            <v>526</v>
          </cell>
          <cell r="CI23" t="str">
            <v>021601</v>
          </cell>
          <cell r="CJ23">
            <v>636</v>
          </cell>
          <cell r="CK23" t="str">
            <v>021605</v>
          </cell>
          <cell r="CL23">
            <v>101</v>
          </cell>
          <cell r="CM23" t="str">
            <v>021605</v>
          </cell>
          <cell r="CN23">
            <v>157</v>
          </cell>
          <cell r="CO23" t="str">
            <v>021602</v>
          </cell>
          <cell r="CP23">
            <v>591</v>
          </cell>
          <cell r="CQ23" t="str">
            <v>021605</v>
          </cell>
          <cell r="CR23">
            <v>183</v>
          </cell>
          <cell r="CS23" t="str">
            <v>021604</v>
          </cell>
          <cell r="CT23">
            <v>35</v>
          </cell>
          <cell r="CU23" t="str">
            <v>021605</v>
          </cell>
          <cell r="CV23">
            <v>162</v>
          </cell>
          <cell r="CW23" t="str">
            <v>021605</v>
          </cell>
          <cell r="CX23">
            <v>93</v>
          </cell>
          <cell r="CY23" t="str">
            <v>021605</v>
          </cell>
          <cell r="CZ23">
            <v>149</v>
          </cell>
          <cell r="DA23" t="str">
            <v>021604</v>
          </cell>
          <cell r="DB23">
            <v>50</v>
          </cell>
          <cell r="DC23" t="str">
            <v>021605</v>
          </cell>
          <cell r="DD23">
            <v>175</v>
          </cell>
          <cell r="DE23" t="str">
            <v>021604</v>
          </cell>
          <cell r="DF23">
            <v>49</v>
          </cell>
          <cell r="DG23" t="str">
            <v>021605</v>
          </cell>
          <cell r="DH23">
            <v>165</v>
          </cell>
          <cell r="DI23" t="str">
            <v>021605</v>
          </cell>
          <cell r="DJ23">
            <v>109</v>
          </cell>
          <cell r="DK23" t="str">
            <v>021605</v>
          </cell>
          <cell r="DL23">
            <v>186</v>
          </cell>
          <cell r="DM23" t="str">
            <v>021605</v>
          </cell>
          <cell r="DN23">
            <v>119</v>
          </cell>
          <cell r="DO23" t="str">
            <v>021605</v>
          </cell>
          <cell r="DP23">
            <v>195</v>
          </cell>
          <cell r="DQ23" t="str">
            <v>021605</v>
          </cell>
          <cell r="DR23">
            <v>123</v>
          </cell>
          <cell r="DS23" t="str">
            <v>021604</v>
          </cell>
          <cell r="DT23">
            <v>80</v>
          </cell>
          <cell r="DU23" t="str">
            <v>021604</v>
          </cell>
          <cell r="DV23">
            <v>53</v>
          </cell>
          <cell r="DW23" t="str">
            <v>021605</v>
          </cell>
          <cell r="DX23">
            <v>226</v>
          </cell>
          <cell r="DY23" t="str">
            <v>021605</v>
          </cell>
          <cell r="DZ23">
            <v>154</v>
          </cell>
          <cell r="EA23" t="str">
            <v>021605</v>
          </cell>
          <cell r="EB23">
            <v>230</v>
          </cell>
          <cell r="EC23" t="str">
            <v>021605</v>
          </cell>
          <cell r="ED23">
            <v>170</v>
          </cell>
          <cell r="EE23" t="str">
            <v>021605</v>
          </cell>
          <cell r="EF23">
            <v>242</v>
          </cell>
          <cell r="EG23" t="str">
            <v>021604</v>
          </cell>
          <cell r="EH23">
            <v>65</v>
          </cell>
          <cell r="EI23" t="str">
            <v>021605</v>
          </cell>
          <cell r="EJ23">
            <v>245</v>
          </cell>
          <cell r="EK23" t="str">
            <v>021605</v>
          </cell>
          <cell r="EL23">
            <v>189</v>
          </cell>
          <cell r="EM23" t="str">
            <v>021605</v>
          </cell>
          <cell r="EN23">
            <v>207</v>
          </cell>
          <cell r="EO23" t="str">
            <v>021605</v>
          </cell>
          <cell r="EP23">
            <v>201</v>
          </cell>
          <cell r="EQ23" t="str">
            <v>021605</v>
          </cell>
          <cell r="ER23">
            <v>204</v>
          </cell>
          <cell r="ES23" t="str">
            <v>021604</v>
          </cell>
          <cell r="ET23">
            <v>78</v>
          </cell>
          <cell r="EU23" t="str">
            <v>021605</v>
          </cell>
          <cell r="EV23">
            <v>197</v>
          </cell>
          <cell r="EW23" t="str">
            <v>021605</v>
          </cell>
          <cell r="EX23">
            <v>199</v>
          </cell>
          <cell r="EY23" t="str">
            <v>021605</v>
          </cell>
          <cell r="EZ23">
            <v>194</v>
          </cell>
          <cell r="FA23" t="str">
            <v>021605</v>
          </cell>
          <cell r="FB23">
            <v>173</v>
          </cell>
          <cell r="FC23" t="str">
            <v>021605</v>
          </cell>
          <cell r="FD23">
            <v>189</v>
          </cell>
          <cell r="FE23" t="str">
            <v>021605</v>
          </cell>
          <cell r="FF23">
            <v>186</v>
          </cell>
          <cell r="FG23" t="str">
            <v>021605</v>
          </cell>
          <cell r="FH23">
            <v>177</v>
          </cell>
          <cell r="FI23" t="str">
            <v>021605</v>
          </cell>
          <cell r="FJ23">
            <v>179</v>
          </cell>
          <cell r="FK23" t="str">
            <v>021605</v>
          </cell>
          <cell r="FL23">
            <v>190</v>
          </cell>
          <cell r="FM23" t="str">
            <v>021605</v>
          </cell>
          <cell r="FN23">
            <v>193</v>
          </cell>
          <cell r="FO23" t="str">
            <v>021605</v>
          </cell>
          <cell r="FP23">
            <v>196</v>
          </cell>
          <cell r="FQ23" t="str">
            <v>021605</v>
          </cell>
          <cell r="FR23">
            <v>182</v>
          </cell>
          <cell r="FS23" t="str">
            <v>021605</v>
          </cell>
          <cell r="FT23">
            <v>202</v>
          </cell>
          <cell r="FU23" t="str">
            <v>021605</v>
          </cell>
          <cell r="FV23">
            <v>208</v>
          </cell>
          <cell r="FW23" t="str">
            <v>021605</v>
          </cell>
          <cell r="FX23">
            <v>179</v>
          </cell>
          <cell r="FY23" t="str">
            <v>021605</v>
          </cell>
          <cell r="FZ23">
            <v>154</v>
          </cell>
          <cell r="GA23" t="str">
            <v>021605</v>
          </cell>
          <cell r="GB23">
            <v>172</v>
          </cell>
          <cell r="GC23" t="str">
            <v>021605</v>
          </cell>
          <cell r="GD23">
            <v>180</v>
          </cell>
          <cell r="GE23" t="str">
            <v>021605</v>
          </cell>
          <cell r="GF23">
            <v>204</v>
          </cell>
          <cell r="GG23" t="str">
            <v>021605</v>
          </cell>
          <cell r="GH23">
            <v>204</v>
          </cell>
          <cell r="GI23" t="str">
            <v>021605</v>
          </cell>
          <cell r="GJ23">
            <v>183</v>
          </cell>
          <cell r="GK23" t="str">
            <v>021605</v>
          </cell>
          <cell r="GL23">
            <v>203</v>
          </cell>
          <cell r="GM23" t="str">
            <v>021605</v>
          </cell>
          <cell r="GN23">
            <v>191</v>
          </cell>
          <cell r="GO23" t="str">
            <v>021605</v>
          </cell>
          <cell r="GP23">
            <v>203</v>
          </cell>
          <cell r="GQ23" t="str">
            <v>021605</v>
          </cell>
          <cell r="GR23">
            <v>212</v>
          </cell>
          <cell r="GS23" t="str">
            <v>021605</v>
          </cell>
          <cell r="GT23">
            <v>217</v>
          </cell>
          <cell r="GU23" t="str">
            <v>021605</v>
          </cell>
          <cell r="GV23">
            <v>219</v>
          </cell>
          <cell r="GW23" t="str">
            <v>021605</v>
          </cell>
          <cell r="GX23">
            <v>221</v>
          </cell>
          <cell r="GY23" t="str">
            <v>021605</v>
          </cell>
          <cell r="GZ23">
            <v>226</v>
          </cell>
          <cell r="HA23" t="str">
            <v>021605</v>
          </cell>
          <cell r="HB23">
            <v>231</v>
          </cell>
          <cell r="HC23" t="str">
            <v>021605</v>
          </cell>
          <cell r="HD23">
            <v>242</v>
          </cell>
          <cell r="HE23" t="str">
            <v>021604</v>
          </cell>
          <cell r="HF23">
            <v>78</v>
          </cell>
          <cell r="HG23" t="str">
            <v>021605</v>
          </cell>
          <cell r="HH23">
            <v>232</v>
          </cell>
          <cell r="HI23" t="str">
            <v>021605</v>
          </cell>
          <cell r="HJ23">
            <v>201</v>
          </cell>
          <cell r="HK23" t="str">
            <v>021605</v>
          </cell>
          <cell r="HL23">
            <v>236</v>
          </cell>
          <cell r="HM23" t="str">
            <v>021605</v>
          </cell>
          <cell r="HN23">
            <v>247</v>
          </cell>
          <cell r="HO23" t="str">
            <v>021605</v>
          </cell>
          <cell r="HP23">
            <v>214</v>
          </cell>
          <cell r="HQ23" t="str">
            <v>021605</v>
          </cell>
          <cell r="HR23">
            <v>207</v>
          </cell>
          <cell r="HS23" t="str">
            <v>021605</v>
          </cell>
          <cell r="HT23">
            <v>252</v>
          </cell>
          <cell r="HU23" t="str">
            <v>021605</v>
          </cell>
          <cell r="HV23">
            <v>241</v>
          </cell>
          <cell r="HW23" t="str">
            <v>021605</v>
          </cell>
          <cell r="HX23">
            <v>270</v>
          </cell>
          <cell r="HY23" t="str">
            <v>021605</v>
          </cell>
          <cell r="HZ23">
            <v>253</v>
          </cell>
          <cell r="IA23" t="str">
            <v>021605</v>
          </cell>
          <cell r="IB23">
            <v>265</v>
          </cell>
          <cell r="IC23" t="str">
            <v>021605</v>
          </cell>
          <cell r="ID23">
            <v>277</v>
          </cell>
          <cell r="IE23" t="str">
            <v>021605</v>
          </cell>
          <cell r="IF23">
            <v>270</v>
          </cell>
          <cell r="IG23" t="str">
            <v>021605</v>
          </cell>
          <cell r="IH23">
            <v>275</v>
          </cell>
          <cell r="II23" t="str">
            <v>021605</v>
          </cell>
          <cell r="IJ23">
            <v>250</v>
          </cell>
          <cell r="IK23" t="str">
            <v>021604</v>
          </cell>
          <cell r="IL23">
            <v>90</v>
          </cell>
          <cell r="IM23" t="str">
            <v>021605</v>
          </cell>
          <cell r="IN23">
            <v>226</v>
          </cell>
          <cell r="IO23" t="str">
            <v>021605</v>
          </cell>
          <cell r="IP23">
            <v>279</v>
          </cell>
          <cell r="IQ23" t="str">
            <v>021605</v>
          </cell>
          <cell r="IR23">
            <v>227</v>
          </cell>
          <cell r="IS23" t="str">
            <v>021605</v>
          </cell>
          <cell r="IT23">
            <v>247</v>
          </cell>
          <cell r="IU23" t="str">
            <v>021605</v>
          </cell>
          <cell r="IV23">
            <v>214</v>
          </cell>
          <cell r="IW23" t="str">
            <v>021605</v>
          </cell>
          <cell r="IX23">
            <v>239</v>
          </cell>
          <cell r="IY23" t="str">
            <v>021605</v>
          </cell>
          <cell r="IZ23">
            <v>182</v>
          </cell>
          <cell r="JA23" t="str">
            <v>021605</v>
          </cell>
          <cell r="JB23">
            <v>212</v>
          </cell>
          <cell r="JC23" t="str">
            <v>021605</v>
          </cell>
          <cell r="JD23">
            <v>183</v>
          </cell>
          <cell r="JE23" t="str">
            <v>021605</v>
          </cell>
          <cell r="JF23">
            <v>194</v>
          </cell>
          <cell r="JG23" t="str">
            <v>021605</v>
          </cell>
          <cell r="JH23">
            <v>137</v>
          </cell>
          <cell r="JI23" t="str">
            <v>021605</v>
          </cell>
          <cell r="JJ23">
            <v>200</v>
          </cell>
          <cell r="JK23" t="str">
            <v>021605</v>
          </cell>
          <cell r="JL23">
            <v>129</v>
          </cell>
          <cell r="JM23" t="str">
            <v>021605</v>
          </cell>
          <cell r="JN23">
            <v>187</v>
          </cell>
          <cell r="JO23" t="str">
            <v>021605</v>
          </cell>
          <cell r="JP23">
            <v>115</v>
          </cell>
          <cell r="JQ23" t="str">
            <v>021605</v>
          </cell>
          <cell r="JR23">
            <v>189</v>
          </cell>
          <cell r="JS23" t="str">
            <v>021605</v>
          </cell>
          <cell r="JT23">
            <v>120</v>
          </cell>
          <cell r="JU23" t="str">
            <v>021605</v>
          </cell>
          <cell r="JV23">
            <v>150</v>
          </cell>
          <cell r="JW23" t="str">
            <v>021605</v>
          </cell>
          <cell r="JX23">
            <v>98</v>
          </cell>
          <cell r="JY23" t="str">
            <v>021605</v>
          </cell>
          <cell r="JZ23">
            <v>124</v>
          </cell>
          <cell r="KA23" t="str">
            <v>021605</v>
          </cell>
          <cell r="KB23">
            <v>80</v>
          </cell>
          <cell r="KC23" t="str">
            <v>021605</v>
          </cell>
          <cell r="KD23">
            <v>125</v>
          </cell>
          <cell r="KE23" t="str">
            <v>021605</v>
          </cell>
          <cell r="KF23">
            <v>51</v>
          </cell>
          <cell r="KG23" t="str">
            <v>021605</v>
          </cell>
          <cell r="KH23">
            <v>77</v>
          </cell>
          <cell r="KI23" t="str">
            <v>021605</v>
          </cell>
          <cell r="KJ23">
            <v>49</v>
          </cell>
          <cell r="KK23" t="str">
            <v>021605</v>
          </cell>
          <cell r="KL23">
            <v>80</v>
          </cell>
          <cell r="KM23" t="str">
            <v>021605</v>
          </cell>
          <cell r="KN23">
            <v>37</v>
          </cell>
          <cell r="KO23" t="str">
            <v>021605</v>
          </cell>
          <cell r="KP23">
            <v>103</v>
          </cell>
          <cell r="KQ23" t="str">
            <v>021605</v>
          </cell>
          <cell r="KR23">
            <v>28</v>
          </cell>
          <cell r="KS23" t="str">
            <v>021605</v>
          </cell>
          <cell r="KT23">
            <v>43</v>
          </cell>
          <cell r="KU23" t="str">
            <v>021605</v>
          </cell>
          <cell r="KV23">
            <v>9</v>
          </cell>
          <cell r="KW23" t="str">
            <v>021605</v>
          </cell>
          <cell r="KX23">
            <v>26</v>
          </cell>
          <cell r="KY23" t="str">
            <v>021605</v>
          </cell>
          <cell r="KZ23">
            <v>19</v>
          </cell>
          <cell r="LA23" t="str">
            <v>021605</v>
          </cell>
          <cell r="LB23">
            <v>41</v>
          </cell>
          <cell r="LC23" t="str">
            <v>021605</v>
          </cell>
          <cell r="LD23">
            <v>37</v>
          </cell>
          <cell r="LE23" t="str">
            <v>021605</v>
          </cell>
          <cell r="LF23">
            <v>84</v>
          </cell>
          <cell r="LG23" t="str">
            <v>021605</v>
          </cell>
          <cell r="LH23">
            <v>28</v>
          </cell>
          <cell r="LI23" t="str">
            <v>021605</v>
          </cell>
          <cell r="LJ23">
            <v>72</v>
          </cell>
          <cell r="LK23" t="str">
            <v>021605</v>
          </cell>
          <cell r="LL23">
            <v>30</v>
          </cell>
          <cell r="LM23" t="str">
            <v>021605</v>
          </cell>
          <cell r="LN23">
            <v>94</v>
          </cell>
          <cell r="LO23" t="str">
            <v>021605</v>
          </cell>
          <cell r="LP23">
            <v>37</v>
          </cell>
          <cell r="LQ23" t="str">
            <v>021605</v>
          </cell>
          <cell r="LR23">
            <v>106</v>
          </cell>
          <cell r="LS23" t="str">
            <v>021605</v>
          </cell>
          <cell r="LT23">
            <v>27</v>
          </cell>
          <cell r="LU23" t="str">
            <v>021605</v>
          </cell>
          <cell r="LV23">
            <v>88</v>
          </cell>
          <cell r="LW23" t="str">
            <v>021605</v>
          </cell>
          <cell r="LX23">
            <v>32</v>
          </cell>
          <cell r="LY23" t="str">
            <v>021605</v>
          </cell>
          <cell r="LZ23">
            <v>69</v>
          </cell>
          <cell r="MA23" t="str">
            <v>021605</v>
          </cell>
          <cell r="MB23">
            <v>23</v>
          </cell>
          <cell r="MC23" t="str">
            <v>021605</v>
          </cell>
          <cell r="MD23">
            <v>83</v>
          </cell>
          <cell r="ME23" t="str">
            <v>021605</v>
          </cell>
          <cell r="MF23">
            <v>21</v>
          </cell>
          <cell r="MG23" t="str">
            <v>021605</v>
          </cell>
          <cell r="MH23">
            <v>66</v>
          </cell>
          <cell r="MI23" t="str">
            <v>021605</v>
          </cell>
          <cell r="MJ23">
            <v>11</v>
          </cell>
          <cell r="MK23" t="str">
            <v>021605</v>
          </cell>
          <cell r="ML23">
            <v>45</v>
          </cell>
          <cell r="MM23" t="str">
            <v>021605</v>
          </cell>
          <cell r="MN23">
            <v>6</v>
          </cell>
          <cell r="MO23" t="str">
            <v>021605</v>
          </cell>
          <cell r="MP23">
            <v>39</v>
          </cell>
          <cell r="MQ23" t="str">
            <v>021605</v>
          </cell>
          <cell r="MR23">
            <v>8</v>
          </cell>
          <cell r="MS23" t="str">
            <v>021605</v>
          </cell>
          <cell r="MT23">
            <v>46</v>
          </cell>
          <cell r="MU23" t="str">
            <v>021605</v>
          </cell>
          <cell r="MV23">
            <v>8</v>
          </cell>
          <cell r="MW23" t="str">
            <v>021605</v>
          </cell>
          <cell r="MX23">
            <v>31</v>
          </cell>
          <cell r="MY23" t="str">
            <v>021605</v>
          </cell>
          <cell r="MZ23">
            <v>5</v>
          </cell>
          <cell r="NA23" t="str">
            <v>021605</v>
          </cell>
          <cell r="NB23">
            <v>25</v>
          </cell>
          <cell r="NC23" t="str">
            <v>021605</v>
          </cell>
          <cell r="ND23">
            <v>4</v>
          </cell>
          <cell r="NE23" t="str">
            <v>021605</v>
          </cell>
          <cell r="NF23">
            <v>22</v>
          </cell>
          <cell r="NG23" t="str">
            <v>021605</v>
          </cell>
          <cell r="NH23">
            <v>2</v>
          </cell>
          <cell r="NI23" t="str">
            <v>021606</v>
          </cell>
          <cell r="NJ23">
            <v>12</v>
          </cell>
          <cell r="NK23" t="str">
            <v>021605</v>
          </cell>
          <cell r="NL23">
            <v>2</v>
          </cell>
          <cell r="NM23" t="str">
            <v>021605</v>
          </cell>
          <cell r="NN23">
            <v>6</v>
          </cell>
          <cell r="NQ23" t="str">
            <v>021606</v>
          </cell>
          <cell r="NR23">
            <v>5</v>
          </cell>
          <cell r="NS23" t="str">
            <v>021605</v>
          </cell>
          <cell r="NT23">
            <v>1</v>
          </cell>
          <cell r="NU23" t="str">
            <v>021701</v>
          </cell>
          <cell r="NV23">
            <v>9</v>
          </cell>
          <cell r="NW23" t="str">
            <v>021605</v>
          </cell>
          <cell r="NX23">
            <v>1</v>
          </cell>
          <cell r="NY23" t="str">
            <v>021701</v>
          </cell>
          <cell r="NZ23">
            <v>6</v>
          </cell>
          <cell r="OA23" t="str">
            <v>021605</v>
          </cell>
          <cell r="OB23">
            <v>1</v>
          </cell>
          <cell r="OC23" t="str">
            <v>022001</v>
          </cell>
          <cell r="OD23">
            <v>3</v>
          </cell>
          <cell r="OG23" t="str">
            <v>023005</v>
          </cell>
          <cell r="OH23">
            <v>2</v>
          </cell>
          <cell r="OK23" t="str">
            <v>029100</v>
          </cell>
          <cell r="OL23">
            <v>1</v>
          </cell>
        </row>
        <row r="24">
          <cell r="C24" t="str">
            <v>021605</v>
          </cell>
          <cell r="D24">
            <v>156</v>
          </cell>
          <cell r="E24" t="str">
            <v>021605</v>
          </cell>
          <cell r="F24">
            <v>119</v>
          </cell>
          <cell r="G24" t="str">
            <v>021605</v>
          </cell>
          <cell r="H24">
            <v>159</v>
          </cell>
          <cell r="I24" t="str">
            <v>021605</v>
          </cell>
          <cell r="J24">
            <v>147</v>
          </cell>
          <cell r="K24" t="str">
            <v>021605</v>
          </cell>
          <cell r="L24">
            <v>162</v>
          </cell>
          <cell r="M24" t="str">
            <v>021605</v>
          </cell>
          <cell r="N24">
            <v>146</v>
          </cell>
          <cell r="O24" t="str">
            <v>021605</v>
          </cell>
          <cell r="P24">
            <v>181</v>
          </cell>
          <cell r="Q24" t="str">
            <v>021605</v>
          </cell>
          <cell r="R24">
            <v>153</v>
          </cell>
          <cell r="S24" t="str">
            <v>021605</v>
          </cell>
          <cell r="T24">
            <v>180</v>
          </cell>
          <cell r="U24" t="str">
            <v>021605</v>
          </cell>
          <cell r="V24">
            <v>179</v>
          </cell>
          <cell r="W24" t="str">
            <v>021605</v>
          </cell>
          <cell r="X24">
            <v>218</v>
          </cell>
          <cell r="Y24" t="str">
            <v>021605</v>
          </cell>
          <cell r="Z24">
            <v>199</v>
          </cell>
          <cell r="AA24" t="str">
            <v>021605</v>
          </cell>
          <cell r="AB24">
            <v>221</v>
          </cell>
          <cell r="AC24" t="str">
            <v>021605</v>
          </cell>
          <cell r="AD24">
            <v>201</v>
          </cell>
          <cell r="AE24" t="str">
            <v>021605</v>
          </cell>
          <cell r="AF24">
            <v>252</v>
          </cell>
          <cell r="AG24" t="str">
            <v>021605</v>
          </cell>
          <cell r="AH24">
            <v>212</v>
          </cell>
          <cell r="AI24" t="str">
            <v>021605</v>
          </cell>
          <cell r="AJ24">
            <v>226</v>
          </cell>
          <cell r="AK24" t="str">
            <v>021605</v>
          </cell>
          <cell r="AL24">
            <v>221</v>
          </cell>
          <cell r="AM24" t="str">
            <v>021605</v>
          </cell>
          <cell r="AN24">
            <v>220</v>
          </cell>
          <cell r="AO24" t="str">
            <v>021605</v>
          </cell>
          <cell r="AP24">
            <v>224</v>
          </cell>
          <cell r="AQ24" t="str">
            <v>021605</v>
          </cell>
          <cell r="AR24">
            <v>235</v>
          </cell>
          <cell r="AS24" t="str">
            <v>021605</v>
          </cell>
          <cell r="AT24">
            <v>212</v>
          </cell>
          <cell r="AU24" t="str">
            <v>021605</v>
          </cell>
          <cell r="AV24">
            <v>250</v>
          </cell>
          <cell r="AW24" t="str">
            <v>021605</v>
          </cell>
          <cell r="AX24">
            <v>256</v>
          </cell>
          <cell r="AY24" t="str">
            <v>021605</v>
          </cell>
          <cell r="AZ24">
            <v>241</v>
          </cell>
          <cell r="BA24" t="str">
            <v>021605</v>
          </cell>
          <cell r="BB24">
            <v>245</v>
          </cell>
          <cell r="BC24" t="str">
            <v>021605</v>
          </cell>
          <cell r="BD24">
            <v>250</v>
          </cell>
          <cell r="BE24" t="str">
            <v>021605</v>
          </cell>
          <cell r="BF24">
            <v>251</v>
          </cell>
          <cell r="BG24" t="str">
            <v>021605</v>
          </cell>
          <cell r="BH24">
            <v>183</v>
          </cell>
          <cell r="BI24" t="str">
            <v>021605</v>
          </cell>
          <cell r="BJ24">
            <v>179</v>
          </cell>
          <cell r="BK24" t="str">
            <v>021605</v>
          </cell>
          <cell r="BL24">
            <v>180</v>
          </cell>
          <cell r="BM24" t="str">
            <v>021605</v>
          </cell>
          <cell r="BN24">
            <v>173</v>
          </cell>
          <cell r="BO24" t="str">
            <v>021601</v>
          </cell>
          <cell r="BP24">
            <v>456</v>
          </cell>
          <cell r="BQ24" t="str">
            <v>021601</v>
          </cell>
          <cell r="BR24">
            <v>398</v>
          </cell>
          <cell r="BS24" t="str">
            <v>021602</v>
          </cell>
          <cell r="BT24">
            <v>587</v>
          </cell>
          <cell r="BU24" t="str">
            <v>021605</v>
          </cell>
          <cell r="BV24">
            <v>121</v>
          </cell>
          <cell r="BW24" t="str">
            <v>021602</v>
          </cell>
          <cell r="BX24">
            <v>603</v>
          </cell>
          <cell r="BY24" t="str">
            <v>021604</v>
          </cell>
          <cell r="BZ24">
            <v>30</v>
          </cell>
          <cell r="CA24" t="str">
            <v>021606</v>
          </cell>
          <cell r="CB24">
            <v>91</v>
          </cell>
          <cell r="CC24" t="str">
            <v>021605</v>
          </cell>
          <cell r="CD24">
            <v>114</v>
          </cell>
          <cell r="CE24" t="str">
            <v>021604</v>
          </cell>
          <cell r="CF24">
            <v>35</v>
          </cell>
          <cell r="CG24" t="str">
            <v>021604</v>
          </cell>
          <cell r="CH24">
            <v>33</v>
          </cell>
          <cell r="CI24" t="str">
            <v>021602</v>
          </cell>
          <cell r="CJ24">
            <v>584</v>
          </cell>
          <cell r="CK24" t="str">
            <v>021606</v>
          </cell>
          <cell r="CL24">
            <v>47</v>
          </cell>
          <cell r="CM24" t="str">
            <v>021606</v>
          </cell>
          <cell r="CN24">
            <v>67</v>
          </cell>
          <cell r="CO24" t="str">
            <v>021604</v>
          </cell>
          <cell r="CP24">
            <v>43</v>
          </cell>
          <cell r="CQ24" t="str">
            <v>021606</v>
          </cell>
          <cell r="CR24">
            <v>88</v>
          </cell>
          <cell r="CS24" t="str">
            <v>021605</v>
          </cell>
          <cell r="CT24">
            <v>98</v>
          </cell>
          <cell r="CU24" t="str">
            <v>021606</v>
          </cell>
          <cell r="CV24">
            <v>68</v>
          </cell>
          <cell r="CW24" t="str">
            <v>021606</v>
          </cell>
          <cell r="CX24">
            <v>48</v>
          </cell>
          <cell r="CY24" t="str">
            <v>021606</v>
          </cell>
          <cell r="CZ24">
            <v>94</v>
          </cell>
          <cell r="DA24" t="str">
            <v>021605</v>
          </cell>
          <cell r="DB24">
            <v>88</v>
          </cell>
          <cell r="DC24" t="str">
            <v>021606</v>
          </cell>
          <cell r="DD24">
            <v>90</v>
          </cell>
          <cell r="DE24" t="str">
            <v>021605</v>
          </cell>
          <cell r="DF24">
            <v>102</v>
          </cell>
          <cell r="DG24" t="str">
            <v>021606</v>
          </cell>
          <cell r="DH24">
            <v>88</v>
          </cell>
          <cell r="DI24" t="str">
            <v>021606</v>
          </cell>
          <cell r="DJ24">
            <v>48</v>
          </cell>
          <cell r="DK24" t="str">
            <v>021606</v>
          </cell>
          <cell r="DL24">
            <v>103</v>
          </cell>
          <cell r="DM24" t="str">
            <v>021606</v>
          </cell>
          <cell r="DN24">
            <v>49</v>
          </cell>
          <cell r="DO24" t="str">
            <v>021606</v>
          </cell>
          <cell r="DP24">
            <v>114</v>
          </cell>
          <cell r="DQ24" t="str">
            <v>021606</v>
          </cell>
          <cell r="DR24">
            <v>71</v>
          </cell>
          <cell r="DS24" t="str">
            <v>021605</v>
          </cell>
          <cell r="DT24">
            <v>229</v>
          </cell>
          <cell r="DU24" t="str">
            <v>021605</v>
          </cell>
          <cell r="DV24">
            <v>130</v>
          </cell>
          <cell r="DW24" t="str">
            <v>021606</v>
          </cell>
          <cell r="DX24">
            <v>108</v>
          </cell>
          <cell r="DY24" t="str">
            <v>021606</v>
          </cell>
          <cell r="DZ24">
            <v>84</v>
          </cell>
          <cell r="EA24" t="str">
            <v>021606</v>
          </cell>
          <cell r="EB24">
            <v>117</v>
          </cell>
          <cell r="EC24" t="str">
            <v>021606</v>
          </cell>
          <cell r="ED24">
            <v>81</v>
          </cell>
          <cell r="EE24" t="str">
            <v>021606</v>
          </cell>
          <cell r="EF24">
            <v>119</v>
          </cell>
          <cell r="EG24" t="str">
            <v>021605</v>
          </cell>
          <cell r="EH24">
            <v>170</v>
          </cell>
          <cell r="EI24" t="str">
            <v>021606</v>
          </cell>
          <cell r="EJ24">
            <v>109</v>
          </cell>
          <cell r="EK24" t="str">
            <v>021606</v>
          </cell>
          <cell r="EL24">
            <v>100</v>
          </cell>
          <cell r="EM24" t="str">
            <v>021606</v>
          </cell>
          <cell r="EN24">
            <v>109</v>
          </cell>
          <cell r="EO24" t="str">
            <v>021606</v>
          </cell>
          <cell r="EP24">
            <v>87</v>
          </cell>
          <cell r="EQ24" t="str">
            <v>021606</v>
          </cell>
          <cell r="ER24">
            <v>103</v>
          </cell>
          <cell r="ES24" t="str">
            <v>021605</v>
          </cell>
          <cell r="ET24">
            <v>169</v>
          </cell>
          <cell r="EU24" t="str">
            <v>021606</v>
          </cell>
          <cell r="EV24">
            <v>93</v>
          </cell>
          <cell r="EW24" t="str">
            <v>021606</v>
          </cell>
          <cell r="EX24">
            <v>99</v>
          </cell>
          <cell r="EY24" t="str">
            <v>021606</v>
          </cell>
          <cell r="EZ24">
            <v>96</v>
          </cell>
          <cell r="FA24" t="str">
            <v>021606</v>
          </cell>
          <cell r="FB24">
            <v>83</v>
          </cell>
          <cell r="FC24" t="str">
            <v>021606</v>
          </cell>
          <cell r="FD24">
            <v>92</v>
          </cell>
          <cell r="FE24" t="str">
            <v>021606</v>
          </cell>
          <cell r="FF24">
            <v>91</v>
          </cell>
          <cell r="FG24" t="str">
            <v>021606</v>
          </cell>
          <cell r="FH24">
            <v>115</v>
          </cell>
          <cell r="FI24" t="str">
            <v>021606</v>
          </cell>
          <cell r="FJ24">
            <v>98</v>
          </cell>
          <cell r="FK24" t="str">
            <v>021606</v>
          </cell>
          <cell r="FL24">
            <v>89</v>
          </cell>
          <cell r="FM24" t="str">
            <v>021606</v>
          </cell>
          <cell r="FN24">
            <v>98</v>
          </cell>
          <cell r="FO24" t="str">
            <v>021606</v>
          </cell>
          <cell r="FP24">
            <v>89</v>
          </cell>
          <cell r="FQ24" t="str">
            <v>021606</v>
          </cell>
          <cell r="FR24">
            <v>79</v>
          </cell>
          <cell r="FS24" t="str">
            <v>021606</v>
          </cell>
          <cell r="FT24">
            <v>113</v>
          </cell>
          <cell r="FU24" t="str">
            <v>021606</v>
          </cell>
          <cell r="FV24">
            <v>96</v>
          </cell>
          <cell r="FW24" t="str">
            <v>021606</v>
          </cell>
          <cell r="FX24">
            <v>91</v>
          </cell>
          <cell r="FY24" t="str">
            <v>021606</v>
          </cell>
          <cell r="FZ24">
            <v>87</v>
          </cell>
          <cell r="GA24" t="str">
            <v>021606</v>
          </cell>
          <cell r="GB24">
            <v>86</v>
          </cell>
          <cell r="GC24" t="str">
            <v>021606</v>
          </cell>
          <cell r="GD24">
            <v>85</v>
          </cell>
          <cell r="GE24" t="str">
            <v>021606</v>
          </cell>
          <cell r="GF24">
            <v>99</v>
          </cell>
          <cell r="GG24" t="str">
            <v>021606</v>
          </cell>
          <cell r="GH24">
            <v>116</v>
          </cell>
          <cell r="GI24" t="str">
            <v>021606</v>
          </cell>
          <cell r="GJ24">
            <v>83</v>
          </cell>
          <cell r="GK24" t="str">
            <v>021606</v>
          </cell>
          <cell r="GL24">
            <v>108</v>
          </cell>
          <cell r="GM24" t="str">
            <v>021606</v>
          </cell>
          <cell r="GN24">
            <v>92</v>
          </cell>
          <cell r="GO24" t="str">
            <v>021606</v>
          </cell>
          <cell r="GP24">
            <v>112</v>
          </cell>
          <cell r="GQ24" t="str">
            <v>021606</v>
          </cell>
          <cell r="GR24">
            <v>110</v>
          </cell>
          <cell r="GS24" t="str">
            <v>021606</v>
          </cell>
          <cell r="GT24">
            <v>130</v>
          </cell>
          <cell r="GU24" t="str">
            <v>021606</v>
          </cell>
          <cell r="GV24">
            <v>130</v>
          </cell>
          <cell r="GW24" t="str">
            <v>021606</v>
          </cell>
          <cell r="GX24">
            <v>116</v>
          </cell>
          <cell r="GY24" t="str">
            <v>021606</v>
          </cell>
          <cell r="GZ24">
            <v>126</v>
          </cell>
          <cell r="HA24" t="str">
            <v>021606</v>
          </cell>
          <cell r="HB24">
            <v>144</v>
          </cell>
          <cell r="HC24" t="str">
            <v>021606</v>
          </cell>
          <cell r="HD24">
            <v>121</v>
          </cell>
          <cell r="HE24" t="str">
            <v>021605</v>
          </cell>
          <cell r="HF24">
            <v>221</v>
          </cell>
          <cell r="HG24" t="str">
            <v>021606</v>
          </cell>
          <cell r="HH24">
            <v>152</v>
          </cell>
          <cell r="HI24" t="str">
            <v>021606</v>
          </cell>
          <cell r="HJ24">
            <v>161</v>
          </cell>
          <cell r="HK24" t="str">
            <v>021606</v>
          </cell>
          <cell r="HL24">
            <v>154</v>
          </cell>
          <cell r="HM24" t="str">
            <v>021606</v>
          </cell>
          <cell r="HN24">
            <v>141</v>
          </cell>
          <cell r="HO24" t="str">
            <v>021606</v>
          </cell>
          <cell r="HP24">
            <v>147</v>
          </cell>
          <cell r="HQ24" t="str">
            <v>021606</v>
          </cell>
          <cell r="HR24">
            <v>151</v>
          </cell>
          <cell r="HS24" t="str">
            <v>021606</v>
          </cell>
          <cell r="HT24">
            <v>170</v>
          </cell>
          <cell r="HU24" t="str">
            <v>021606</v>
          </cell>
          <cell r="HV24">
            <v>156</v>
          </cell>
          <cell r="HW24" t="str">
            <v>021606</v>
          </cell>
          <cell r="HX24">
            <v>190</v>
          </cell>
          <cell r="HY24" t="str">
            <v>021606</v>
          </cell>
          <cell r="HZ24">
            <v>180</v>
          </cell>
          <cell r="IA24" t="str">
            <v>021606</v>
          </cell>
          <cell r="IB24">
            <v>146</v>
          </cell>
          <cell r="IC24" t="str">
            <v>021606</v>
          </cell>
          <cell r="ID24">
            <v>178</v>
          </cell>
          <cell r="IE24" t="str">
            <v>021606</v>
          </cell>
          <cell r="IF24">
            <v>185</v>
          </cell>
          <cell r="IG24" t="str">
            <v>021606</v>
          </cell>
          <cell r="IH24">
            <v>200</v>
          </cell>
          <cell r="II24" t="str">
            <v>021606</v>
          </cell>
          <cell r="IJ24">
            <v>178</v>
          </cell>
          <cell r="IK24" t="str">
            <v>021605</v>
          </cell>
          <cell r="IL24">
            <v>286</v>
          </cell>
          <cell r="IM24" t="str">
            <v>021606</v>
          </cell>
          <cell r="IN24">
            <v>158</v>
          </cell>
          <cell r="IO24" t="str">
            <v>021606</v>
          </cell>
          <cell r="IP24">
            <v>168</v>
          </cell>
          <cell r="IQ24" t="str">
            <v>021606</v>
          </cell>
          <cell r="IR24">
            <v>135</v>
          </cell>
          <cell r="IS24" t="str">
            <v>021606</v>
          </cell>
          <cell r="IT24">
            <v>162</v>
          </cell>
          <cell r="IU24" t="str">
            <v>021606</v>
          </cell>
          <cell r="IV24">
            <v>143</v>
          </cell>
          <cell r="IW24" t="str">
            <v>021606</v>
          </cell>
          <cell r="IX24">
            <v>189</v>
          </cell>
          <cell r="IY24" t="str">
            <v>021606</v>
          </cell>
          <cell r="IZ24">
            <v>128</v>
          </cell>
          <cell r="JA24" t="str">
            <v>021606</v>
          </cell>
          <cell r="JB24">
            <v>161</v>
          </cell>
          <cell r="JC24" t="str">
            <v>021606</v>
          </cell>
          <cell r="JD24">
            <v>99</v>
          </cell>
          <cell r="JE24" t="str">
            <v>021606</v>
          </cell>
          <cell r="JF24">
            <v>136</v>
          </cell>
          <cell r="JG24" t="str">
            <v>021606</v>
          </cell>
          <cell r="JH24">
            <v>121</v>
          </cell>
          <cell r="JI24" t="str">
            <v>021606</v>
          </cell>
          <cell r="JJ24">
            <v>134</v>
          </cell>
          <cell r="JK24" t="str">
            <v>021606</v>
          </cell>
          <cell r="JL24">
            <v>81</v>
          </cell>
          <cell r="JM24" t="str">
            <v>021606</v>
          </cell>
          <cell r="JN24">
            <v>138</v>
          </cell>
          <cell r="JO24" t="str">
            <v>021606</v>
          </cell>
          <cell r="JP24">
            <v>92</v>
          </cell>
          <cell r="JQ24" t="str">
            <v>021606</v>
          </cell>
          <cell r="JR24">
            <v>126</v>
          </cell>
          <cell r="JS24" t="str">
            <v>021606</v>
          </cell>
          <cell r="JT24">
            <v>88</v>
          </cell>
          <cell r="JU24" t="str">
            <v>021606</v>
          </cell>
          <cell r="JV24">
            <v>115</v>
          </cell>
          <cell r="JW24" t="str">
            <v>021606</v>
          </cell>
          <cell r="JX24">
            <v>52</v>
          </cell>
          <cell r="JY24" t="str">
            <v>021606</v>
          </cell>
          <cell r="JZ24">
            <v>80</v>
          </cell>
          <cell r="KA24" t="str">
            <v>021606</v>
          </cell>
          <cell r="KB24">
            <v>60</v>
          </cell>
          <cell r="KC24" t="str">
            <v>021606</v>
          </cell>
          <cell r="KD24">
            <v>118</v>
          </cell>
          <cell r="KE24" t="str">
            <v>021606</v>
          </cell>
          <cell r="KF24">
            <v>49</v>
          </cell>
          <cell r="KG24" t="str">
            <v>021606</v>
          </cell>
          <cell r="KH24">
            <v>73</v>
          </cell>
          <cell r="KI24" t="str">
            <v>021606</v>
          </cell>
          <cell r="KJ24">
            <v>32</v>
          </cell>
          <cell r="KK24" t="str">
            <v>021606</v>
          </cell>
          <cell r="KL24">
            <v>59</v>
          </cell>
          <cell r="KM24" t="str">
            <v>021606</v>
          </cell>
          <cell r="KN24">
            <v>35</v>
          </cell>
          <cell r="KO24" t="str">
            <v>021606</v>
          </cell>
          <cell r="KP24">
            <v>84</v>
          </cell>
          <cell r="KQ24" t="str">
            <v>021606</v>
          </cell>
          <cell r="KR24">
            <v>8</v>
          </cell>
          <cell r="KS24" t="str">
            <v>021606</v>
          </cell>
          <cell r="KT24">
            <v>33</v>
          </cell>
          <cell r="KU24" t="str">
            <v>021606</v>
          </cell>
          <cell r="KV24">
            <v>13</v>
          </cell>
          <cell r="KW24" t="str">
            <v>021606</v>
          </cell>
          <cell r="KX24">
            <v>13</v>
          </cell>
          <cell r="KY24" t="str">
            <v>021606</v>
          </cell>
          <cell r="KZ24">
            <v>11</v>
          </cell>
          <cell r="LA24" t="str">
            <v>021606</v>
          </cell>
          <cell r="LB24">
            <v>23</v>
          </cell>
          <cell r="LC24" t="str">
            <v>021606</v>
          </cell>
          <cell r="LD24">
            <v>17</v>
          </cell>
          <cell r="LE24" t="str">
            <v>021606</v>
          </cell>
          <cell r="LF24">
            <v>56</v>
          </cell>
          <cell r="LG24" t="str">
            <v>021606</v>
          </cell>
          <cell r="LH24">
            <v>26</v>
          </cell>
          <cell r="LI24" t="str">
            <v>021606</v>
          </cell>
          <cell r="LJ24">
            <v>69</v>
          </cell>
          <cell r="LK24" t="str">
            <v>021606</v>
          </cell>
          <cell r="LL24">
            <v>29</v>
          </cell>
          <cell r="LM24" t="str">
            <v>021606</v>
          </cell>
          <cell r="LN24">
            <v>76</v>
          </cell>
          <cell r="LO24" t="str">
            <v>021606</v>
          </cell>
          <cell r="LP24">
            <v>21</v>
          </cell>
          <cell r="LQ24" t="str">
            <v>021606</v>
          </cell>
          <cell r="LR24">
            <v>81</v>
          </cell>
          <cell r="LS24" t="str">
            <v>021606</v>
          </cell>
          <cell r="LT24">
            <v>24</v>
          </cell>
          <cell r="LU24" t="str">
            <v>021606</v>
          </cell>
          <cell r="LV24">
            <v>85</v>
          </cell>
          <cell r="LW24" t="str">
            <v>021606</v>
          </cell>
          <cell r="LX24">
            <v>25</v>
          </cell>
          <cell r="LY24" t="str">
            <v>021606</v>
          </cell>
          <cell r="LZ24">
            <v>85</v>
          </cell>
          <cell r="MA24" t="str">
            <v>021606</v>
          </cell>
          <cell r="MB24">
            <v>22</v>
          </cell>
          <cell r="MC24" t="str">
            <v>021606</v>
          </cell>
          <cell r="MD24">
            <v>51</v>
          </cell>
          <cell r="ME24" t="str">
            <v>021606</v>
          </cell>
          <cell r="MF24">
            <v>21</v>
          </cell>
          <cell r="MG24" t="str">
            <v>021606</v>
          </cell>
          <cell r="MH24">
            <v>48</v>
          </cell>
          <cell r="MI24" t="str">
            <v>021606</v>
          </cell>
          <cell r="MJ24">
            <v>11</v>
          </cell>
          <cell r="MK24" t="str">
            <v>021606</v>
          </cell>
          <cell r="ML24">
            <v>26</v>
          </cell>
          <cell r="MM24" t="str">
            <v>021606</v>
          </cell>
          <cell r="MN24">
            <v>11</v>
          </cell>
          <cell r="MO24" t="str">
            <v>021606</v>
          </cell>
          <cell r="MP24">
            <v>22</v>
          </cell>
          <cell r="MQ24" t="str">
            <v>021606</v>
          </cell>
          <cell r="MR24">
            <v>7</v>
          </cell>
          <cell r="MS24" t="str">
            <v>021606</v>
          </cell>
          <cell r="MT24">
            <v>38</v>
          </cell>
          <cell r="MU24" t="str">
            <v>021606</v>
          </cell>
          <cell r="MV24">
            <v>8</v>
          </cell>
          <cell r="MW24" t="str">
            <v>021606</v>
          </cell>
          <cell r="MX24">
            <v>29</v>
          </cell>
          <cell r="MY24" t="str">
            <v>021606</v>
          </cell>
          <cell r="MZ24">
            <v>3</v>
          </cell>
          <cell r="NA24" t="str">
            <v>021606</v>
          </cell>
          <cell r="NB24">
            <v>24</v>
          </cell>
          <cell r="NC24" t="str">
            <v>021606</v>
          </cell>
          <cell r="ND24">
            <v>3</v>
          </cell>
          <cell r="NE24" t="str">
            <v>021606</v>
          </cell>
          <cell r="NF24">
            <v>8</v>
          </cell>
          <cell r="NG24" t="str">
            <v>021606</v>
          </cell>
          <cell r="NH24">
            <v>3</v>
          </cell>
          <cell r="NI24" t="str">
            <v>021607</v>
          </cell>
          <cell r="NJ24">
            <v>37</v>
          </cell>
          <cell r="NK24" t="str">
            <v>021606</v>
          </cell>
          <cell r="NL24">
            <v>1</v>
          </cell>
          <cell r="NM24" t="str">
            <v>021606</v>
          </cell>
          <cell r="NN24">
            <v>3</v>
          </cell>
          <cell r="NO24" t="str">
            <v>021606</v>
          </cell>
          <cell r="NP24">
            <v>1</v>
          </cell>
          <cell r="NQ24" t="str">
            <v>021607</v>
          </cell>
          <cell r="NR24">
            <v>7</v>
          </cell>
          <cell r="NU24" t="str">
            <v>021706</v>
          </cell>
          <cell r="NV24">
            <v>3</v>
          </cell>
          <cell r="NY24" t="str">
            <v>021800</v>
          </cell>
          <cell r="NZ24">
            <v>6</v>
          </cell>
          <cell r="OA24" t="str">
            <v>021606</v>
          </cell>
          <cell r="OB24">
            <v>1</v>
          </cell>
          <cell r="OC24" t="str">
            <v>022003</v>
          </cell>
          <cell r="OD24">
            <v>1</v>
          </cell>
          <cell r="OG24" t="str">
            <v>023500</v>
          </cell>
          <cell r="OH24">
            <v>4</v>
          </cell>
          <cell r="OK24" t="str">
            <v>029700</v>
          </cell>
          <cell r="OL24">
            <v>1</v>
          </cell>
        </row>
        <row r="25">
          <cell r="C25" t="str">
            <v>021606</v>
          </cell>
          <cell r="D25">
            <v>50</v>
          </cell>
          <cell r="E25" t="str">
            <v>021606</v>
          </cell>
          <cell r="F25">
            <v>47</v>
          </cell>
          <cell r="G25" t="str">
            <v>021606</v>
          </cell>
          <cell r="H25">
            <v>65</v>
          </cell>
          <cell r="I25" t="str">
            <v>021606</v>
          </cell>
          <cell r="J25">
            <v>66</v>
          </cell>
          <cell r="K25" t="str">
            <v>021606</v>
          </cell>
          <cell r="L25">
            <v>72</v>
          </cell>
          <cell r="M25" t="str">
            <v>021606</v>
          </cell>
          <cell r="N25">
            <v>66</v>
          </cell>
          <cell r="O25" t="str">
            <v>021606</v>
          </cell>
          <cell r="P25">
            <v>83</v>
          </cell>
          <cell r="Q25" t="str">
            <v>021606</v>
          </cell>
          <cell r="R25">
            <v>70</v>
          </cell>
          <cell r="S25" t="str">
            <v>021606</v>
          </cell>
          <cell r="T25">
            <v>87</v>
          </cell>
          <cell r="U25" t="str">
            <v>021606</v>
          </cell>
          <cell r="V25">
            <v>79</v>
          </cell>
          <cell r="W25" t="str">
            <v>021606</v>
          </cell>
          <cell r="X25">
            <v>105</v>
          </cell>
          <cell r="Y25" t="str">
            <v>021606</v>
          </cell>
          <cell r="Z25">
            <v>105</v>
          </cell>
          <cell r="AA25" t="str">
            <v>021606</v>
          </cell>
          <cell r="AB25">
            <v>103</v>
          </cell>
          <cell r="AC25" t="str">
            <v>021606</v>
          </cell>
          <cell r="AD25">
            <v>86</v>
          </cell>
          <cell r="AE25" t="str">
            <v>021606</v>
          </cell>
          <cell r="AF25">
            <v>80</v>
          </cell>
          <cell r="AG25" t="str">
            <v>021606</v>
          </cell>
          <cell r="AH25">
            <v>85</v>
          </cell>
          <cell r="AI25" t="str">
            <v>021606</v>
          </cell>
          <cell r="AJ25">
            <v>99</v>
          </cell>
          <cell r="AK25" t="str">
            <v>021606</v>
          </cell>
          <cell r="AL25">
            <v>94</v>
          </cell>
          <cell r="AM25" t="str">
            <v>021606</v>
          </cell>
          <cell r="AN25">
            <v>120</v>
          </cell>
          <cell r="AO25" t="str">
            <v>021606</v>
          </cell>
          <cell r="AP25">
            <v>96</v>
          </cell>
          <cell r="AQ25" t="str">
            <v>021606</v>
          </cell>
          <cell r="AR25">
            <v>117</v>
          </cell>
          <cell r="AS25" t="str">
            <v>021606</v>
          </cell>
          <cell r="AT25">
            <v>105</v>
          </cell>
          <cell r="AU25" t="str">
            <v>021606</v>
          </cell>
          <cell r="AV25">
            <v>114</v>
          </cell>
          <cell r="AW25" t="str">
            <v>021606</v>
          </cell>
          <cell r="AX25">
            <v>125</v>
          </cell>
          <cell r="AY25" t="str">
            <v>021606</v>
          </cell>
          <cell r="AZ25">
            <v>112</v>
          </cell>
          <cell r="BA25" t="str">
            <v>021606</v>
          </cell>
          <cell r="BB25">
            <v>118</v>
          </cell>
          <cell r="BC25" t="str">
            <v>021606</v>
          </cell>
          <cell r="BD25">
            <v>98</v>
          </cell>
          <cell r="BE25" t="str">
            <v>021606</v>
          </cell>
          <cell r="BF25">
            <v>110</v>
          </cell>
          <cell r="BG25" t="str">
            <v>021606</v>
          </cell>
          <cell r="BH25">
            <v>91</v>
          </cell>
          <cell r="BI25" t="str">
            <v>021606</v>
          </cell>
          <cell r="BJ25">
            <v>89</v>
          </cell>
          <cell r="BK25" t="str">
            <v>021606</v>
          </cell>
          <cell r="BL25">
            <v>93</v>
          </cell>
          <cell r="BM25" t="str">
            <v>021606</v>
          </cell>
          <cell r="BN25">
            <v>86</v>
          </cell>
          <cell r="BO25" t="str">
            <v>021602</v>
          </cell>
          <cell r="BP25">
            <v>555</v>
          </cell>
          <cell r="BQ25" t="str">
            <v>021602</v>
          </cell>
          <cell r="BR25">
            <v>497</v>
          </cell>
          <cell r="BS25" t="str">
            <v>021604</v>
          </cell>
          <cell r="BT25">
            <v>41</v>
          </cell>
          <cell r="BU25" t="str">
            <v>021606</v>
          </cell>
          <cell r="BV25">
            <v>79</v>
          </cell>
          <cell r="BW25" t="str">
            <v>021604</v>
          </cell>
          <cell r="BX25">
            <v>30</v>
          </cell>
          <cell r="BY25" t="str">
            <v>021605</v>
          </cell>
          <cell r="BZ25">
            <v>94</v>
          </cell>
          <cell r="CA25" t="str">
            <v>021607</v>
          </cell>
          <cell r="CB25">
            <v>126</v>
          </cell>
          <cell r="CC25" t="str">
            <v>021606</v>
          </cell>
          <cell r="CD25">
            <v>48</v>
          </cell>
          <cell r="CE25" t="str">
            <v>021605</v>
          </cell>
          <cell r="CF25">
            <v>168</v>
          </cell>
          <cell r="CG25" t="str">
            <v>021605</v>
          </cell>
          <cell r="CH25">
            <v>109</v>
          </cell>
          <cell r="CI25" t="str">
            <v>021604</v>
          </cell>
          <cell r="CJ25">
            <v>44</v>
          </cell>
          <cell r="CK25" t="str">
            <v>021607</v>
          </cell>
          <cell r="CL25">
            <v>70</v>
          </cell>
          <cell r="CM25" t="str">
            <v>021607</v>
          </cell>
          <cell r="CN25">
            <v>137</v>
          </cell>
          <cell r="CO25" t="str">
            <v>021605</v>
          </cell>
          <cell r="CP25">
            <v>90</v>
          </cell>
          <cell r="CQ25" t="str">
            <v>021607</v>
          </cell>
          <cell r="CR25">
            <v>131</v>
          </cell>
          <cell r="CS25" t="str">
            <v>021606</v>
          </cell>
          <cell r="CT25">
            <v>56</v>
          </cell>
          <cell r="CU25" t="str">
            <v>021607</v>
          </cell>
          <cell r="CV25">
            <v>168</v>
          </cell>
          <cell r="CW25" t="str">
            <v>021607</v>
          </cell>
          <cell r="CX25">
            <v>101</v>
          </cell>
          <cell r="CY25" t="str">
            <v>021607</v>
          </cell>
          <cell r="CZ25">
            <v>137</v>
          </cell>
          <cell r="DA25" t="str">
            <v>021606</v>
          </cell>
          <cell r="DB25">
            <v>51</v>
          </cell>
          <cell r="DC25" t="str">
            <v>021607</v>
          </cell>
          <cell r="DD25">
            <v>151</v>
          </cell>
          <cell r="DE25" t="str">
            <v>021606</v>
          </cell>
          <cell r="DF25">
            <v>66</v>
          </cell>
          <cell r="DG25" t="str">
            <v>021607</v>
          </cell>
          <cell r="DH25">
            <v>145</v>
          </cell>
          <cell r="DI25" t="str">
            <v>021607</v>
          </cell>
          <cell r="DJ25">
            <v>81</v>
          </cell>
          <cell r="DK25" t="str">
            <v>021607</v>
          </cell>
          <cell r="DL25">
            <v>167</v>
          </cell>
          <cell r="DM25" t="str">
            <v>021607</v>
          </cell>
          <cell r="DN25">
            <v>107</v>
          </cell>
          <cell r="DO25" t="str">
            <v>021607</v>
          </cell>
          <cell r="DP25">
            <v>169</v>
          </cell>
          <cell r="DQ25" t="str">
            <v>021607</v>
          </cell>
          <cell r="DR25">
            <v>127</v>
          </cell>
          <cell r="DS25" t="str">
            <v>021606</v>
          </cell>
          <cell r="DT25">
            <v>104</v>
          </cell>
          <cell r="DU25" t="str">
            <v>021606</v>
          </cell>
          <cell r="DV25">
            <v>74</v>
          </cell>
          <cell r="DW25" t="str">
            <v>021607</v>
          </cell>
          <cell r="DX25">
            <v>245</v>
          </cell>
          <cell r="DY25" t="str">
            <v>021607</v>
          </cell>
          <cell r="DZ25">
            <v>138</v>
          </cell>
          <cell r="EA25" t="str">
            <v>021607</v>
          </cell>
          <cell r="EB25">
            <v>224</v>
          </cell>
          <cell r="EC25" t="str">
            <v>021607</v>
          </cell>
          <cell r="ED25">
            <v>151</v>
          </cell>
          <cell r="EE25" t="str">
            <v>021607</v>
          </cell>
          <cell r="EF25">
            <v>184</v>
          </cell>
          <cell r="EG25" t="str">
            <v>021606</v>
          </cell>
          <cell r="EH25">
            <v>101</v>
          </cell>
          <cell r="EI25" t="str">
            <v>021607</v>
          </cell>
          <cell r="EJ25">
            <v>199</v>
          </cell>
          <cell r="EK25" t="str">
            <v>021607</v>
          </cell>
          <cell r="EL25">
            <v>189</v>
          </cell>
          <cell r="EM25" t="str">
            <v>021607</v>
          </cell>
          <cell r="EN25">
            <v>188</v>
          </cell>
          <cell r="EO25" t="str">
            <v>021607</v>
          </cell>
          <cell r="EP25">
            <v>155</v>
          </cell>
          <cell r="EQ25" t="str">
            <v>021607</v>
          </cell>
          <cell r="ER25">
            <v>181</v>
          </cell>
          <cell r="ES25" t="str">
            <v>021606</v>
          </cell>
          <cell r="ET25">
            <v>91</v>
          </cell>
          <cell r="EU25" t="str">
            <v>021607</v>
          </cell>
          <cell r="EV25">
            <v>189</v>
          </cell>
          <cell r="EW25" t="str">
            <v>021607</v>
          </cell>
          <cell r="EX25">
            <v>149</v>
          </cell>
          <cell r="EY25" t="str">
            <v>021607</v>
          </cell>
          <cell r="EZ25">
            <v>185</v>
          </cell>
          <cell r="FA25" t="str">
            <v>021607</v>
          </cell>
          <cell r="FB25">
            <v>164</v>
          </cell>
          <cell r="FC25" t="str">
            <v>021607</v>
          </cell>
          <cell r="FD25">
            <v>150</v>
          </cell>
          <cell r="FE25" t="str">
            <v>021607</v>
          </cell>
          <cell r="FF25">
            <v>166</v>
          </cell>
          <cell r="FG25" t="str">
            <v>021607</v>
          </cell>
          <cell r="FH25">
            <v>154</v>
          </cell>
          <cell r="FI25" t="str">
            <v>021607</v>
          </cell>
          <cell r="FJ25">
            <v>147</v>
          </cell>
          <cell r="FK25" t="str">
            <v>021607</v>
          </cell>
          <cell r="FL25">
            <v>179</v>
          </cell>
          <cell r="FM25" t="str">
            <v>021607</v>
          </cell>
          <cell r="FN25">
            <v>153</v>
          </cell>
          <cell r="FO25" t="str">
            <v>021607</v>
          </cell>
          <cell r="FP25">
            <v>172</v>
          </cell>
          <cell r="FQ25" t="str">
            <v>021607</v>
          </cell>
          <cell r="FR25">
            <v>194</v>
          </cell>
          <cell r="FS25" t="str">
            <v>021607</v>
          </cell>
          <cell r="FT25">
            <v>155</v>
          </cell>
          <cell r="FU25" t="str">
            <v>021607</v>
          </cell>
          <cell r="FV25">
            <v>182</v>
          </cell>
          <cell r="FW25" t="str">
            <v>021607</v>
          </cell>
          <cell r="FX25">
            <v>176</v>
          </cell>
          <cell r="FY25" t="str">
            <v>021607</v>
          </cell>
          <cell r="FZ25">
            <v>204</v>
          </cell>
          <cell r="GA25" t="str">
            <v>021607</v>
          </cell>
          <cell r="GB25">
            <v>182</v>
          </cell>
          <cell r="GC25" t="str">
            <v>021607</v>
          </cell>
          <cell r="GD25">
            <v>194</v>
          </cell>
          <cell r="GE25" t="str">
            <v>021607</v>
          </cell>
          <cell r="GF25">
            <v>176</v>
          </cell>
          <cell r="GG25" t="str">
            <v>021607</v>
          </cell>
          <cell r="GH25">
            <v>189</v>
          </cell>
          <cell r="GI25" t="str">
            <v>021607</v>
          </cell>
          <cell r="GJ25">
            <v>182</v>
          </cell>
          <cell r="GK25" t="str">
            <v>021607</v>
          </cell>
          <cell r="GL25">
            <v>212</v>
          </cell>
          <cell r="GM25" t="str">
            <v>021607</v>
          </cell>
          <cell r="GN25">
            <v>208</v>
          </cell>
          <cell r="GO25" t="str">
            <v>021607</v>
          </cell>
          <cell r="GP25">
            <v>199</v>
          </cell>
          <cell r="GQ25" t="str">
            <v>021607</v>
          </cell>
          <cell r="GR25">
            <v>209</v>
          </cell>
          <cell r="GS25" t="str">
            <v>021607</v>
          </cell>
          <cell r="GT25">
            <v>220</v>
          </cell>
          <cell r="GU25" t="str">
            <v>021607</v>
          </cell>
          <cell r="GV25">
            <v>230</v>
          </cell>
          <cell r="GW25" t="str">
            <v>021607</v>
          </cell>
          <cell r="GX25">
            <v>207</v>
          </cell>
          <cell r="GY25" t="str">
            <v>021607</v>
          </cell>
          <cell r="GZ25">
            <v>268</v>
          </cell>
          <cell r="HA25" t="str">
            <v>021607</v>
          </cell>
          <cell r="HB25">
            <v>241</v>
          </cell>
          <cell r="HC25" t="str">
            <v>021607</v>
          </cell>
          <cell r="HD25">
            <v>254</v>
          </cell>
          <cell r="HE25" t="str">
            <v>021606</v>
          </cell>
          <cell r="HF25">
            <v>127</v>
          </cell>
          <cell r="HG25" t="str">
            <v>021607</v>
          </cell>
          <cell r="HH25">
            <v>244</v>
          </cell>
          <cell r="HI25" t="str">
            <v>021607</v>
          </cell>
          <cell r="HJ25">
            <v>229</v>
          </cell>
          <cell r="HK25" t="str">
            <v>021607</v>
          </cell>
          <cell r="HL25">
            <v>300</v>
          </cell>
          <cell r="HM25" t="str">
            <v>021607</v>
          </cell>
          <cell r="HN25">
            <v>254</v>
          </cell>
          <cell r="HO25" t="str">
            <v>021607</v>
          </cell>
          <cell r="HP25">
            <v>296</v>
          </cell>
          <cell r="HQ25" t="str">
            <v>021607</v>
          </cell>
          <cell r="HR25">
            <v>245</v>
          </cell>
          <cell r="HS25" t="str">
            <v>021607</v>
          </cell>
          <cell r="HT25">
            <v>288</v>
          </cell>
          <cell r="HU25" t="str">
            <v>021607</v>
          </cell>
          <cell r="HV25">
            <v>260</v>
          </cell>
          <cell r="HW25" t="str">
            <v>021607</v>
          </cell>
          <cell r="HX25">
            <v>274</v>
          </cell>
          <cell r="HY25" t="str">
            <v>021607</v>
          </cell>
          <cell r="HZ25">
            <v>288</v>
          </cell>
          <cell r="IA25" t="str">
            <v>021607</v>
          </cell>
          <cell r="IB25">
            <v>296</v>
          </cell>
          <cell r="IC25" t="str">
            <v>021607</v>
          </cell>
          <cell r="ID25">
            <v>269</v>
          </cell>
          <cell r="IE25" t="str">
            <v>021607</v>
          </cell>
          <cell r="IF25">
            <v>322</v>
          </cell>
          <cell r="IG25" t="str">
            <v>021607</v>
          </cell>
          <cell r="IH25">
            <v>280</v>
          </cell>
          <cell r="II25" t="str">
            <v>021607</v>
          </cell>
          <cell r="IJ25">
            <v>282</v>
          </cell>
          <cell r="IK25" t="str">
            <v>021606</v>
          </cell>
          <cell r="IL25">
            <v>208</v>
          </cell>
          <cell r="IM25" t="str">
            <v>021607</v>
          </cell>
          <cell r="IN25">
            <v>246</v>
          </cell>
          <cell r="IO25" t="str">
            <v>021607</v>
          </cell>
          <cell r="IP25">
            <v>285</v>
          </cell>
          <cell r="IQ25" t="str">
            <v>021607</v>
          </cell>
          <cell r="IR25">
            <v>237</v>
          </cell>
          <cell r="IS25" t="str">
            <v>021607</v>
          </cell>
          <cell r="IT25">
            <v>254</v>
          </cell>
          <cell r="IU25" t="str">
            <v>021607</v>
          </cell>
          <cell r="IV25">
            <v>242</v>
          </cell>
          <cell r="IW25" t="str">
            <v>021607</v>
          </cell>
          <cell r="IX25">
            <v>294</v>
          </cell>
          <cell r="IY25" t="str">
            <v>021607</v>
          </cell>
          <cell r="IZ25">
            <v>208</v>
          </cell>
          <cell r="JA25" t="str">
            <v>021607</v>
          </cell>
          <cell r="JB25">
            <v>240</v>
          </cell>
          <cell r="JC25" t="str">
            <v>021607</v>
          </cell>
          <cell r="JD25">
            <v>182</v>
          </cell>
          <cell r="JE25" t="str">
            <v>021607</v>
          </cell>
          <cell r="JF25">
            <v>200</v>
          </cell>
          <cell r="JG25" t="str">
            <v>021607</v>
          </cell>
          <cell r="JH25">
            <v>155</v>
          </cell>
          <cell r="JI25" t="str">
            <v>021607</v>
          </cell>
          <cell r="JJ25">
            <v>211</v>
          </cell>
          <cell r="JK25" t="str">
            <v>021607</v>
          </cell>
          <cell r="JL25">
            <v>146</v>
          </cell>
          <cell r="JM25" t="str">
            <v>021607</v>
          </cell>
          <cell r="JN25">
            <v>201</v>
          </cell>
          <cell r="JO25" t="str">
            <v>021607</v>
          </cell>
          <cell r="JP25">
            <v>139</v>
          </cell>
          <cell r="JQ25" t="str">
            <v>021607</v>
          </cell>
          <cell r="JR25">
            <v>179</v>
          </cell>
          <cell r="JS25" t="str">
            <v>021607</v>
          </cell>
          <cell r="JT25">
            <v>127</v>
          </cell>
          <cell r="JU25" t="str">
            <v>021607</v>
          </cell>
          <cell r="JV25">
            <v>169</v>
          </cell>
          <cell r="JW25" t="str">
            <v>021607</v>
          </cell>
          <cell r="JX25">
            <v>104</v>
          </cell>
          <cell r="JY25" t="str">
            <v>021607</v>
          </cell>
          <cell r="JZ25">
            <v>139</v>
          </cell>
          <cell r="KA25" t="str">
            <v>021607</v>
          </cell>
          <cell r="KB25">
            <v>112</v>
          </cell>
          <cell r="KC25" t="str">
            <v>021607</v>
          </cell>
          <cell r="KD25">
            <v>171</v>
          </cell>
          <cell r="KE25" t="str">
            <v>021607</v>
          </cell>
          <cell r="KF25">
            <v>62</v>
          </cell>
          <cell r="KG25" t="str">
            <v>021607</v>
          </cell>
          <cell r="KH25">
            <v>116</v>
          </cell>
          <cell r="KI25" t="str">
            <v>021607</v>
          </cell>
          <cell r="KJ25">
            <v>63</v>
          </cell>
          <cell r="KK25" t="str">
            <v>021607</v>
          </cell>
          <cell r="KL25">
            <v>120</v>
          </cell>
          <cell r="KM25" t="str">
            <v>021607</v>
          </cell>
          <cell r="KN25">
            <v>63</v>
          </cell>
          <cell r="KO25" t="str">
            <v>021607</v>
          </cell>
          <cell r="KP25">
            <v>112</v>
          </cell>
          <cell r="KQ25" t="str">
            <v>021607</v>
          </cell>
          <cell r="KR25">
            <v>33</v>
          </cell>
          <cell r="KS25" t="str">
            <v>021607</v>
          </cell>
          <cell r="KT25">
            <v>41</v>
          </cell>
          <cell r="KU25" t="str">
            <v>021607</v>
          </cell>
          <cell r="KV25">
            <v>14</v>
          </cell>
          <cell r="KW25" t="str">
            <v>021607</v>
          </cell>
          <cell r="KX25">
            <v>34</v>
          </cell>
          <cell r="KY25" t="str">
            <v>021607</v>
          </cell>
          <cell r="KZ25">
            <v>22</v>
          </cell>
          <cell r="LA25" t="str">
            <v>021607</v>
          </cell>
          <cell r="LB25">
            <v>39</v>
          </cell>
          <cell r="LC25" t="str">
            <v>021607</v>
          </cell>
          <cell r="LD25">
            <v>41</v>
          </cell>
          <cell r="LE25" t="str">
            <v>021607</v>
          </cell>
          <cell r="LF25">
            <v>111</v>
          </cell>
          <cell r="LG25" t="str">
            <v>021607</v>
          </cell>
          <cell r="LH25">
            <v>68</v>
          </cell>
          <cell r="LI25" t="str">
            <v>021607</v>
          </cell>
          <cell r="LJ25">
            <v>123</v>
          </cell>
          <cell r="LK25" t="str">
            <v>021607</v>
          </cell>
          <cell r="LL25">
            <v>45</v>
          </cell>
          <cell r="LM25" t="str">
            <v>021607</v>
          </cell>
          <cell r="LN25">
            <v>149</v>
          </cell>
          <cell r="LO25" t="str">
            <v>021607</v>
          </cell>
          <cell r="LP25">
            <v>57</v>
          </cell>
          <cell r="LQ25" t="str">
            <v>021607</v>
          </cell>
          <cell r="LR25">
            <v>134</v>
          </cell>
          <cell r="LS25" t="str">
            <v>021607</v>
          </cell>
          <cell r="LT25">
            <v>35</v>
          </cell>
          <cell r="LU25" t="str">
            <v>021607</v>
          </cell>
          <cell r="LV25">
            <v>107</v>
          </cell>
          <cell r="LW25" t="str">
            <v>021607</v>
          </cell>
          <cell r="LX25">
            <v>51</v>
          </cell>
          <cell r="LY25" t="str">
            <v>021607</v>
          </cell>
          <cell r="LZ25">
            <v>132</v>
          </cell>
          <cell r="MA25" t="str">
            <v>021607</v>
          </cell>
          <cell r="MB25">
            <v>33</v>
          </cell>
          <cell r="MC25" t="str">
            <v>021607</v>
          </cell>
          <cell r="MD25">
            <v>121</v>
          </cell>
          <cell r="ME25" t="str">
            <v>021607</v>
          </cell>
          <cell r="MF25">
            <v>40</v>
          </cell>
          <cell r="MG25" t="str">
            <v>021607</v>
          </cell>
          <cell r="MH25">
            <v>98</v>
          </cell>
          <cell r="MI25" t="str">
            <v>021607</v>
          </cell>
          <cell r="MJ25">
            <v>23</v>
          </cell>
          <cell r="MK25" t="str">
            <v>021607</v>
          </cell>
          <cell r="ML25">
            <v>58</v>
          </cell>
          <cell r="MM25" t="str">
            <v>021607</v>
          </cell>
          <cell r="MN25">
            <v>20</v>
          </cell>
          <cell r="MO25" t="str">
            <v>021607</v>
          </cell>
          <cell r="MP25">
            <v>47</v>
          </cell>
          <cell r="MQ25" t="str">
            <v>021607</v>
          </cell>
          <cell r="MR25">
            <v>17</v>
          </cell>
          <cell r="MS25" t="str">
            <v>021607</v>
          </cell>
          <cell r="MT25">
            <v>50</v>
          </cell>
          <cell r="MU25" t="str">
            <v>021607</v>
          </cell>
          <cell r="MV25">
            <v>10</v>
          </cell>
          <cell r="MW25" t="str">
            <v>021607</v>
          </cell>
          <cell r="MX25">
            <v>34</v>
          </cell>
          <cell r="MY25" t="str">
            <v>021607</v>
          </cell>
          <cell r="MZ25">
            <v>8</v>
          </cell>
          <cell r="NA25" t="str">
            <v>021607</v>
          </cell>
          <cell r="NB25">
            <v>30</v>
          </cell>
          <cell r="NC25" t="str">
            <v>021607</v>
          </cell>
          <cell r="ND25">
            <v>6</v>
          </cell>
          <cell r="NE25" t="str">
            <v>021607</v>
          </cell>
          <cell r="NF25">
            <v>20</v>
          </cell>
          <cell r="NG25" t="str">
            <v>021607</v>
          </cell>
          <cell r="NH25">
            <v>1</v>
          </cell>
          <cell r="NI25" t="str">
            <v>021701</v>
          </cell>
          <cell r="NJ25">
            <v>58</v>
          </cell>
          <cell r="NK25" t="str">
            <v>021607</v>
          </cell>
          <cell r="NL25">
            <v>1</v>
          </cell>
          <cell r="NM25" t="str">
            <v>021607</v>
          </cell>
          <cell r="NN25">
            <v>8</v>
          </cell>
          <cell r="NO25" t="str">
            <v>021607</v>
          </cell>
          <cell r="NP25">
            <v>1</v>
          </cell>
          <cell r="NQ25" t="str">
            <v>021701</v>
          </cell>
          <cell r="NR25">
            <v>26</v>
          </cell>
          <cell r="NS25" t="str">
            <v>021607</v>
          </cell>
          <cell r="NT25">
            <v>3</v>
          </cell>
          <cell r="NU25" t="str">
            <v>021800</v>
          </cell>
          <cell r="NV25">
            <v>7</v>
          </cell>
          <cell r="NY25" t="str">
            <v>021901</v>
          </cell>
          <cell r="NZ25">
            <v>1</v>
          </cell>
          <cell r="OA25" t="str">
            <v>021607</v>
          </cell>
          <cell r="OB25">
            <v>1</v>
          </cell>
          <cell r="OC25" t="str">
            <v>022012</v>
          </cell>
          <cell r="OD25">
            <v>1</v>
          </cell>
          <cell r="OG25" t="str">
            <v>024200</v>
          </cell>
          <cell r="OH25">
            <v>1</v>
          </cell>
        </row>
        <row r="26">
          <cell r="C26" t="str">
            <v>021607</v>
          </cell>
          <cell r="D26">
            <v>110</v>
          </cell>
          <cell r="E26" t="str">
            <v>021607</v>
          </cell>
          <cell r="F26">
            <v>99</v>
          </cell>
          <cell r="G26" t="str">
            <v>021607</v>
          </cell>
          <cell r="H26">
            <v>111</v>
          </cell>
          <cell r="I26" t="str">
            <v>021607</v>
          </cell>
          <cell r="J26">
            <v>93</v>
          </cell>
          <cell r="K26" t="str">
            <v>021607</v>
          </cell>
          <cell r="L26">
            <v>108</v>
          </cell>
          <cell r="M26" t="str">
            <v>021607</v>
          </cell>
          <cell r="N26">
            <v>133</v>
          </cell>
          <cell r="O26" t="str">
            <v>021607</v>
          </cell>
          <cell r="P26">
            <v>133</v>
          </cell>
          <cell r="Q26" t="str">
            <v>021607</v>
          </cell>
          <cell r="R26">
            <v>116</v>
          </cell>
          <cell r="S26" t="str">
            <v>021607</v>
          </cell>
          <cell r="T26">
            <v>134</v>
          </cell>
          <cell r="U26" t="str">
            <v>021607</v>
          </cell>
          <cell r="V26">
            <v>143</v>
          </cell>
          <cell r="W26" t="str">
            <v>021607</v>
          </cell>
          <cell r="X26">
            <v>170</v>
          </cell>
          <cell r="Y26" t="str">
            <v>021607</v>
          </cell>
          <cell r="Z26">
            <v>179</v>
          </cell>
          <cell r="AA26" t="str">
            <v>021607</v>
          </cell>
          <cell r="AB26">
            <v>177</v>
          </cell>
          <cell r="AC26" t="str">
            <v>021607</v>
          </cell>
          <cell r="AD26">
            <v>170</v>
          </cell>
          <cell r="AE26" t="str">
            <v>021607</v>
          </cell>
          <cell r="AF26">
            <v>188</v>
          </cell>
          <cell r="AG26" t="str">
            <v>021607</v>
          </cell>
          <cell r="AH26">
            <v>165</v>
          </cell>
          <cell r="AI26" t="str">
            <v>021607</v>
          </cell>
          <cell r="AJ26">
            <v>192</v>
          </cell>
          <cell r="AK26" t="str">
            <v>021607</v>
          </cell>
          <cell r="AL26">
            <v>184</v>
          </cell>
          <cell r="AM26" t="str">
            <v>021607</v>
          </cell>
          <cell r="AN26">
            <v>205</v>
          </cell>
          <cell r="AO26" t="str">
            <v>021607</v>
          </cell>
          <cell r="AP26">
            <v>164</v>
          </cell>
          <cell r="AQ26" t="str">
            <v>021607</v>
          </cell>
          <cell r="AR26">
            <v>217</v>
          </cell>
          <cell r="AS26" t="str">
            <v>021607</v>
          </cell>
          <cell r="AT26">
            <v>183</v>
          </cell>
          <cell r="AU26" t="str">
            <v>021607</v>
          </cell>
          <cell r="AV26">
            <v>227</v>
          </cell>
          <cell r="AW26" t="str">
            <v>021607</v>
          </cell>
          <cell r="AX26">
            <v>195</v>
          </cell>
          <cell r="AY26" t="str">
            <v>021607</v>
          </cell>
          <cell r="AZ26">
            <v>219</v>
          </cell>
          <cell r="BA26" t="str">
            <v>021607</v>
          </cell>
          <cell r="BB26">
            <v>206</v>
          </cell>
          <cell r="BC26" t="str">
            <v>021607</v>
          </cell>
          <cell r="BD26">
            <v>212</v>
          </cell>
          <cell r="BE26" t="str">
            <v>021607</v>
          </cell>
          <cell r="BF26">
            <v>190</v>
          </cell>
          <cell r="BG26" t="str">
            <v>021607</v>
          </cell>
          <cell r="BH26">
            <v>166</v>
          </cell>
          <cell r="BI26" t="str">
            <v>021607</v>
          </cell>
          <cell r="BJ26">
            <v>147</v>
          </cell>
          <cell r="BK26" t="str">
            <v>021607</v>
          </cell>
          <cell r="BL26">
            <v>179</v>
          </cell>
          <cell r="BM26" t="str">
            <v>021607</v>
          </cell>
          <cell r="BN26">
            <v>142</v>
          </cell>
          <cell r="BO26" t="str">
            <v>021604</v>
          </cell>
          <cell r="BP26">
            <v>27</v>
          </cell>
          <cell r="BQ26" t="str">
            <v>021604</v>
          </cell>
          <cell r="BR26">
            <v>20</v>
          </cell>
          <cell r="BS26" t="str">
            <v>021605</v>
          </cell>
          <cell r="BT26">
            <v>153</v>
          </cell>
          <cell r="BU26" t="str">
            <v>021607</v>
          </cell>
          <cell r="BV26">
            <v>114</v>
          </cell>
          <cell r="BW26" t="str">
            <v>021605</v>
          </cell>
          <cell r="BX26">
            <v>163</v>
          </cell>
          <cell r="BY26" t="str">
            <v>021606</v>
          </cell>
          <cell r="BZ26">
            <v>61</v>
          </cell>
          <cell r="CA26" t="str">
            <v>021701</v>
          </cell>
          <cell r="CB26">
            <v>531</v>
          </cell>
          <cell r="CC26" t="str">
            <v>021607</v>
          </cell>
          <cell r="CD26">
            <v>83</v>
          </cell>
          <cell r="CE26" t="str">
            <v>021606</v>
          </cell>
          <cell r="CF26">
            <v>79</v>
          </cell>
          <cell r="CG26" t="str">
            <v>021606</v>
          </cell>
          <cell r="CH26">
            <v>49</v>
          </cell>
          <cell r="CI26" t="str">
            <v>021605</v>
          </cell>
          <cell r="CJ26">
            <v>156</v>
          </cell>
          <cell r="CK26" t="str">
            <v>021701</v>
          </cell>
          <cell r="CL26">
            <v>381</v>
          </cell>
          <cell r="CM26" t="str">
            <v>021701</v>
          </cell>
          <cell r="CN26">
            <v>574</v>
          </cell>
          <cell r="CO26" t="str">
            <v>021606</v>
          </cell>
          <cell r="CP26">
            <v>49</v>
          </cell>
          <cell r="CQ26" t="str">
            <v>021701</v>
          </cell>
          <cell r="CR26">
            <v>549</v>
          </cell>
          <cell r="CS26" t="str">
            <v>021607</v>
          </cell>
          <cell r="CT26">
            <v>95</v>
          </cell>
          <cell r="CU26" t="str">
            <v>021701</v>
          </cell>
          <cell r="CV26">
            <v>541</v>
          </cell>
          <cell r="CW26" t="str">
            <v>021701</v>
          </cell>
          <cell r="CX26">
            <v>484</v>
          </cell>
          <cell r="CY26" t="str">
            <v>021701</v>
          </cell>
          <cell r="CZ26">
            <v>595</v>
          </cell>
          <cell r="DA26" t="str">
            <v>021607</v>
          </cell>
          <cell r="DB26">
            <v>89</v>
          </cell>
          <cell r="DC26" t="str">
            <v>021701</v>
          </cell>
          <cell r="DD26">
            <v>587</v>
          </cell>
          <cell r="DE26" t="str">
            <v>021607</v>
          </cell>
          <cell r="DF26">
            <v>87</v>
          </cell>
          <cell r="DG26" t="str">
            <v>021701</v>
          </cell>
          <cell r="DH26">
            <v>581</v>
          </cell>
          <cell r="DI26" t="str">
            <v>021616</v>
          </cell>
          <cell r="DJ26">
            <v>2</v>
          </cell>
          <cell r="DK26" t="str">
            <v>021701</v>
          </cell>
          <cell r="DL26">
            <v>745</v>
          </cell>
          <cell r="DM26" t="str">
            <v>021701</v>
          </cell>
          <cell r="DN26">
            <v>624</v>
          </cell>
          <cell r="DO26" t="str">
            <v>021701</v>
          </cell>
          <cell r="DP26">
            <v>803</v>
          </cell>
          <cell r="DQ26" t="str">
            <v>021701</v>
          </cell>
          <cell r="DR26">
            <v>776</v>
          </cell>
          <cell r="DS26" t="str">
            <v>021607</v>
          </cell>
          <cell r="DT26">
            <v>210</v>
          </cell>
          <cell r="DU26" t="str">
            <v>021607</v>
          </cell>
          <cell r="DV26">
            <v>110</v>
          </cell>
          <cell r="DW26" t="str">
            <v>021701</v>
          </cell>
          <cell r="DX26">
            <v>980</v>
          </cell>
          <cell r="DY26" t="str">
            <v>021701</v>
          </cell>
          <cell r="DZ26">
            <v>899</v>
          </cell>
          <cell r="EA26" t="str">
            <v>021701</v>
          </cell>
          <cell r="EB26">
            <v>1081</v>
          </cell>
          <cell r="EC26" t="str">
            <v>021701</v>
          </cell>
          <cell r="ED26">
            <v>1056</v>
          </cell>
          <cell r="EE26" t="str">
            <v>021701</v>
          </cell>
          <cell r="EF26">
            <v>1120</v>
          </cell>
          <cell r="EG26" t="str">
            <v>021607</v>
          </cell>
          <cell r="EH26">
            <v>144</v>
          </cell>
          <cell r="EI26" t="str">
            <v>021701</v>
          </cell>
          <cell r="EJ26">
            <v>1119</v>
          </cell>
          <cell r="EK26" t="str">
            <v>021701</v>
          </cell>
          <cell r="EL26">
            <v>1025</v>
          </cell>
          <cell r="EM26" t="str">
            <v>021701</v>
          </cell>
          <cell r="EN26">
            <v>1061</v>
          </cell>
          <cell r="EO26" t="str">
            <v>021701</v>
          </cell>
          <cell r="EP26">
            <v>1014</v>
          </cell>
          <cell r="EQ26" t="str">
            <v>021701</v>
          </cell>
          <cell r="ER26">
            <v>1001</v>
          </cell>
          <cell r="ES26" t="str">
            <v>021607</v>
          </cell>
          <cell r="ET26">
            <v>160</v>
          </cell>
          <cell r="EU26" t="str">
            <v>021701</v>
          </cell>
          <cell r="EV26">
            <v>1048</v>
          </cell>
          <cell r="EW26" t="str">
            <v>021701</v>
          </cell>
          <cell r="EX26">
            <v>992</v>
          </cell>
          <cell r="EY26" t="str">
            <v>021701</v>
          </cell>
          <cell r="EZ26">
            <v>925</v>
          </cell>
          <cell r="FA26" t="str">
            <v>021701</v>
          </cell>
          <cell r="FB26">
            <v>855</v>
          </cell>
          <cell r="FC26" t="str">
            <v>021701</v>
          </cell>
          <cell r="FD26">
            <v>893</v>
          </cell>
          <cell r="FE26" t="str">
            <v>021701</v>
          </cell>
          <cell r="FF26">
            <v>905</v>
          </cell>
          <cell r="FG26" t="str">
            <v>021701</v>
          </cell>
          <cell r="FH26">
            <v>825</v>
          </cell>
          <cell r="FI26" t="str">
            <v>021701</v>
          </cell>
          <cell r="FJ26">
            <v>865</v>
          </cell>
          <cell r="FK26" t="str">
            <v>021701</v>
          </cell>
          <cell r="FL26">
            <v>826</v>
          </cell>
          <cell r="FM26" t="str">
            <v>021701</v>
          </cell>
          <cell r="FN26">
            <v>812</v>
          </cell>
          <cell r="FO26" t="str">
            <v>021701</v>
          </cell>
          <cell r="FP26">
            <v>764</v>
          </cell>
          <cell r="FQ26" t="str">
            <v>021701</v>
          </cell>
          <cell r="FR26">
            <v>819</v>
          </cell>
          <cell r="FS26" t="str">
            <v>021701</v>
          </cell>
          <cell r="FT26">
            <v>694</v>
          </cell>
          <cell r="FU26" t="str">
            <v>021701</v>
          </cell>
          <cell r="FV26">
            <v>773</v>
          </cell>
          <cell r="FW26" t="str">
            <v>021701</v>
          </cell>
          <cell r="FX26">
            <v>687</v>
          </cell>
          <cell r="FY26" t="str">
            <v>021701</v>
          </cell>
          <cell r="FZ26">
            <v>848</v>
          </cell>
          <cell r="GA26" t="str">
            <v>021701</v>
          </cell>
          <cell r="GB26">
            <v>701</v>
          </cell>
          <cell r="GC26" t="str">
            <v>021701</v>
          </cell>
          <cell r="GD26">
            <v>775</v>
          </cell>
          <cell r="GE26" t="str">
            <v>021701</v>
          </cell>
          <cell r="GF26">
            <v>665</v>
          </cell>
          <cell r="GG26" t="str">
            <v>021701</v>
          </cell>
          <cell r="GH26">
            <v>748</v>
          </cell>
          <cell r="GI26" t="str">
            <v>021701</v>
          </cell>
          <cell r="GJ26">
            <v>654</v>
          </cell>
          <cell r="GK26" t="str">
            <v>021701</v>
          </cell>
          <cell r="GL26">
            <v>690</v>
          </cell>
          <cell r="GM26" t="str">
            <v>021701</v>
          </cell>
          <cell r="GN26">
            <v>705</v>
          </cell>
          <cell r="GO26" t="str">
            <v>021701</v>
          </cell>
          <cell r="GP26">
            <v>789</v>
          </cell>
          <cell r="GQ26" t="str">
            <v>021701</v>
          </cell>
          <cell r="GR26">
            <v>686</v>
          </cell>
          <cell r="GS26" t="str">
            <v>021701</v>
          </cell>
          <cell r="GT26">
            <v>681</v>
          </cell>
          <cell r="GU26" t="str">
            <v>021701</v>
          </cell>
          <cell r="GV26">
            <v>666</v>
          </cell>
          <cell r="GW26" t="str">
            <v>021701</v>
          </cell>
          <cell r="GX26">
            <v>703</v>
          </cell>
          <cell r="GY26" t="str">
            <v>021701</v>
          </cell>
          <cell r="GZ26">
            <v>621</v>
          </cell>
          <cell r="HA26" t="str">
            <v>021701</v>
          </cell>
          <cell r="HB26">
            <v>732</v>
          </cell>
          <cell r="HC26" t="str">
            <v>021701</v>
          </cell>
          <cell r="HD26">
            <v>638</v>
          </cell>
          <cell r="HE26" t="str">
            <v>021607</v>
          </cell>
          <cell r="HF26">
            <v>258</v>
          </cell>
          <cell r="HG26" t="str">
            <v>021701</v>
          </cell>
          <cell r="HH26">
            <v>694</v>
          </cell>
          <cell r="HI26" t="str">
            <v>021701</v>
          </cell>
          <cell r="HJ26">
            <v>764</v>
          </cell>
          <cell r="HK26" t="str">
            <v>021701</v>
          </cell>
          <cell r="HL26">
            <v>743</v>
          </cell>
          <cell r="HM26" t="str">
            <v>021701</v>
          </cell>
          <cell r="HN26">
            <v>893</v>
          </cell>
          <cell r="HO26" t="str">
            <v>021701</v>
          </cell>
          <cell r="HP26">
            <v>714</v>
          </cell>
          <cell r="HQ26" t="str">
            <v>021701</v>
          </cell>
          <cell r="HR26">
            <v>861</v>
          </cell>
          <cell r="HS26" t="str">
            <v>021701</v>
          </cell>
          <cell r="HT26">
            <v>675</v>
          </cell>
          <cell r="HU26" t="str">
            <v>021701</v>
          </cell>
          <cell r="HV26">
            <v>909</v>
          </cell>
          <cell r="HW26" t="str">
            <v>021616</v>
          </cell>
          <cell r="HX26">
            <v>1</v>
          </cell>
          <cell r="HY26" t="str">
            <v>021701</v>
          </cell>
          <cell r="HZ26">
            <v>989</v>
          </cell>
          <cell r="IA26" t="str">
            <v>021701</v>
          </cell>
          <cell r="IB26">
            <v>885</v>
          </cell>
          <cell r="IC26" t="str">
            <v>021701</v>
          </cell>
          <cell r="ID26">
            <v>1096</v>
          </cell>
          <cell r="IE26" t="str">
            <v>021701</v>
          </cell>
          <cell r="IF26">
            <v>914</v>
          </cell>
          <cell r="IG26" t="str">
            <v>021701</v>
          </cell>
          <cell r="IH26">
            <v>1108</v>
          </cell>
          <cell r="II26" t="str">
            <v>021701</v>
          </cell>
          <cell r="IJ26">
            <v>871</v>
          </cell>
          <cell r="IK26" t="str">
            <v>021607</v>
          </cell>
          <cell r="IL26">
            <v>289</v>
          </cell>
          <cell r="IM26" t="str">
            <v>021701</v>
          </cell>
          <cell r="IN26">
            <v>885</v>
          </cell>
          <cell r="IO26" t="str">
            <v>021701</v>
          </cell>
          <cell r="IP26">
            <v>1138</v>
          </cell>
          <cell r="IQ26" t="str">
            <v>021701</v>
          </cell>
          <cell r="IR26">
            <v>779</v>
          </cell>
          <cell r="IS26" t="str">
            <v>021701</v>
          </cell>
          <cell r="IT26">
            <v>1076</v>
          </cell>
          <cell r="IU26" t="str">
            <v>021701</v>
          </cell>
          <cell r="IV26">
            <v>817</v>
          </cell>
          <cell r="IW26" t="str">
            <v>021701</v>
          </cell>
          <cell r="IX26">
            <v>1072</v>
          </cell>
          <cell r="IY26" t="str">
            <v>021701</v>
          </cell>
          <cell r="IZ26">
            <v>725</v>
          </cell>
          <cell r="JA26" t="str">
            <v>021701</v>
          </cell>
          <cell r="JB26">
            <v>963</v>
          </cell>
          <cell r="JC26" t="str">
            <v>021701</v>
          </cell>
          <cell r="JD26">
            <v>699</v>
          </cell>
          <cell r="JE26" t="str">
            <v>021701</v>
          </cell>
          <cell r="JF26">
            <v>960</v>
          </cell>
          <cell r="JG26" t="str">
            <v>021701</v>
          </cell>
          <cell r="JH26">
            <v>654</v>
          </cell>
          <cell r="JI26" t="str">
            <v>021701</v>
          </cell>
          <cell r="JJ26">
            <v>897</v>
          </cell>
          <cell r="JK26" t="str">
            <v>021701</v>
          </cell>
          <cell r="JL26">
            <v>507</v>
          </cell>
          <cell r="JM26" t="str">
            <v>021701</v>
          </cell>
          <cell r="JN26">
            <v>741</v>
          </cell>
          <cell r="JO26" t="str">
            <v>021701</v>
          </cell>
          <cell r="JP26">
            <v>506</v>
          </cell>
          <cell r="JQ26" t="str">
            <v>021701</v>
          </cell>
          <cell r="JR26">
            <v>741</v>
          </cell>
          <cell r="JS26" t="str">
            <v>021701</v>
          </cell>
          <cell r="JT26">
            <v>434</v>
          </cell>
          <cell r="JU26" t="str">
            <v>021701</v>
          </cell>
          <cell r="JV26">
            <v>710</v>
          </cell>
          <cell r="JW26" t="str">
            <v>021701</v>
          </cell>
          <cell r="JX26">
            <v>364</v>
          </cell>
          <cell r="JY26" t="str">
            <v>021701</v>
          </cell>
          <cell r="JZ26">
            <v>588</v>
          </cell>
          <cell r="KA26" t="str">
            <v>021701</v>
          </cell>
          <cell r="KB26">
            <v>397</v>
          </cell>
          <cell r="KC26" t="str">
            <v>021701</v>
          </cell>
          <cell r="KD26">
            <v>665</v>
          </cell>
          <cell r="KE26" t="str">
            <v>021701</v>
          </cell>
          <cell r="KF26">
            <v>247</v>
          </cell>
          <cell r="KG26" t="str">
            <v>021701</v>
          </cell>
          <cell r="KH26">
            <v>455</v>
          </cell>
          <cell r="KI26" t="str">
            <v>021701</v>
          </cell>
          <cell r="KJ26">
            <v>237</v>
          </cell>
          <cell r="KK26" t="str">
            <v>021701</v>
          </cell>
          <cell r="KL26">
            <v>446</v>
          </cell>
          <cell r="KM26" t="str">
            <v>021701</v>
          </cell>
          <cell r="KN26">
            <v>232</v>
          </cell>
          <cell r="KO26" t="str">
            <v>021701</v>
          </cell>
          <cell r="KP26">
            <v>403</v>
          </cell>
          <cell r="KQ26" t="str">
            <v>021701</v>
          </cell>
          <cell r="KR26">
            <v>88</v>
          </cell>
          <cell r="KS26" t="str">
            <v>021701</v>
          </cell>
          <cell r="KT26">
            <v>184</v>
          </cell>
          <cell r="KU26" t="str">
            <v>021701</v>
          </cell>
          <cell r="KV26">
            <v>83</v>
          </cell>
          <cell r="KW26" t="str">
            <v>021701</v>
          </cell>
          <cell r="KX26">
            <v>153</v>
          </cell>
          <cell r="KY26" t="str">
            <v>021701</v>
          </cell>
          <cell r="KZ26">
            <v>91</v>
          </cell>
          <cell r="LA26" t="str">
            <v>021701</v>
          </cell>
          <cell r="LB26">
            <v>153</v>
          </cell>
          <cell r="LC26" t="str">
            <v>021701</v>
          </cell>
          <cell r="LD26">
            <v>99</v>
          </cell>
          <cell r="LE26" t="str">
            <v>021701</v>
          </cell>
          <cell r="LF26">
            <v>223</v>
          </cell>
          <cell r="LG26" t="str">
            <v>021701</v>
          </cell>
          <cell r="LH26">
            <v>156</v>
          </cell>
          <cell r="LI26" t="str">
            <v>021701</v>
          </cell>
          <cell r="LJ26">
            <v>341</v>
          </cell>
          <cell r="LK26" t="str">
            <v>021701</v>
          </cell>
          <cell r="LL26">
            <v>128</v>
          </cell>
          <cell r="LM26" t="str">
            <v>021701</v>
          </cell>
          <cell r="LN26">
            <v>395</v>
          </cell>
          <cell r="LO26" t="str">
            <v>021701</v>
          </cell>
          <cell r="LP26">
            <v>145</v>
          </cell>
          <cell r="LQ26" t="str">
            <v>021701</v>
          </cell>
          <cell r="LR26">
            <v>462</v>
          </cell>
          <cell r="LS26" t="str">
            <v>021701</v>
          </cell>
          <cell r="LT26">
            <v>121</v>
          </cell>
          <cell r="LU26" t="str">
            <v>021701</v>
          </cell>
          <cell r="LV26">
            <v>399</v>
          </cell>
          <cell r="LW26" t="str">
            <v>021701</v>
          </cell>
          <cell r="LX26">
            <v>77</v>
          </cell>
          <cell r="LY26" t="str">
            <v>021701</v>
          </cell>
          <cell r="LZ26">
            <v>309</v>
          </cell>
          <cell r="MA26" t="str">
            <v>021701</v>
          </cell>
          <cell r="MB26">
            <v>83</v>
          </cell>
          <cell r="MC26" t="str">
            <v>021701</v>
          </cell>
          <cell r="MD26">
            <v>295</v>
          </cell>
          <cell r="ME26" t="str">
            <v>021701</v>
          </cell>
          <cell r="MF26">
            <v>63</v>
          </cell>
          <cell r="MG26" t="str">
            <v>021701</v>
          </cell>
          <cell r="MH26">
            <v>231</v>
          </cell>
          <cell r="MI26" t="str">
            <v>021701</v>
          </cell>
          <cell r="MJ26">
            <v>52</v>
          </cell>
          <cell r="MK26" t="str">
            <v>021701</v>
          </cell>
          <cell r="ML26">
            <v>157</v>
          </cell>
          <cell r="MM26" t="str">
            <v>021701</v>
          </cell>
          <cell r="MN26">
            <v>31</v>
          </cell>
          <cell r="MO26" t="str">
            <v>021701</v>
          </cell>
          <cell r="MP26">
            <v>148</v>
          </cell>
          <cell r="MQ26" t="str">
            <v>021701</v>
          </cell>
          <cell r="MR26">
            <v>42</v>
          </cell>
          <cell r="MS26" t="str">
            <v>021701</v>
          </cell>
          <cell r="MT26">
            <v>146</v>
          </cell>
          <cell r="MU26" t="str">
            <v>021701</v>
          </cell>
          <cell r="MV26">
            <v>23</v>
          </cell>
          <cell r="MW26" t="str">
            <v>021701</v>
          </cell>
          <cell r="MX26">
            <v>96</v>
          </cell>
          <cell r="MY26" t="str">
            <v>021701</v>
          </cell>
          <cell r="MZ26">
            <v>21</v>
          </cell>
          <cell r="NA26" t="str">
            <v>021701</v>
          </cell>
          <cell r="NB26">
            <v>88</v>
          </cell>
          <cell r="NC26" t="str">
            <v>021701</v>
          </cell>
          <cell r="ND26">
            <v>21</v>
          </cell>
          <cell r="NE26" t="str">
            <v>021701</v>
          </cell>
          <cell r="NF26">
            <v>59</v>
          </cell>
          <cell r="NG26" t="str">
            <v>021701</v>
          </cell>
          <cell r="NH26">
            <v>19</v>
          </cell>
          <cell r="NI26" t="str">
            <v>021706</v>
          </cell>
          <cell r="NJ26">
            <v>7</v>
          </cell>
          <cell r="NK26" t="str">
            <v>021701</v>
          </cell>
          <cell r="NL26">
            <v>4</v>
          </cell>
          <cell r="NM26" t="str">
            <v>021701</v>
          </cell>
          <cell r="NN26">
            <v>26</v>
          </cell>
          <cell r="NO26" t="str">
            <v>021701</v>
          </cell>
          <cell r="NP26">
            <v>6</v>
          </cell>
          <cell r="NQ26" t="str">
            <v>021706</v>
          </cell>
          <cell r="NR26">
            <v>2</v>
          </cell>
          <cell r="NS26" t="str">
            <v>021701</v>
          </cell>
          <cell r="NT26">
            <v>2</v>
          </cell>
          <cell r="NU26" t="str">
            <v>021901</v>
          </cell>
          <cell r="NV26">
            <v>3</v>
          </cell>
          <cell r="NW26" t="str">
            <v>021701</v>
          </cell>
          <cell r="NX26">
            <v>1</v>
          </cell>
          <cell r="NY26" t="str">
            <v>022000</v>
          </cell>
          <cell r="NZ26">
            <v>5</v>
          </cell>
          <cell r="OA26" t="str">
            <v>021701</v>
          </cell>
          <cell r="OB26">
            <v>1</v>
          </cell>
          <cell r="OC26" t="str">
            <v>022104</v>
          </cell>
          <cell r="OD26">
            <v>1</v>
          </cell>
          <cell r="OG26" t="str">
            <v>025001</v>
          </cell>
          <cell r="OH26">
            <v>1</v>
          </cell>
        </row>
        <row r="27">
          <cell r="C27" t="str">
            <v>021616</v>
          </cell>
          <cell r="D27">
            <v>1071</v>
          </cell>
          <cell r="E27" t="str">
            <v>021616</v>
          </cell>
          <cell r="F27">
            <v>974</v>
          </cell>
          <cell r="G27" t="str">
            <v>021616</v>
          </cell>
          <cell r="H27">
            <v>1103</v>
          </cell>
          <cell r="I27" t="str">
            <v>021616</v>
          </cell>
          <cell r="J27">
            <v>1047</v>
          </cell>
          <cell r="K27" t="str">
            <v>021616</v>
          </cell>
          <cell r="L27">
            <v>1205</v>
          </cell>
          <cell r="M27" t="str">
            <v>021616</v>
          </cell>
          <cell r="N27">
            <v>1107</v>
          </cell>
          <cell r="O27" t="str">
            <v>021616</v>
          </cell>
          <cell r="P27">
            <v>1256</v>
          </cell>
          <cell r="Q27" t="str">
            <v>021616</v>
          </cell>
          <cell r="R27">
            <v>1221</v>
          </cell>
          <cell r="S27" t="str">
            <v>021616</v>
          </cell>
          <cell r="T27">
            <v>1428</v>
          </cell>
          <cell r="U27" t="str">
            <v>021616</v>
          </cell>
          <cell r="V27">
            <v>1389</v>
          </cell>
          <cell r="W27" t="str">
            <v>021616</v>
          </cell>
          <cell r="X27">
            <v>1553</v>
          </cell>
          <cell r="Y27" t="str">
            <v>021616</v>
          </cell>
          <cell r="Z27">
            <v>1443</v>
          </cell>
          <cell r="AA27" t="str">
            <v>021616</v>
          </cell>
          <cell r="AB27">
            <v>1473</v>
          </cell>
          <cell r="AC27" t="str">
            <v>021616</v>
          </cell>
          <cell r="AD27">
            <v>1407</v>
          </cell>
          <cell r="AE27" t="str">
            <v>021616</v>
          </cell>
          <cell r="AF27">
            <v>1449</v>
          </cell>
          <cell r="AG27" t="str">
            <v>021616</v>
          </cell>
          <cell r="AH27">
            <v>1387</v>
          </cell>
          <cell r="AI27" t="str">
            <v>021616</v>
          </cell>
          <cell r="AJ27">
            <v>1482</v>
          </cell>
          <cell r="AK27" t="str">
            <v>021616</v>
          </cell>
          <cell r="AL27">
            <v>1417</v>
          </cell>
          <cell r="AM27" t="str">
            <v>021616</v>
          </cell>
          <cell r="AN27">
            <v>1451</v>
          </cell>
          <cell r="AO27" t="str">
            <v>021616</v>
          </cell>
          <cell r="AP27">
            <v>1342</v>
          </cell>
          <cell r="AQ27" t="str">
            <v>021616</v>
          </cell>
          <cell r="AR27">
            <v>1415</v>
          </cell>
          <cell r="AS27" t="str">
            <v>021616</v>
          </cell>
          <cell r="AT27">
            <v>1416</v>
          </cell>
          <cell r="AU27" t="str">
            <v>021616</v>
          </cell>
          <cell r="AV27">
            <v>1318</v>
          </cell>
          <cell r="AW27" t="str">
            <v>021616</v>
          </cell>
          <cell r="AX27">
            <v>1301</v>
          </cell>
          <cell r="AY27" t="str">
            <v>021616</v>
          </cell>
          <cell r="AZ27">
            <v>1210</v>
          </cell>
          <cell r="BA27" t="str">
            <v>021616</v>
          </cell>
          <cell r="BB27">
            <v>1231</v>
          </cell>
          <cell r="BC27" t="str">
            <v>021616</v>
          </cell>
          <cell r="BD27">
            <v>1163</v>
          </cell>
          <cell r="BE27" t="str">
            <v>021616</v>
          </cell>
          <cell r="BF27">
            <v>1123</v>
          </cell>
          <cell r="BG27" t="str">
            <v>021616</v>
          </cell>
          <cell r="BH27">
            <v>1012</v>
          </cell>
          <cell r="BI27" t="str">
            <v>021616</v>
          </cell>
          <cell r="BJ27">
            <v>1006</v>
          </cell>
          <cell r="BK27" t="str">
            <v>021616</v>
          </cell>
          <cell r="BL27">
            <v>977</v>
          </cell>
          <cell r="BM27" t="str">
            <v>021616</v>
          </cell>
          <cell r="BN27">
            <v>954</v>
          </cell>
          <cell r="BO27" t="str">
            <v>021605</v>
          </cell>
          <cell r="BP27">
            <v>123</v>
          </cell>
          <cell r="BQ27" t="str">
            <v>021605</v>
          </cell>
          <cell r="BR27">
            <v>89</v>
          </cell>
          <cell r="BS27" t="str">
            <v>021606</v>
          </cell>
          <cell r="BT27">
            <v>78</v>
          </cell>
          <cell r="BU27" t="str">
            <v>021616</v>
          </cell>
          <cell r="BV27">
            <v>10</v>
          </cell>
          <cell r="BW27" t="str">
            <v>021606</v>
          </cell>
          <cell r="BX27">
            <v>92</v>
          </cell>
          <cell r="BY27" t="str">
            <v>021607</v>
          </cell>
          <cell r="BZ27">
            <v>83</v>
          </cell>
          <cell r="CA27" t="str">
            <v>021706</v>
          </cell>
          <cell r="CB27">
            <v>112</v>
          </cell>
          <cell r="CC27" t="str">
            <v>021701</v>
          </cell>
          <cell r="CD27">
            <v>492</v>
          </cell>
          <cell r="CE27" t="str">
            <v>021607</v>
          </cell>
          <cell r="CF27">
            <v>135</v>
          </cell>
          <cell r="CG27" t="str">
            <v>021607</v>
          </cell>
          <cell r="CH27">
            <v>70</v>
          </cell>
          <cell r="CI27" t="str">
            <v>021606</v>
          </cell>
          <cell r="CJ27">
            <v>80</v>
          </cell>
          <cell r="CK27" t="str">
            <v>021706</v>
          </cell>
          <cell r="CL27">
            <v>62</v>
          </cell>
          <cell r="CM27" t="str">
            <v>021706</v>
          </cell>
          <cell r="CN27">
            <v>126</v>
          </cell>
          <cell r="CO27" t="str">
            <v>021607</v>
          </cell>
          <cell r="CP27">
            <v>85</v>
          </cell>
          <cell r="CQ27" t="str">
            <v>021706</v>
          </cell>
          <cell r="CR27">
            <v>120</v>
          </cell>
          <cell r="CS27" t="str">
            <v>021701</v>
          </cell>
          <cell r="CT27">
            <v>415</v>
          </cell>
          <cell r="CU27" t="str">
            <v>021706</v>
          </cell>
          <cell r="CV27">
            <v>136</v>
          </cell>
          <cell r="CW27" t="str">
            <v>021706</v>
          </cell>
          <cell r="CX27">
            <v>72</v>
          </cell>
          <cell r="CY27" t="str">
            <v>021706</v>
          </cell>
          <cell r="CZ27">
            <v>103</v>
          </cell>
          <cell r="DA27" t="str">
            <v>021616</v>
          </cell>
          <cell r="DB27">
            <v>1</v>
          </cell>
          <cell r="DC27" t="str">
            <v>021706</v>
          </cell>
          <cell r="DD27">
            <v>104</v>
          </cell>
          <cell r="DE27" t="str">
            <v>021701</v>
          </cell>
          <cell r="DF27">
            <v>514</v>
          </cell>
          <cell r="DG27" t="str">
            <v>021706</v>
          </cell>
          <cell r="DH27">
            <v>99</v>
          </cell>
          <cell r="DI27" t="str">
            <v>021701</v>
          </cell>
          <cell r="DJ27">
            <v>587</v>
          </cell>
          <cell r="DK27" t="str">
            <v>021706</v>
          </cell>
          <cell r="DL27">
            <v>127</v>
          </cell>
          <cell r="DM27" t="str">
            <v>021706</v>
          </cell>
          <cell r="DN27">
            <v>58</v>
          </cell>
          <cell r="DO27" t="str">
            <v>021706</v>
          </cell>
          <cell r="DP27">
            <v>137</v>
          </cell>
          <cell r="DQ27" t="str">
            <v>021706</v>
          </cell>
          <cell r="DR27">
            <v>92</v>
          </cell>
          <cell r="DS27" t="str">
            <v>021701</v>
          </cell>
          <cell r="DT27">
            <v>920</v>
          </cell>
          <cell r="DU27" t="str">
            <v>021701</v>
          </cell>
          <cell r="DV27">
            <v>858</v>
          </cell>
          <cell r="DW27" t="str">
            <v>021706</v>
          </cell>
          <cell r="DX27">
            <v>125</v>
          </cell>
          <cell r="DY27" t="str">
            <v>021706</v>
          </cell>
          <cell r="DZ27">
            <v>84</v>
          </cell>
          <cell r="EA27" t="str">
            <v>021706</v>
          </cell>
          <cell r="EB27">
            <v>156</v>
          </cell>
          <cell r="EC27" t="str">
            <v>021706</v>
          </cell>
          <cell r="ED27">
            <v>107</v>
          </cell>
          <cell r="EE27" t="str">
            <v>021706</v>
          </cell>
          <cell r="EF27">
            <v>153</v>
          </cell>
          <cell r="EG27" t="str">
            <v>021701</v>
          </cell>
          <cell r="EH27">
            <v>1113</v>
          </cell>
          <cell r="EI27" t="str">
            <v>021706</v>
          </cell>
          <cell r="EJ27">
            <v>118</v>
          </cell>
          <cell r="EK27" t="str">
            <v>021706</v>
          </cell>
          <cell r="EL27">
            <v>105</v>
          </cell>
          <cell r="EM27" t="str">
            <v>021706</v>
          </cell>
          <cell r="EN27">
            <v>133</v>
          </cell>
          <cell r="EO27" t="str">
            <v>021706</v>
          </cell>
          <cell r="EP27">
            <v>95</v>
          </cell>
          <cell r="EQ27" t="str">
            <v>021706</v>
          </cell>
          <cell r="ER27">
            <v>122</v>
          </cell>
          <cell r="ES27" t="str">
            <v>021701</v>
          </cell>
          <cell r="ET27">
            <v>962</v>
          </cell>
          <cell r="EU27" t="str">
            <v>021706</v>
          </cell>
          <cell r="EV27">
            <v>144</v>
          </cell>
          <cell r="EW27" t="str">
            <v>021706</v>
          </cell>
          <cell r="EX27">
            <v>106</v>
          </cell>
          <cell r="EY27" t="str">
            <v>021706</v>
          </cell>
          <cell r="EZ27">
            <v>115</v>
          </cell>
          <cell r="FA27" t="str">
            <v>021706</v>
          </cell>
          <cell r="FB27">
            <v>103</v>
          </cell>
          <cell r="FC27" t="str">
            <v>021706</v>
          </cell>
          <cell r="FD27">
            <v>123</v>
          </cell>
          <cell r="FE27" t="str">
            <v>021706</v>
          </cell>
          <cell r="FF27">
            <v>131</v>
          </cell>
          <cell r="FG27" t="str">
            <v>021706</v>
          </cell>
          <cell r="FH27">
            <v>121</v>
          </cell>
          <cell r="FI27" t="str">
            <v>021706</v>
          </cell>
          <cell r="FJ27">
            <v>115</v>
          </cell>
          <cell r="FK27" t="str">
            <v>021706</v>
          </cell>
          <cell r="FL27">
            <v>125</v>
          </cell>
          <cell r="FM27" t="str">
            <v>021706</v>
          </cell>
          <cell r="FN27">
            <v>115</v>
          </cell>
          <cell r="FO27" t="str">
            <v>021706</v>
          </cell>
          <cell r="FP27">
            <v>125</v>
          </cell>
          <cell r="FQ27" t="str">
            <v>021706</v>
          </cell>
          <cell r="FR27">
            <v>126</v>
          </cell>
          <cell r="FS27" t="str">
            <v>021706</v>
          </cell>
          <cell r="FT27">
            <v>120</v>
          </cell>
          <cell r="FU27" t="str">
            <v>021706</v>
          </cell>
          <cell r="FV27">
            <v>108</v>
          </cell>
          <cell r="FW27" t="str">
            <v>021706</v>
          </cell>
          <cell r="FX27">
            <v>135</v>
          </cell>
          <cell r="FY27" t="str">
            <v>021706</v>
          </cell>
          <cell r="FZ27">
            <v>102</v>
          </cell>
          <cell r="GA27" t="str">
            <v>021706</v>
          </cell>
          <cell r="GB27">
            <v>123</v>
          </cell>
          <cell r="GC27" t="str">
            <v>021706</v>
          </cell>
          <cell r="GD27">
            <v>142</v>
          </cell>
          <cell r="GE27" t="str">
            <v>021706</v>
          </cell>
          <cell r="GF27">
            <v>118</v>
          </cell>
          <cell r="GG27" t="str">
            <v>021706</v>
          </cell>
          <cell r="GH27">
            <v>145</v>
          </cell>
          <cell r="GI27" t="str">
            <v>021706</v>
          </cell>
          <cell r="GJ27">
            <v>123</v>
          </cell>
          <cell r="GK27" t="str">
            <v>021706</v>
          </cell>
          <cell r="GL27">
            <v>126</v>
          </cell>
          <cell r="GM27" t="str">
            <v>021706</v>
          </cell>
          <cell r="GN27">
            <v>114</v>
          </cell>
          <cell r="GO27" t="str">
            <v>021706</v>
          </cell>
          <cell r="GP27">
            <v>114</v>
          </cell>
          <cell r="GQ27" t="str">
            <v>021706</v>
          </cell>
          <cell r="GR27">
            <v>138</v>
          </cell>
          <cell r="GS27" t="str">
            <v>021706</v>
          </cell>
          <cell r="GT27">
            <v>119</v>
          </cell>
          <cell r="GU27" t="str">
            <v>021706</v>
          </cell>
          <cell r="GV27">
            <v>159</v>
          </cell>
          <cell r="GW27" t="str">
            <v>021706</v>
          </cell>
          <cell r="GX27">
            <v>129</v>
          </cell>
          <cell r="GY27" t="str">
            <v>021706</v>
          </cell>
          <cell r="GZ27">
            <v>128</v>
          </cell>
          <cell r="HA27" t="str">
            <v>021706</v>
          </cell>
          <cell r="HB27">
            <v>122</v>
          </cell>
          <cell r="HC27" t="str">
            <v>021706</v>
          </cell>
          <cell r="HD27">
            <v>167</v>
          </cell>
          <cell r="HE27" t="str">
            <v>021701</v>
          </cell>
          <cell r="HF27">
            <v>798</v>
          </cell>
          <cell r="HG27" t="str">
            <v>021706</v>
          </cell>
          <cell r="HH27">
            <v>140</v>
          </cell>
          <cell r="HI27" t="str">
            <v>021706</v>
          </cell>
          <cell r="HJ27">
            <v>155</v>
          </cell>
          <cell r="HK27" t="str">
            <v>021706</v>
          </cell>
          <cell r="HL27">
            <v>175</v>
          </cell>
          <cell r="HM27" t="str">
            <v>021706</v>
          </cell>
          <cell r="HN27">
            <v>143</v>
          </cell>
          <cell r="HO27" t="str">
            <v>021706</v>
          </cell>
          <cell r="HP27">
            <v>156</v>
          </cell>
          <cell r="HQ27" t="str">
            <v>021706</v>
          </cell>
          <cell r="HR27">
            <v>165</v>
          </cell>
          <cell r="HS27" t="str">
            <v>021706</v>
          </cell>
          <cell r="HT27">
            <v>165</v>
          </cell>
          <cell r="HU27" t="str">
            <v>021706</v>
          </cell>
          <cell r="HV27">
            <v>170</v>
          </cell>
          <cell r="HW27" t="str">
            <v>021701</v>
          </cell>
          <cell r="HX27">
            <v>778</v>
          </cell>
          <cell r="HY27" t="str">
            <v>021706</v>
          </cell>
          <cell r="HZ27">
            <v>166</v>
          </cell>
          <cell r="IA27" t="str">
            <v>021706</v>
          </cell>
          <cell r="IB27">
            <v>165</v>
          </cell>
          <cell r="IC27" t="str">
            <v>021706</v>
          </cell>
          <cell r="ID27">
            <v>166</v>
          </cell>
          <cell r="IE27" t="str">
            <v>021706</v>
          </cell>
          <cell r="IF27">
            <v>219</v>
          </cell>
          <cell r="IG27" t="str">
            <v>021706</v>
          </cell>
          <cell r="IH27">
            <v>210</v>
          </cell>
          <cell r="II27" t="str">
            <v>021706</v>
          </cell>
          <cell r="IJ27">
            <v>191</v>
          </cell>
          <cell r="IK27" t="str">
            <v>021701</v>
          </cell>
          <cell r="IL27">
            <v>1251</v>
          </cell>
          <cell r="IM27" t="str">
            <v>021706</v>
          </cell>
          <cell r="IN27">
            <v>157</v>
          </cell>
          <cell r="IO27" t="str">
            <v>021706</v>
          </cell>
          <cell r="IP27">
            <v>185</v>
          </cell>
          <cell r="IQ27" t="str">
            <v>021706</v>
          </cell>
          <cell r="IR27">
            <v>132</v>
          </cell>
          <cell r="IS27" t="str">
            <v>021706</v>
          </cell>
          <cell r="IT27">
            <v>171</v>
          </cell>
          <cell r="IU27" t="str">
            <v>021706</v>
          </cell>
          <cell r="IV27">
            <v>164</v>
          </cell>
          <cell r="IW27" t="str">
            <v>021706</v>
          </cell>
          <cell r="IX27">
            <v>180</v>
          </cell>
          <cell r="IY27" t="str">
            <v>021706</v>
          </cell>
          <cell r="IZ27">
            <v>128</v>
          </cell>
          <cell r="JA27" t="str">
            <v>021706</v>
          </cell>
          <cell r="JB27">
            <v>149</v>
          </cell>
          <cell r="JC27" t="str">
            <v>021706</v>
          </cell>
          <cell r="JD27">
            <v>113</v>
          </cell>
          <cell r="JE27" t="str">
            <v>021706</v>
          </cell>
          <cell r="JF27">
            <v>111</v>
          </cell>
          <cell r="JG27" t="str">
            <v>021706</v>
          </cell>
          <cell r="JH27">
            <v>114</v>
          </cell>
          <cell r="JI27" t="str">
            <v>021706</v>
          </cell>
          <cell r="JJ27">
            <v>136</v>
          </cell>
          <cell r="JK27" t="str">
            <v>021706</v>
          </cell>
          <cell r="JL27">
            <v>84</v>
          </cell>
          <cell r="JM27" t="str">
            <v>021706</v>
          </cell>
          <cell r="JN27">
            <v>122</v>
          </cell>
          <cell r="JO27" t="str">
            <v>021706</v>
          </cell>
          <cell r="JP27">
            <v>80</v>
          </cell>
          <cell r="JQ27" t="str">
            <v>021706</v>
          </cell>
          <cell r="JR27">
            <v>101</v>
          </cell>
          <cell r="JS27" t="str">
            <v>021706</v>
          </cell>
          <cell r="JT27">
            <v>68</v>
          </cell>
          <cell r="JU27" t="str">
            <v>021706</v>
          </cell>
          <cell r="JV27">
            <v>92</v>
          </cell>
          <cell r="JW27" t="str">
            <v>021706</v>
          </cell>
          <cell r="JX27">
            <v>76</v>
          </cell>
          <cell r="JY27" t="str">
            <v>021706</v>
          </cell>
          <cell r="JZ27">
            <v>88</v>
          </cell>
          <cell r="KA27" t="str">
            <v>021706</v>
          </cell>
          <cell r="KB27">
            <v>79</v>
          </cell>
          <cell r="KC27" t="str">
            <v>021706</v>
          </cell>
          <cell r="KD27">
            <v>108</v>
          </cell>
          <cell r="KE27" t="str">
            <v>021706</v>
          </cell>
          <cell r="KF27">
            <v>42</v>
          </cell>
          <cell r="KG27" t="str">
            <v>021706</v>
          </cell>
          <cell r="KH27">
            <v>68</v>
          </cell>
          <cell r="KI27" t="str">
            <v>021706</v>
          </cell>
          <cell r="KJ27">
            <v>49</v>
          </cell>
          <cell r="KK27" t="str">
            <v>021706</v>
          </cell>
          <cell r="KL27">
            <v>63</v>
          </cell>
          <cell r="KM27" t="str">
            <v>021706</v>
          </cell>
          <cell r="KN27">
            <v>28</v>
          </cell>
          <cell r="KO27" t="str">
            <v>021706</v>
          </cell>
          <cell r="KP27">
            <v>53</v>
          </cell>
          <cell r="KQ27" t="str">
            <v>021706</v>
          </cell>
          <cell r="KR27">
            <v>18</v>
          </cell>
          <cell r="KS27" t="str">
            <v>021706</v>
          </cell>
          <cell r="KT27">
            <v>34</v>
          </cell>
          <cell r="KU27" t="str">
            <v>021706</v>
          </cell>
          <cell r="KV27">
            <v>15</v>
          </cell>
          <cell r="KW27" t="str">
            <v>021706</v>
          </cell>
          <cell r="KX27">
            <v>21</v>
          </cell>
          <cell r="KY27" t="str">
            <v>021706</v>
          </cell>
          <cell r="KZ27">
            <v>15</v>
          </cell>
          <cell r="LA27" t="str">
            <v>021706</v>
          </cell>
          <cell r="LB27">
            <v>29</v>
          </cell>
          <cell r="LC27" t="str">
            <v>021706</v>
          </cell>
          <cell r="LD27">
            <v>21</v>
          </cell>
          <cell r="LE27" t="str">
            <v>021706</v>
          </cell>
          <cell r="LF27">
            <v>55</v>
          </cell>
          <cell r="LG27" t="str">
            <v>021706</v>
          </cell>
          <cell r="LH27">
            <v>29</v>
          </cell>
          <cell r="LI27" t="str">
            <v>021706</v>
          </cell>
          <cell r="LJ27">
            <v>69</v>
          </cell>
          <cell r="LK27" t="str">
            <v>021706</v>
          </cell>
          <cell r="LL27">
            <v>21</v>
          </cell>
          <cell r="LM27" t="str">
            <v>021706</v>
          </cell>
          <cell r="LN27">
            <v>61</v>
          </cell>
          <cell r="LO27" t="str">
            <v>021706</v>
          </cell>
          <cell r="LP27">
            <v>20</v>
          </cell>
          <cell r="LQ27" t="str">
            <v>021706</v>
          </cell>
          <cell r="LR27">
            <v>95</v>
          </cell>
          <cell r="LS27" t="str">
            <v>021706</v>
          </cell>
          <cell r="LT27">
            <v>30</v>
          </cell>
          <cell r="LU27" t="str">
            <v>021706</v>
          </cell>
          <cell r="LV27">
            <v>62</v>
          </cell>
          <cell r="LW27" t="str">
            <v>021706</v>
          </cell>
          <cell r="LX27">
            <v>21</v>
          </cell>
          <cell r="LY27" t="str">
            <v>021706</v>
          </cell>
          <cell r="LZ27">
            <v>52</v>
          </cell>
          <cell r="MA27" t="str">
            <v>021706</v>
          </cell>
          <cell r="MB27">
            <v>14</v>
          </cell>
          <cell r="MC27" t="str">
            <v>021706</v>
          </cell>
          <cell r="MD27">
            <v>51</v>
          </cell>
          <cell r="ME27" t="str">
            <v>021706</v>
          </cell>
          <cell r="MF27">
            <v>18</v>
          </cell>
          <cell r="MG27" t="str">
            <v>021706</v>
          </cell>
          <cell r="MH27">
            <v>34</v>
          </cell>
          <cell r="MI27" t="str">
            <v>021706</v>
          </cell>
          <cell r="MJ27">
            <v>10</v>
          </cell>
          <cell r="MK27" t="str">
            <v>021706</v>
          </cell>
          <cell r="ML27">
            <v>41</v>
          </cell>
          <cell r="MM27" t="str">
            <v>021706</v>
          </cell>
          <cell r="MN27">
            <v>6</v>
          </cell>
          <cell r="MO27" t="str">
            <v>021706</v>
          </cell>
          <cell r="MP27">
            <v>32</v>
          </cell>
          <cell r="MQ27" t="str">
            <v>021706</v>
          </cell>
          <cell r="MR27">
            <v>11</v>
          </cell>
          <cell r="MS27" t="str">
            <v>021706</v>
          </cell>
          <cell r="MT27">
            <v>35</v>
          </cell>
          <cell r="MU27" t="str">
            <v>021706</v>
          </cell>
          <cell r="MV27">
            <v>4</v>
          </cell>
          <cell r="MW27" t="str">
            <v>021706</v>
          </cell>
          <cell r="MX27">
            <v>21</v>
          </cell>
          <cell r="MY27" t="str">
            <v>021706</v>
          </cell>
          <cell r="MZ27">
            <v>9</v>
          </cell>
          <cell r="NA27" t="str">
            <v>021706</v>
          </cell>
          <cell r="NB27">
            <v>23</v>
          </cell>
          <cell r="NC27" t="str">
            <v>021706</v>
          </cell>
          <cell r="ND27">
            <v>4</v>
          </cell>
          <cell r="NE27" t="str">
            <v>021706</v>
          </cell>
          <cell r="NF27">
            <v>15</v>
          </cell>
          <cell r="NG27" t="str">
            <v>021706</v>
          </cell>
          <cell r="NH27">
            <v>2</v>
          </cell>
          <cell r="NI27" t="str">
            <v>021800</v>
          </cell>
          <cell r="NJ27">
            <v>27</v>
          </cell>
          <cell r="NK27" t="str">
            <v>021706</v>
          </cell>
          <cell r="NL27">
            <v>2</v>
          </cell>
          <cell r="NM27" t="str">
            <v>021706</v>
          </cell>
          <cell r="NN27">
            <v>8</v>
          </cell>
          <cell r="NQ27" t="str">
            <v>021800</v>
          </cell>
          <cell r="NR27">
            <v>11</v>
          </cell>
          <cell r="NS27" t="str">
            <v>021706</v>
          </cell>
          <cell r="NT27">
            <v>1</v>
          </cell>
          <cell r="NU27" t="str">
            <v>022000</v>
          </cell>
          <cell r="NV27">
            <v>5</v>
          </cell>
          <cell r="NY27" t="str">
            <v>022001</v>
          </cell>
          <cell r="NZ27">
            <v>3</v>
          </cell>
          <cell r="OC27" t="str">
            <v>022201</v>
          </cell>
          <cell r="OD27">
            <v>3</v>
          </cell>
          <cell r="OG27" t="str">
            <v>025003</v>
          </cell>
          <cell r="OH27">
            <v>1</v>
          </cell>
        </row>
        <row r="28">
          <cell r="C28" t="str">
            <v>021701</v>
          </cell>
          <cell r="D28">
            <v>676</v>
          </cell>
          <cell r="E28" t="str">
            <v>021701</v>
          </cell>
          <cell r="F28">
            <v>605</v>
          </cell>
          <cell r="G28" t="str">
            <v>021701</v>
          </cell>
          <cell r="H28">
            <v>618</v>
          </cell>
          <cell r="I28" t="str">
            <v>021701</v>
          </cell>
          <cell r="J28">
            <v>594</v>
          </cell>
          <cell r="K28" t="str">
            <v>021701</v>
          </cell>
          <cell r="L28">
            <v>721</v>
          </cell>
          <cell r="M28" t="str">
            <v>021701</v>
          </cell>
          <cell r="N28">
            <v>684</v>
          </cell>
          <cell r="O28" t="str">
            <v>021701</v>
          </cell>
          <cell r="P28">
            <v>864</v>
          </cell>
          <cell r="Q28" t="str">
            <v>021701</v>
          </cell>
          <cell r="R28">
            <v>740</v>
          </cell>
          <cell r="S28" t="str">
            <v>021701</v>
          </cell>
          <cell r="T28">
            <v>937</v>
          </cell>
          <cell r="U28" t="str">
            <v>021701</v>
          </cell>
          <cell r="V28">
            <v>832</v>
          </cell>
          <cell r="W28" t="str">
            <v>021701</v>
          </cell>
          <cell r="X28">
            <v>988</v>
          </cell>
          <cell r="Y28" t="str">
            <v>021701</v>
          </cell>
          <cell r="Z28">
            <v>956</v>
          </cell>
          <cell r="AA28" t="str">
            <v>021701</v>
          </cell>
          <cell r="AB28">
            <v>998</v>
          </cell>
          <cell r="AC28" t="str">
            <v>021701</v>
          </cell>
          <cell r="AD28">
            <v>976</v>
          </cell>
          <cell r="AE28" t="str">
            <v>021701</v>
          </cell>
          <cell r="AF28">
            <v>992</v>
          </cell>
          <cell r="AG28" t="str">
            <v>021701</v>
          </cell>
          <cell r="AH28">
            <v>911</v>
          </cell>
          <cell r="AI28" t="str">
            <v>021701</v>
          </cell>
          <cell r="AJ28">
            <v>967</v>
          </cell>
          <cell r="AK28" t="str">
            <v>021701</v>
          </cell>
          <cell r="AL28">
            <v>926</v>
          </cell>
          <cell r="AM28" t="str">
            <v>021701</v>
          </cell>
          <cell r="AN28">
            <v>975</v>
          </cell>
          <cell r="AO28" t="str">
            <v>021701</v>
          </cell>
          <cell r="AP28">
            <v>843</v>
          </cell>
          <cell r="AQ28" t="str">
            <v>021701</v>
          </cell>
          <cell r="AR28">
            <v>922</v>
          </cell>
          <cell r="AS28" t="str">
            <v>021701</v>
          </cell>
          <cell r="AT28">
            <v>890</v>
          </cell>
          <cell r="AU28" t="str">
            <v>021701</v>
          </cell>
          <cell r="AV28">
            <v>878</v>
          </cell>
          <cell r="AW28" t="str">
            <v>021701</v>
          </cell>
          <cell r="AX28">
            <v>892</v>
          </cell>
          <cell r="AY28" t="str">
            <v>021701</v>
          </cell>
          <cell r="AZ28">
            <v>854</v>
          </cell>
          <cell r="BA28" t="str">
            <v>021701</v>
          </cell>
          <cell r="BB28">
            <v>838</v>
          </cell>
          <cell r="BC28" t="str">
            <v>021701</v>
          </cell>
          <cell r="BD28">
            <v>870</v>
          </cell>
          <cell r="BE28" t="str">
            <v>021701</v>
          </cell>
          <cell r="BF28">
            <v>848</v>
          </cell>
          <cell r="BG28" t="str">
            <v>021701</v>
          </cell>
          <cell r="BH28">
            <v>722</v>
          </cell>
          <cell r="BI28" t="str">
            <v>021701</v>
          </cell>
          <cell r="BJ28">
            <v>678</v>
          </cell>
          <cell r="BK28" t="str">
            <v>021701</v>
          </cell>
          <cell r="BL28">
            <v>681</v>
          </cell>
          <cell r="BM28" t="str">
            <v>021701</v>
          </cell>
          <cell r="BN28">
            <v>622</v>
          </cell>
          <cell r="BO28" t="str">
            <v>021606</v>
          </cell>
          <cell r="BP28">
            <v>93</v>
          </cell>
          <cell r="BQ28" t="str">
            <v>021606</v>
          </cell>
          <cell r="BR28">
            <v>65</v>
          </cell>
          <cell r="BS28" t="str">
            <v>021607</v>
          </cell>
          <cell r="BT28">
            <v>116</v>
          </cell>
          <cell r="BU28" t="str">
            <v>021701</v>
          </cell>
          <cell r="BV28">
            <v>547</v>
          </cell>
          <cell r="BW28" t="str">
            <v>021607</v>
          </cell>
          <cell r="BX28">
            <v>135</v>
          </cell>
          <cell r="BY28" t="str">
            <v>021701</v>
          </cell>
          <cell r="BZ28">
            <v>524</v>
          </cell>
          <cell r="CA28" t="str">
            <v>021800</v>
          </cell>
          <cell r="CB28">
            <v>487</v>
          </cell>
          <cell r="CC28" t="str">
            <v>021706</v>
          </cell>
          <cell r="CD28">
            <v>75</v>
          </cell>
          <cell r="CE28" t="str">
            <v>021701</v>
          </cell>
          <cell r="CF28">
            <v>461</v>
          </cell>
          <cell r="CG28" t="str">
            <v>021701</v>
          </cell>
          <cell r="CH28">
            <v>444</v>
          </cell>
          <cell r="CI28" t="str">
            <v>021607</v>
          </cell>
          <cell r="CJ28">
            <v>136</v>
          </cell>
          <cell r="CK28" t="str">
            <v>021800</v>
          </cell>
          <cell r="CL28">
            <v>485</v>
          </cell>
          <cell r="CM28" t="str">
            <v>021800</v>
          </cell>
          <cell r="CN28">
            <v>582</v>
          </cell>
          <cell r="CO28" t="str">
            <v>021701</v>
          </cell>
          <cell r="CP28">
            <v>412</v>
          </cell>
          <cell r="CQ28" t="str">
            <v>021800</v>
          </cell>
          <cell r="CR28">
            <v>557</v>
          </cell>
          <cell r="CS28" t="str">
            <v>021706</v>
          </cell>
          <cell r="CT28">
            <v>67</v>
          </cell>
          <cell r="CU28" t="str">
            <v>021800</v>
          </cell>
          <cell r="CV28">
            <v>571</v>
          </cell>
          <cell r="CW28" t="str">
            <v>021800</v>
          </cell>
          <cell r="CX28">
            <v>561</v>
          </cell>
          <cell r="CY28" t="str">
            <v>021800</v>
          </cell>
          <cell r="CZ28">
            <v>571</v>
          </cell>
          <cell r="DA28" t="str">
            <v>021701</v>
          </cell>
          <cell r="DB28">
            <v>502</v>
          </cell>
          <cell r="DC28" t="str">
            <v>021800</v>
          </cell>
          <cell r="DD28">
            <v>647</v>
          </cell>
          <cell r="DE28" t="str">
            <v>021706</v>
          </cell>
          <cell r="DF28">
            <v>59</v>
          </cell>
          <cell r="DG28" t="str">
            <v>021800</v>
          </cell>
          <cell r="DH28">
            <v>657</v>
          </cell>
          <cell r="DI28" t="str">
            <v>021706</v>
          </cell>
          <cell r="DJ28">
            <v>64</v>
          </cell>
          <cell r="DK28" t="str">
            <v>021800</v>
          </cell>
          <cell r="DL28">
            <v>689</v>
          </cell>
          <cell r="DM28" t="str">
            <v>021800</v>
          </cell>
          <cell r="DN28">
            <v>677</v>
          </cell>
          <cell r="DO28" t="str">
            <v>021800</v>
          </cell>
          <cell r="DP28">
            <v>791</v>
          </cell>
          <cell r="DQ28" t="str">
            <v>021800</v>
          </cell>
          <cell r="DR28">
            <v>831</v>
          </cell>
          <cell r="DS28" t="str">
            <v>021706</v>
          </cell>
          <cell r="DT28">
            <v>136</v>
          </cell>
          <cell r="DU28" t="str">
            <v>021706</v>
          </cell>
          <cell r="DV28">
            <v>75</v>
          </cell>
          <cell r="DW28" t="str">
            <v>021800</v>
          </cell>
          <cell r="DX28">
            <v>911</v>
          </cell>
          <cell r="DY28" t="str">
            <v>021800</v>
          </cell>
          <cell r="DZ28">
            <v>1043</v>
          </cell>
          <cell r="EA28" t="str">
            <v>021800</v>
          </cell>
          <cell r="EB28">
            <v>1014</v>
          </cell>
          <cell r="EC28" t="str">
            <v>021800</v>
          </cell>
          <cell r="ED28">
            <v>1128</v>
          </cell>
          <cell r="EE28" t="str">
            <v>021800</v>
          </cell>
          <cell r="EF28">
            <v>1129</v>
          </cell>
          <cell r="EG28" t="str">
            <v>021706</v>
          </cell>
          <cell r="EH28">
            <v>103</v>
          </cell>
          <cell r="EI28" t="str">
            <v>021800</v>
          </cell>
          <cell r="EJ28">
            <v>1057</v>
          </cell>
          <cell r="EK28" t="str">
            <v>021800</v>
          </cell>
          <cell r="EL28">
            <v>1105</v>
          </cell>
          <cell r="EM28" t="str">
            <v>021800</v>
          </cell>
          <cell r="EN28">
            <v>1011</v>
          </cell>
          <cell r="EO28" t="str">
            <v>021800</v>
          </cell>
          <cell r="EP28">
            <v>1038</v>
          </cell>
          <cell r="EQ28" t="str">
            <v>021800</v>
          </cell>
          <cell r="ER28">
            <v>937</v>
          </cell>
          <cell r="ES28" t="str">
            <v>021706</v>
          </cell>
          <cell r="ET28">
            <v>80</v>
          </cell>
          <cell r="EU28" t="str">
            <v>021800</v>
          </cell>
          <cell r="EV28">
            <v>975</v>
          </cell>
          <cell r="EW28" t="str">
            <v>021800</v>
          </cell>
          <cell r="EX28">
            <v>1069</v>
          </cell>
          <cell r="EY28" t="str">
            <v>021800</v>
          </cell>
          <cell r="EZ28">
            <v>821</v>
          </cell>
          <cell r="FA28" t="str">
            <v>021800</v>
          </cell>
          <cell r="FB28">
            <v>940</v>
          </cell>
          <cell r="FC28" t="str">
            <v>021800</v>
          </cell>
          <cell r="FD28">
            <v>842</v>
          </cell>
          <cell r="FE28" t="str">
            <v>021800</v>
          </cell>
          <cell r="FF28">
            <v>969</v>
          </cell>
          <cell r="FG28" t="str">
            <v>021800</v>
          </cell>
          <cell r="FH28">
            <v>772</v>
          </cell>
          <cell r="FI28" t="str">
            <v>021800</v>
          </cell>
          <cell r="FJ28">
            <v>875</v>
          </cell>
          <cell r="FK28" t="str">
            <v>021800</v>
          </cell>
          <cell r="FL28">
            <v>744</v>
          </cell>
          <cell r="FM28" t="str">
            <v>021800</v>
          </cell>
          <cell r="FN28">
            <v>824</v>
          </cell>
          <cell r="FO28" t="str">
            <v>021800</v>
          </cell>
          <cell r="FP28">
            <v>723</v>
          </cell>
          <cell r="FQ28" t="str">
            <v>021800</v>
          </cell>
          <cell r="FR28">
            <v>792</v>
          </cell>
          <cell r="FS28" t="str">
            <v>021800</v>
          </cell>
          <cell r="FT28">
            <v>662</v>
          </cell>
          <cell r="FU28" t="str">
            <v>021800</v>
          </cell>
          <cell r="FV28">
            <v>787</v>
          </cell>
          <cell r="FW28" t="str">
            <v>021800</v>
          </cell>
          <cell r="FX28">
            <v>684</v>
          </cell>
          <cell r="FY28" t="str">
            <v>021800</v>
          </cell>
          <cell r="FZ28">
            <v>783</v>
          </cell>
          <cell r="GA28" t="str">
            <v>021800</v>
          </cell>
          <cell r="GB28">
            <v>581</v>
          </cell>
          <cell r="GC28" t="str">
            <v>021800</v>
          </cell>
          <cell r="GD28">
            <v>735</v>
          </cell>
          <cell r="GE28" t="str">
            <v>021800</v>
          </cell>
          <cell r="GF28">
            <v>646</v>
          </cell>
          <cell r="GG28" t="str">
            <v>021800</v>
          </cell>
          <cell r="GH28">
            <v>764</v>
          </cell>
          <cell r="GI28" t="str">
            <v>021800</v>
          </cell>
          <cell r="GJ28">
            <v>666</v>
          </cell>
          <cell r="GK28" t="str">
            <v>021800</v>
          </cell>
          <cell r="GL28">
            <v>717</v>
          </cell>
          <cell r="GM28" t="str">
            <v>021800</v>
          </cell>
          <cell r="GN28">
            <v>629</v>
          </cell>
          <cell r="GO28" t="str">
            <v>021800</v>
          </cell>
          <cell r="GP28">
            <v>699</v>
          </cell>
          <cell r="GQ28" t="str">
            <v>021800</v>
          </cell>
          <cell r="GR28">
            <v>639</v>
          </cell>
          <cell r="GS28" t="str">
            <v>021800</v>
          </cell>
          <cell r="GT28">
            <v>640</v>
          </cell>
          <cell r="GU28" t="str">
            <v>021800</v>
          </cell>
          <cell r="GV28">
            <v>580</v>
          </cell>
          <cell r="GW28" t="str">
            <v>021800</v>
          </cell>
          <cell r="GX28">
            <v>686</v>
          </cell>
          <cell r="GY28" t="str">
            <v>021800</v>
          </cell>
          <cell r="GZ28">
            <v>587</v>
          </cell>
          <cell r="HA28" t="str">
            <v>021800</v>
          </cell>
          <cell r="HB28">
            <v>669</v>
          </cell>
          <cell r="HC28" t="str">
            <v>021800</v>
          </cell>
          <cell r="HD28">
            <v>521</v>
          </cell>
          <cell r="HE28" t="str">
            <v>021706</v>
          </cell>
          <cell r="HF28">
            <v>139</v>
          </cell>
          <cell r="HG28" t="str">
            <v>021800</v>
          </cell>
          <cell r="HH28">
            <v>509</v>
          </cell>
          <cell r="HI28" t="str">
            <v>021800</v>
          </cell>
          <cell r="HJ28">
            <v>728</v>
          </cell>
          <cell r="HK28" t="str">
            <v>021800</v>
          </cell>
          <cell r="HL28">
            <v>592</v>
          </cell>
          <cell r="HM28" t="str">
            <v>021800</v>
          </cell>
          <cell r="HN28">
            <v>720</v>
          </cell>
          <cell r="HO28" t="str">
            <v>021800</v>
          </cell>
          <cell r="HP28">
            <v>551</v>
          </cell>
          <cell r="HQ28" t="str">
            <v>021800</v>
          </cell>
          <cell r="HR28">
            <v>697</v>
          </cell>
          <cell r="HS28" t="str">
            <v>021800</v>
          </cell>
          <cell r="HT28">
            <v>591</v>
          </cell>
          <cell r="HU28" t="str">
            <v>021800</v>
          </cell>
          <cell r="HV28">
            <v>762</v>
          </cell>
          <cell r="HW28" t="str">
            <v>021706</v>
          </cell>
          <cell r="HX28">
            <v>172</v>
          </cell>
          <cell r="HY28" t="str">
            <v>021800</v>
          </cell>
          <cell r="HZ28">
            <v>805</v>
          </cell>
          <cell r="IA28" t="str">
            <v>021800</v>
          </cell>
          <cell r="IB28">
            <v>601</v>
          </cell>
          <cell r="IC28" t="str">
            <v>021800</v>
          </cell>
          <cell r="ID28">
            <v>900</v>
          </cell>
          <cell r="IE28" t="str">
            <v>021800</v>
          </cell>
          <cell r="IF28">
            <v>604</v>
          </cell>
          <cell r="IG28" t="str">
            <v>021800</v>
          </cell>
          <cell r="IH28">
            <v>876</v>
          </cell>
          <cell r="II28" t="str">
            <v>021800</v>
          </cell>
          <cell r="IJ28">
            <v>637</v>
          </cell>
          <cell r="IK28" t="str">
            <v>021706</v>
          </cell>
          <cell r="IL28">
            <v>203</v>
          </cell>
          <cell r="IM28" t="str">
            <v>021800</v>
          </cell>
          <cell r="IN28">
            <v>597</v>
          </cell>
          <cell r="IO28" t="str">
            <v>021800</v>
          </cell>
          <cell r="IP28">
            <v>942</v>
          </cell>
          <cell r="IQ28" t="str">
            <v>021800</v>
          </cell>
          <cell r="IR28">
            <v>549</v>
          </cell>
          <cell r="IS28" t="str">
            <v>021800</v>
          </cell>
          <cell r="IT28">
            <v>888</v>
          </cell>
          <cell r="IU28" t="str">
            <v>021800</v>
          </cell>
          <cell r="IV28">
            <v>478</v>
          </cell>
          <cell r="IW28" t="str">
            <v>021800</v>
          </cell>
          <cell r="IX28">
            <v>842</v>
          </cell>
          <cell r="IY28" t="str">
            <v>021800</v>
          </cell>
          <cell r="IZ28">
            <v>449</v>
          </cell>
          <cell r="JA28" t="str">
            <v>021800</v>
          </cell>
          <cell r="JB28">
            <v>815</v>
          </cell>
          <cell r="JC28" t="str">
            <v>021800</v>
          </cell>
          <cell r="JD28">
            <v>417</v>
          </cell>
          <cell r="JE28" t="str">
            <v>021800</v>
          </cell>
          <cell r="JF28">
            <v>751</v>
          </cell>
          <cell r="JG28" t="str">
            <v>021800</v>
          </cell>
          <cell r="JH28">
            <v>432</v>
          </cell>
          <cell r="JI28" t="str">
            <v>021800</v>
          </cell>
          <cell r="JJ28">
            <v>742</v>
          </cell>
          <cell r="JK28" t="str">
            <v>021800</v>
          </cell>
          <cell r="JL28">
            <v>367</v>
          </cell>
          <cell r="JM28" t="str">
            <v>021800</v>
          </cell>
          <cell r="JN28">
            <v>668</v>
          </cell>
          <cell r="JO28" t="str">
            <v>021800</v>
          </cell>
          <cell r="JP28">
            <v>321</v>
          </cell>
          <cell r="JQ28" t="str">
            <v>021800</v>
          </cell>
          <cell r="JR28">
            <v>697</v>
          </cell>
          <cell r="JS28" t="str">
            <v>021800</v>
          </cell>
          <cell r="JT28">
            <v>322</v>
          </cell>
          <cell r="JU28" t="str">
            <v>021800</v>
          </cell>
          <cell r="JV28">
            <v>637</v>
          </cell>
          <cell r="JW28" t="str">
            <v>021800</v>
          </cell>
          <cell r="JX28">
            <v>269</v>
          </cell>
          <cell r="JY28" t="str">
            <v>021800</v>
          </cell>
          <cell r="JZ28">
            <v>549</v>
          </cell>
          <cell r="KA28" t="str">
            <v>021800</v>
          </cell>
          <cell r="KB28">
            <v>243</v>
          </cell>
          <cell r="KC28" t="str">
            <v>021800</v>
          </cell>
          <cell r="KD28">
            <v>577</v>
          </cell>
          <cell r="KE28" t="str">
            <v>021800</v>
          </cell>
          <cell r="KF28">
            <v>169</v>
          </cell>
          <cell r="KG28" t="str">
            <v>021800</v>
          </cell>
          <cell r="KH28">
            <v>432</v>
          </cell>
          <cell r="KI28" t="str">
            <v>021800</v>
          </cell>
          <cell r="KJ28">
            <v>207</v>
          </cell>
          <cell r="KK28" t="str">
            <v>021800</v>
          </cell>
          <cell r="KL28">
            <v>424</v>
          </cell>
          <cell r="KM28" t="str">
            <v>021800</v>
          </cell>
          <cell r="KN28">
            <v>141</v>
          </cell>
          <cell r="KO28" t="str">
            <v>021800</v>
          </cell>
          <cell r="KP28">
            <v>387</v>
          </cell>
          <cell r="KQ28" t="str">
            <v>021800</v>
          </cell>
          <cell r="KR28">
            <v>75</v>
          </cell>
          <cell r="KS28" t="str">
            <v>021800</v>
          </cell>
          <cell r="KT28">
            <v>187</v>
          </cell>
          <cell r="KU28" t="str">
            <v>021800</v>
          </cell>
          <cell r="KV28">
            <v>57</v>
          </cell>
          <cell r="KW28" t="str">
            <v>021800</v>
          </cell>
          <cell r="KX28">
            <v>139</v>
          </cell>
          <cell r="KY28" t="str">
            <v>021800</v>
          </cell>
          <cell r="KZ28">
            <v>44</v>
          </cell>
          <cell r="LA28" t="str">
            <v>021800</v>
          </cell>
          <cell r="LB28">
            <v>126</v>
          </cell>
          <cell r="LC28" t="str">
            <v>021800</v>
          </cell>
          <cell r="LD28">
            <v>65</v>
          </cell>
          <cell r="LE28" t="str">
            <v>021800</v>
          </cell>
          <cell r="LF28">
            <v>199</v>
          </cell>
          <cell r="LG28" t="str">
            <v>021800</v>
          </cell>
          <cell r="LH28">
            <v>89</v>
          </cell>
          <cell r="LI28" t="str">
            <v>021800</v>
          </cell>
          <cell r="LJ28">
            <v>301</v>
          </cell>
          <cell r="LK28" t="str">
            <v>021800</v>
          </cell>
          <cell r="LL28">
            <v>76</v>
          </cell>
          <cell r="LM28" t="str">
            <v>021800</v>
          </cell>
          <cell r="LN28">
            <v>280</v>
          </cell>
          <cell r="LO28" t="str">
            <v>021800</v>
          </cell>
          <cell r="LP28">
            <v>79</v>
          </cell>
          <cell r="LQ28" t="str">
            <v>021800</v>
          </cell>
          <cell r="LR28">
            <v>302</v>
          </cell>
          <cell r="LS28" t="str">
            <v>021800</v>
          </cell>
          <cell r="LT28">
            <v>74</v>
          </cell>
          <cell r="LU28" t="str">
            <v>021800</v>
          </cell>
          <cell r="LV28">
            <v>302</v>
          </cell>
          <cell r="LW28" t="str">
            <v>021800</v>
          </cell>
          <cell r="LX28">
            <v>62</v>
          </cell>
          <cell r="LY28" t="str">
            <v>021800</v>
          </cell>
          <cell r="LZ28">
            <v>222</v>
          </cell>
          <cell r="MA28" t="str">
            <v>021800</v>
          </cell>
          <cell r="MB28">
            <v>56</v>
          </cell>
          <cell r="MC28" t="str">
            <v>021800</v>
          </cell>
          <cell r="MD28">
            <v>205</v>
          </cell>
          <cell r="ME28" t="str">
            <v>021800</v>
          </cell>
          <cell r="MF28">
            <v>33</v>
          </cell>
          <cell r="MG28" t="str">
            <v>021800</v>
          </cell>
          <cell r="MH28">
            <v>151</v>
          </cell>
          <cell r="MI28" t="str">
            <v>021800</v>
          </cell>
          <cell r="MJ28">
            <v>29</v>
          </cell>
          <cell r="MK28" t="str">
            <v>021800</v>
          </cell>
          <cell r="ML28">
            <v>114</v>
          </cell>
          <cell r="MM28" t="str">
            <v>021800</v>
          </cell>
          <cell r="MN28">
            <v>19</v>
          </cell>
          <cell r="MO28" t="str">
            <v>021800</v>
          </cell>
          <cell r="MP28">
            <v>98</v>
          </cell>
          <cell r="MQ28" t="str">
            <v>021800</v>
          </cell>
          <cell r="MR28">
            <v>22</v>
          </cell>
          <cell r="MS28" t="str">
            <v>021800</v>
          </cell>
          <cell r="MT28">
            <v>88</v>
          </cell>
          <cell r="MU28" t="str">
            <v>021800</v>
          </cell>
          <cell r="MV28">
            <v>21</v>
          </cell>
          <cell r="MW28" t="str">
            <v>021800</v>
          </cell>
          <cell r="MX28">
            <v>68</v>
          </cell>
          <cell r="MY28" t="str">
            <v>021800</v>
          </cell>
          <cell r="MZ28">
            <v>8</v>
          </cell>
          <cell r="NA28" t="str">
            <v>021800</v>
          </cell>
          <cell r="NB28">
            <v>52</v>
          </cell>
          <cell r="NC28" t="str">
            <v>021800</v>
          </cell>
          <cell r="ND28">
            <v>10</v>
          </cell>
          <cell r="NE28" t="str">
            <v>021800</v>
          </cell>
          <cell r="NF28">
            <v>37</v>
          </cell>
          <cell r="NG28" t="str">
            <v>021800</v>
          </cell>
          <cell r="NH28">
            <v>9</v>
          </cell>
          <cell r="NI28" t="str">
            <v>021901</v>
          </cell>
          <cell r="NJ28">
            <v>17</v>
          </cell>
          <cell r="NK28" t="str">
            <v>021800</v>
          </cell>
          <cell r="NL28">
            <v>1</v>
          </cell>
          <cell r="NM28" t="str">
            <v>021800</v>
          </cell>
          <cell r="NN28">
            <v>16</v>
          </cell>
          <cell r="NQ28" t="str">
            <v>021901</v>
          </cell>
          <cell r="NR28">
            <v>10</v>
          </cell>
          <cell r="NS28" t="str">
            <v>021800</v>
          </cell>
          <cell r="NT28">
            <v>1</v>
          </cell>
          <cell r="NU28" t="str">
            <v>022001</v>
          </cell>
          <cell r="NV28">
            <v>4</v>
          </cell>
          <cell r="NW28" t="str">
            <v>021800</v>
          </cell>
          <cell r="NX28">
            <v>2</v>
          </cell>
          <cell r="NY28" t="str">
            <v>022002</v>
          </cell>
          <cell r="NZ28">
            <v>3</v>
          </cell>
          <cell r="OC28" t="str">
            <v>022205</v>
          </cell>
          <cell r="OD28">
            <v>1</v>
          </cell>
          <cell r="OG28" t="str">
            <v>025005</v>
          </cell>
          <cell r="OH28">
            <v>1</v>
          </cell>
        </row>
        <row r="29">
          <cell r="C29" t="str">
            <v>021706</v>
          </cell>
          <cell r="D29">
            <v>69</v>
          </cell>
          <cell r="E29" t="str">
            <v>021706</v>
          </cell>
          <cell r="F29">
            <v>62</v>
          </cell>
          <cell r="G29" t="str">
            <v>021706</v>
          </cell>
          <cell r="H29">
            <v>75</v>
          </cell>
          <cell r="I29" t="str">
            <v>021706</v>
          </cell>
          <cell r="J29">
            <v>49</v>
          </cell>
          <cell r="K29" t="str">
            <v>021706</v>
          </cell>
          <cell r="L29">
            <v>79</v>
          </cell>
          <cell r="M29" t="str">
            <v>021706</v>
          </cell>
          <cell r="N29">
            <v>84</v>
          </cell>
          <cell r="O29" t="str">
            <v>021706</v>
          </cell>
          <cell r="P29">
            <v>86</v>
          </cell>
          <cell r="Q29" t="str">
            <v>021706</v>
          </cell>
          <cell r="R29">
            <v>78</v>
          </cell>
          <cell r="S29" t="str">
            <v>021706</v>
          </cell>
          <cell r="T29">
            <v>107</v>
          </cell>
          <cell r="U29" t="str">
            <v>021706</v>
          </cell>
          <cell r="V29">
            <v>88</v>
          </cell>
          <cell r="W29" t="str">
            <v>021706</v>
          </cell>
          <cell r="X29">
            <v>111</v>
          </cell>
          <cell r="Y29" t="str">
            <v>021706</v>
          </cell>
          <cell r="Z29">
            <v>114</v>
          </cell>
          <cell r="AA29" t="str">
            <v>021706</v>
          </cell>
          <cell r="AB29">
            <v>111</v>
          </cell>
          <cell r="AC29" t="str">
            <v>021706</v>
          </cell>
          <cell r="AD29">
            <v>118</v>
          </cell>
          <cell r="AE29" t="str">
            <v>021706</v>
          </cell>
          <cell r="AF29">
            <v>141</v>
          </cell>
          <cell r="AG29" t="str">
            <v>021706</v>
          </cell>
          <cell r="AH29">
            <v>95</v>
          </cell>
          <cell r="AI29" t="str">
            <v>021706</v>
          </cell>
          <cell r="AJ29">
            <v>134</v>
          </cell>
          <cell r="AK29" t="str">
            <v>021706</v>
          </cell>
          <cell r="AL29">
            <v>132</v>
          </cell>
          <cell r="AM29" t="str">
            <v>021706</v>
          </cell>
          <cell r="AN29">
            <v>135</v>
          </cell>
          <cell r="AO29" t="str">
            <v>021706</v>
          </cell>
          <cell r="AP29">
            <v>129</v>
          </cell>
          <cell r="AQ29" t="str">
            <v>021706</v>
          </cell>
          <cell r="AR29">
            <v>162</v>
          </cell>
          <cell r="AS29" t="str">
            <v>021706</v>
          </cell>
          <cell r="AT29">
            <v>129</v>
          </cell>
          <cell r="AU29" t="str">
            <v>021706</v>
          </cell>
          <cell r="AV29">
            <v>135</v>
          </cell>
          <cell r="AW29" t="str">
            <v>021706</v>
          </cell>
          <cell r="AX29">
            <v>125</v>
          </cell>
          <cell r="AY29" t="str">
            <v>021706</v>
          </cell>
          <cell r="AZ29">
            <v>117</v>
          </cell>
          <cell r="BA29" t="str">
            <v>021706</v>
          </cell>
          <cell r="BB29">
            <v>138</v>
          </cell>
          <cell r="BC29" t="str">
            <v>021706</v>
          </cell>
          <cell r="BD29">
            <v>130</v>
          </cell>
          <cell r="BE29" t="str">
            <v>021706</v>
          </cell>
          <cell r="BF29">
            <v>137</v>
          </cell>
          <cell r="BG29" t="str">
            <v>021706</v>
          </cell>
          <cell r="BH29">
            <v>131</v>
          </cell>
          <cell r="BI29" t="str">
            <v>021706</v>
          </cell>
          <cell r="BJ29">
            <v>94</v>
          </cell>
          <cell r="BK29" t="str">
            <v>021706</v>
          </cell>
          <cell r="BL29">
            <v>97</v>
          </cell>
          <cell r="BM29" t="str">
            <v>021706</v>
          </cell>
          <cell r="BN29">
            <v>103</v>
          </cell>
          <cell r="BO29" t="str">
            <v>021607</v>
          </cell>
          <cell r="BP29">
            <v>152</v>
          </cell>
          <cell r="BQ29" t="str">
            <v>021607</v>
          </cell>
          <cell r="BR29">
            <v>119</v>
          </cell>
          <cell r="BS29" t="str">
            <v>021616</v>
          </cell>
          <cell r="BT29">
            <v>11</v>
          </cell>
          <cell r="BU29" t="str">
            <v>021706</v>
          </cell>
          <cell r="BV29">
            <v>94</v>
          </cell>
          <cell r="BW29" t="str">
            <v>021616</v>
          </cell>
          <cell r="BX29">
            <v>1</v>
          </cell>
          <cell r="BY29" t="str">
            <v>021706</v>
          </cell>
          <cell r="BZ29">
            <v>72</v>
          </cell>
          <cell r="CA29" t="str">
            <v>021901</v>
          </cell>
          <cell r="CB29">
            <v>225</v>
          </cell>
          <cell r="CC29" t="str">
            <v>021800</v>
          </cell>
          <cell r="CD29">
            <v>441</v>
          </cell>
          <cell r="CE29" t="str">
            <v>021706</v>
          </cell>
          <cell r="CF29">
            <v>102</v>
          </cell>
          <cell r="CG29" t="str">
            <v>021706</v>
          </cell>
          <cell r="CH29">
            <v>69</v>
          </cell>
          <cell r="CI29" t="str">
            <v>021701</v>
          </cell>
          <cell r="CJ29">
            <v>479</v>
          </cell>
          <cell r="CK29" t="str">
            <v>021901</v>
          </cell>
          <cell r="CL29">
            <v>195</v>
          </cell>
          <cell r="CM29" t="str">
            <v>021901</v>
          </cell>
          <cell r="CN29">
            <v>260</v>
          </cell>
          <cell r="CO29" t="str">
            <v>021706</v>
          </cell>
          <cell r="CP29">
            <v>61</v>
          </cell>
          <cell r="CQ29" t="str">
            <v>021901</v>
          </cell>
          <cell r="CR29">
            <v>286</v>
          </cell>
          <cell r="CS29" t="str">
            <v>021800</v>
          </cell>
          <cell r="CT29">
            <v>532</v>
          </cell>
          <cell r="CU29" t="str">
            <v>021901</v>
          </cell>
          <cell r="CV29">
            <v>302</v>
          </cell>
          <cell r="CW29" t="str">
            <v>021901</v>
          </cell>
          <cell r="CX29">
            <v>246</v>
          </cell>
          <cell r="CY29" t="str">
            <v>021901</v>
          </cell>
          <cell r="CZ29">
            <v>307</v>
          </cell>
          <cell r="DA29" t="str">
            <v>021706</v>
          </cell>
          <cell r="DB29">
            <v>45</v>
          </cell>
          <cell r="DC29" t="str">
            <v>021901</v>
          </cell>
          <cell r="DD29">
            <v>359</v>
          </cell>
          <cell r="DE29" t="str">
            <v>021800</v>
          </cell>
          <cell r="DF29">
            <v>637</v>
          </cell>
          <cell r="DG29" t="str">
            <v>021901</v>
          </cell>
          <cell r="DH29">
            <v>334</v>
          </cell>
          <cell r="DI29" t="str">
            <v>021800</v>
          </cell>
          <cell r="DJ29">
            <v>610</v>
          </cell>
          <cell r="DK29" t="str">
            <v>021901</v>
          </cell>
          <cell r="DL29">
            <v>396</v>
          </cell>
          <cell r="DM29" t="str">
            <v>021901</v>
          </cell>
          <cell r="DN29">
            <v>320</v>
          </cell>
          <cell r="DO29" t="str">
            <v>021901</v>
          </cell>
          <cell r="DP29">
            <v>419</v>
          </cell>
          <cell r="DQ29" t="str">
            <v>021901</v>
          </cell>
          <cell r="DR29">
            <v>375</v>
          </cell>
          <cell r="DS29" t="str">
            <v>021800</v>
          </cell>
          <cell r="DT29">
            <v>890</v>
          </cell>
          <cell r="DU29" t="str">
            <v>021800</v>
          </cell>
          <cell r="DV29">
            <v>907</v>
          </cell>
          <cell r="DW29" t="str">
            <v>021901</v>
          </cell>
          <cell r="DX29">
            <v>483</v>
          </cell>
          <cell r="DY29" t="str">
            <v>021901</v>
          </cell>
          <cell r="DZ29">
            <v>427</v>
          </cell>
          <cell r="EA29" t="str">
            <v>021901</v>
          </cell>
          <cell r="EB29">
            <v>570</v>
          </cell>
          <cell r="EC29" t="str">
            <v>021901</v>
          </cell>
          <cell r="ED29">
            <v>537</v>
          </cell>
          <cell r="EE29" t="str">
            <v>021901</v>
          </cell>
          <cell r="EF29">
            <v>634</v>
          </cell>
          <cell r="EG29" t="str">
            <v>021800</v>
          </cell>
          <cell r="EH29">
            <v>1033</v>
          </cell>
          <cell r="EI29" t="str">
            <v>021901</v>
          </cell>
          <cell r="EJ29">
            <v>564</v>
          </cell>
          <cell r="EK29" t="str">
            <v>021901</v>
          </cell>
          <cell r="EL29">
            <v>546</v>
          </cell>
          <cell r="EM29" t="str">
            <v>021901</v>
          </cell>
          <cell r="EN29">
            <v>543</v>
          </cell>
          <cell r="EO29" t="str">
            <v>021901</v>
          </cell>
          <cell r="EP29">
            <v>527</v>
          </cell>
          <cell r="EQ29" t="str">
            <v>021901</v>
          </cell>
          <cell r="ER29">
            <v>514</v>
          </cell>
          <cell r="ES29" t="str">
            <v>021800</v>
          </cell>
          <cell r="ET29">
            <v>1042</v>
          </cell>
          <cell r="EU29" t="str">
            <v>021901</v>
          </cell>
          <cell r="EV29">
            <v>522</v>
          </cell>
          <cell r="EW29" t="str">
            <v>021901</v>
          </cell>
          <cell r="EX29">
            <v>506</v>
          </cell>
          <cell r="EY29" t="str">
            <v>021901</v>
          </cell>
          <cell r="EZ29">
            <v>448</v>
          </cell>
          <cell r="FA29" t="str">
            <v>021901</v>
          </cell>
          <cell r="FB29">
            <v>470</v>
          </cell>
          <cell r="FC29" t="str">
            <v>021901</v>
          </cell>
          <cell r="FD29">
            <v>479</v>
          </cell>
          <cell r="FE29" t="str">
            <v>021901</v>
          </cell>
          <cell r="FF29">
            <v>428</v>
          </cell>
          <cell r="FG29" t="str">
            <v>021901</v>
          </cell>
          <cell r="FH29">
            <v>399</v>
          </cell>
          <cell r="FI29" t="str">
            <v>021901</v>
          </cell>
          <cell r="FJ29">
            <v>470</v>
          </cell>
          <cell r="FK29" t="str">
            <v>021901</v>
          </cell>
          <cell r="FL29">
            <v>368</v>
          </cell>
          <cell r="FM29" t="str">
            <v>021901</v>
          </cell>
          <cell r="FN29">
            <v>405</v>
          </cell>
          <cell r="FO29" t="str">
            <v>021901</v>
          </cell>
          <cell r="FP29">
            <v>385</v>
          </cell>
          <cell r="FQ29" t="str">
            <v>021901</v>
          </cell>
          <cell r="FR29">
            <v>431</v>
          </cell>
          <cell r="FS29" t="str">
            <v>021901</v>
          </cell>
          <cell r="FT29">
            <v>422</v>
          </cell>
          <cell r="FU29" t="str">
            <v>021901</v>
          </cell>
          <cell r="FV29">
            <v>399</v>
          </cell>
          <cell r="FW29" t="str">
            <v>021901</v>
          </cell>
          <cell r="FX29">
            <v>413</v>
          </cell>
          <cell r="FY29" t="str">
            <v>021901</v>
          </cell>
          <cell r="FZ29">
            <v>455</v>
          </cell>
          <cell r="GA29" t="str">
            <v>021901</v>
          </cell>
          <cell r="GB29">
            <v>368</v>
          </cell>
          <cell r="GC29" t="str">
            <v>021901</v>
          </cell>
          <cell r="GD29">
            <v>407</v>
          </cell>
          <cell r="GE29" t="str">
            <v>021901</v>
          </cell>
          <cell r="GF29">
            <v>414</v>
          </cell>
          <cell r="GG29" t="str">
            <v>021901</v>
          </cell>
          <cell r="GH29">
            <v>414</v>
          </cell>
          <cell r="GI29" t="str">
            <v>021901</v>
          </cell>
          <cell r="GJ29">
            <v>372</v>
          </cell>
          <cell r="GK29" t="str">
            <v>021901</v>
          </cell>
          <cell r="GL29">
            <v>435</v>
          </cell>
          <cell r="GM29" t="str">
            <v>021901</v>
          </cell>
          <cell r="GN29">
            <v>390</v>
          </cell>
          <cell r="GO29" t="str">
            <v>021901</v>
          </cell>
          <cell r="GP29">
            <v>437</v>
          </cell>
          <cell r="GQ29" t="str">
            <v>021901</v>
          </cell>
          <cell r="GR29">
            <v>391</v>
          </cell>
          <cell r="GS29" t="str">
            <v>021901</v>
          </cell>
          <cell r="GT29">
            <v>435</v>
          </cell>
          <cell r="GU29" t="str">
            <v>021901</v>
          </cell>
          <cell r="GV29">
            <v>390</v>
          </cell>
          <cell r="GW29" t="str">
            <v>021901</v>
          </cell>
          <cell r="GX29">
            <v>382</v>
          </cell>
          <cell r="GY29" t="str">
            <v>021901</v>
          </cell>
          <cell r="GZ29">
            <v>421</v>
          </cell>
          <cell r="HA29" t="str">
            <v>021901</v>
          </cell>
          <cell r="HB29">
            <v>380</v>
          </cell>
          <cell r="HC29" t="str">
            <v>021901</v>
          </cell>
          <cell r="HD29">
            <v>378</v>
          </cell>
          <cell r="HE29" t="str">
            <v>021800</v>
          </cell>
          <cell r="HF29">
            <v>727</v>
          </cell>
          <cell r="HG29" t="str">
            <v>021901</v>
          </cell>
          <cell r="HH29">
            <v>444</v>
          </cell>
          <cell r="HI29" t="str">
            <v>021901</v>
          </cell>
          <cell r="HJ29">
            <v>464</v>
          </cell>
          <cell r="HK29" t="str">
            <v>021901</v>
          </cell>
          <cell r="HL29">
            <v>437</v>
          </cell>
          <cell r="HM29" t="str">
            <v>021901</v>
          </cell>
          <cell r="HN29">
            <v>555</v>
          </cell>
          <cell r="HO29" t="str">
            <v>021901</v>
          </cell>
          <cell r="HP29">
            <v>452</v>
          </cell>
          <cell r="HQ29" t="str">
            <v>021901</v>
          </cell>
          <cell r="HR29">
            <v>482</v>
          </cell>
          <cell r="HS29" t="str">
            <v>021901</v>
          </cell>
          <cell r="HT29">
            <v>453</v>
          </cell>
          <cell r="HU29" t="str">
            <v>021901</v>
          </cell>
          <cell r="HV29">
            <v>503</v>
          </cell>
          <cell r="HW29" t="str">
            <v>021800</v>
          </cell>
          <cell r="HX29">
            <v>586</v>
          </cell>
          <cell r="HY29" t="str">
            <v>021901</v>
          </cell>
          <cell r="HZ29">
            <v>596</v>
          </cell>
          <cell r="IA29" t="str">
            <v>021901</v>
          </cell>
          <cell r="IB29">
            <v>535</v>
          </cell>
          <cell r="IC29" t="str">
            <v>021901</v>
          </cell>
          <cell r="ID29">
            <v>639</v>
          </cell>
          <cell r="IE29" t="str">
            <v>021901</v>
          </cell>
          <cell r="IF29">
            <v>538</v>
          </cell>
          <cell r="IG29" t="str">
            <v>021901</v>
          </cell>
          <cell r="IH29">
            <v>673</v>
          </cell>
          <cell r="II29" t="str">
            <v>021901</v>
          </cell>
          <cell r="IJ29">
            <v>578</v>
          </cell>
          <cell r="IK29" t="str">
            <v>021800</v>
          </cell>
          <cell r="IL29">
            <v>945</v>
          </cell>
          <cell r="IM29" t="str">
            <v>021901</v>
          </cell>
          <cell r="IN29">
            <v>507</v>
          </cell>
          <cell r="IO29" t="str">
            <v>021901</v>
          </cell>
          <cell r="IP29">
            <v>562</v>
          </cell>
          <cell r="IQ29" t="str">
            <v>021901</v>
          </cell>
          <cell r="IR29">
            <v>505</v>
          </cell>
          <cell r="IS29" t="str">
            <v>021901</v>
          </cell>
          <cell r="IT29">
            <v>605</v>
          </cell>
          <cell r="IU29" t="str">
            <v>021901</v>
          </cell>
          <cell r="IV29">
            <v>428</v>
          </cell>
          <cell r="IW29" t="str">
            <v>021901</v>
          </cell>
          <cell r="IX29">
            <v>577</v>
          </cell>
          <cell r="IY29" t="str">
            <v>021901</v>
          </cell>
          <cell r="IZ29">
            <v>414</v>
          </cell>
          <cell r="JA29" t="str">
            <v>021901</v>
          </cell>
          <cell r="JB29">
            <v>510</v>
          </cell>
          <cell r="JC29" t="str">
            <v>021901</v>
          </cell>
          <cell r="JD29">
            <v>381</v>
          </cell>
          <cell r="JE29" t="str">
            <v>021901</v>
          </cell>
          <cell r="JF29">
            <v>518</v>
          </cell>
          <cell r="JG29" t="str">
            <v>021901</v>
          </cell>
          <cell r="JH29">
            <v>319</v>
          </cell>
          <cell r="JI29" t="str">
            <v>021901</v>
          </cell>
          <cell r="JJ29">
            <v>476</v>
          </cell>
          <cell r="JK29" t="str">
            <v>021901</v>
          </cell>
          <cell r="JL29">
            <v>274</v>
          </cell>
          <cell r="JM29" t="str">
            <v>021901</v>
          </cell>
          <cell r="JN29">
            <v>424</v>
          </cell>
          <cell r="JO29" t="str">
            <v>021901</v>
          </cell>
          <cell r="JP29">
            <v>304</v>
          </cell>
          <cell r="JQ29" t="str">
            <v>021901</v>
          </cell>
          <cell r="JR29">
            <v>430</v>
          </cell>
          <cell r="JS29" t="str">
            <v>021901</v>
          </cell>
          <cell r="JT29">
            <v>256</v>
          </cell>
          <cell r="JU29" t="str">
            <v>021901</v>
          </cell>
          <cell r="JV29">
            <v>388</v>
          </cell>
          <cell r="JW29" t="str">
            <v>021901</v>
          </cell>
          <cell r="JX29">
            <v>185</v>
          </cell>
          <cell r="JY29" t="str">
            <v>021901</v>
          </cell>
          <cell r="JZ29">
            <v>323</v>
          </cell>
          <cell r="KA29" t="str">
            <v>021901</v>
          </cell>
          <cell r="KB29">
            <v>215</v>
          </cell>
          <cell r="KC29" t="str">
            <v>021901</v>
          </cell>
          <cell r="KD29">
            <v>320</v>
          </cell>
          <cell r="KE29" t="str">
            <v>021901</v>
          </cell>
          <cell r="KF29">
            <v>123</v>
          </cell>
          <cell r="KG29" t="str">
            <v>021901</v>
          </cell>
          <cell r="KH29">
            <v>224</v>
          </cell>
          <cell r="KI29" t="str">
            <v>021901</v>
          </cell>
          <cell r="KJ29">
            <v>97</v>
          </cell>
          <cell r="KK29" t="str">
            <v>021901</v>
          </cell>
          <cell r="KL29">
            <v>219</v>
          </cell>
          <cell r="KM29" t="str">
            <v>021901</v>
          </cell>
          <cell r="KN29">
            <v>101</v>
          </cell>
          <cell r="KO29" t="str">
            <v>021901</v>
          </cell>
          <cell r="KP29">
            <v>206</v>
          </cell>
          <cell r="KQ29" t="str">
            <v>021901</v>
          </cell>
          <cell r="KR29">
            <v>45</v>
          </cell>
          <cell r="KS29" t="str">
            <v>021901</v>
          </cell>
          <cell r="KT29">
            <v>82</v>
          </cell>
          <cell r="KU29" t="str">
            <v>021901</v>
          </cell>
          <cell r="KV29">
            <v>30</v>
          </cell>
          <cell r="KW29" t="str">
            <v>021901</v>
          </cell>
          <cell r="KX29">
            <v>67</v>
          </cell>
          <cell r="KY29" t="str">
            <v>021901</v>
          </cell>
          <cell r="KZ29">
            <v>28</v>
          </cell>
          <cell r="LA29" t="str">
            <v>021901</v>
          </cell>
          <cell r="LB29">
            <v>81</v>
          </cell>
          <cell r="LC29" t="str">
            <v>021901</v>
          </cell>
          <cell r="LD29">
            <v>62</v>
          </cell>
          <cell r="LE29" t="str">
            <v>021901</v>
          </cell>
          <cell r="LF29">
            <v>137</v>
          </cell>
          <cell r="LG29" t="str">
            <v>021901</v>
          </cell>
          <cell r="LH29">
            <v>66</v>
          </cell>
          <cell r="LI29" t="str">
            <v>021901</v>
          </cell>
          <cell r="LJ29">
            <v>200</v>
          </cell>
          <cell r="LK29" t="str">
            <v>021901</v>
          </cell>
          <cell r="LL29">
            <v>52</v>
          </cell>
          <cell r="LM29" t="str">
            <v>021901</v>
          </cell>
          <cell r="LN29">
            <v>200</v>
          </cell>
          <cell r="LO29" t="str">
            <v>021901</v>
          </cell>
          <cell r="LP29">
            <v>68</v>
          </cell>
          <cell r="LQ29" t="str">
            <v>021901</v>
          </cell>
          <cell r="LR29">
            <v>209</v>
          </cell>
          <cell r="LS29" t="str">
            <v>021901</v>
          </cell>
          <cell r="LT29">
            <v>60</v>
          </cell>
          <cell r="LU29" t="str">
            <v>021901</v>
          </cell>
          <cell r="LV29">
            <v>170</v>
          </cell>
          <cell r="LW29" t="str">
            <v>021901</v>
          </cell>
          <cell r="LX29">
            <v>50</v>
          </cell>
          <cell r="LY29" t="str">
            <v>021901</v>
          </cell>
          <cell r="LZ29">
            <v>137</v>
          </cell>
          <cell r="MA29" t="str">
            <v>021901</v>
          </cell>
          <cell r="MB29">
            <v>37</v>
          </cell>
          <cell r="MC29" t="str">
            <v>021901</v>
          </cell>
          <cell r="MD29">
            <v>124</v>
          </cell>
          <cell r="ME29" t="str">
            <v>021901</v>
          </cell>
          <cell r="MF29">
            <v>45</v>
          </cell>
          <cell r="MG29" t="str">
            <v>021901</v>
          </cell>
          <cell r="MH29">
            <v>110</v>
          </cell>
          <cell r="MI29" t="str">
            <v>021901</v>
          </cell>
          <cell r="MJ29">
            <v>16</v>
          </cell>
          <cell r="MK29" t="str">
            <v>021901</v>
          </cell>
          <cell r="ML29">
            <v>79</v>
          </cell>
          <cell r="MM29" t="str">
            <v>021901</v>
          </cell>
          <cell r="MN29">
            <v>25</v>
          </cell>
          <cell r="MO29" t="str">
            <v>021901</v>
          </cell>
          <cell r="MP29">
            <v>65</v>
          </cell>
          <cell r="MQ29" t="str">
            <v>021901</v>
          </cell>
          <cell r="MR29">
            <v>19</v>
          </cell>
          <cell r="MS29" t="str">
            <v>021901</v>
          </cell>
          <cell r="MT29">
            <v>62</v>
          </cell>
          <cell r="MU29" t="str">
            <v>021901</v>
          </cell>
          <cell r="MV29">
            <v>14</v>
          </cell>
          <cell r="MW29" t="str">
            <v>021901</v>
          </cell>
          <cell r="MX29">
            <v>45</v>
          </cell>
          <cell r="MY29" t="str">
            <v>021901</v>
          </cell>
          <cell r="MZ29">
            <v>10</v>
          </cell>
          <cell r="NA29" t="str">
            <v>021901</v>
          </cell>
          <cell r="NB29">
            <v>30</v>
          </cell>
          <cell r="NC29" t="str">
            <v>021901</v>
          </cell>
          <cell r="ND29">
            <v>5</v>
          </cell>
          <cell r="NE29" t="str">
            <v>021901</v>
          </cell>
          <cell r="NF29">
            <v>21</v>
          </cell>
          <cell r="NG29" t="str">
            <v>021901</v>
          </cell>
          <cell r="NH29">
            <v>8</v>
          </cell>
          <cell r="NI29" t="str">
            <v>022000</v>
          </cell>
          <cell r="NJ29">
            <v>19</v>
          </cell>
          <cell r="NK29" t="str">
            <v>021901</v>
          </cell>
          <cell r="NL29">
            <v>2</v>
          </cell>
          <cell r="NM29" t="str">
            <v>021901</v>
          </cell>
          <cell r="NN29">
            <v>15</v>
          </cell>
          <cell r="NO29" t="str">
            <v>021901</v>
          </cell>
          <cell r="NP29">
            <v>1</v>
          </cell>
          <cell r="NQ29" t="str">
            <v>022000</v>
          </cell>
          <cell r="NR29">
            <v>5</v>
          </cell>
          <cell r="NS29" t="str">
            <v>021901</v>
          </cell>
          <cell r="NT29">
            <v>2</v>
          </cell>
          <cell r="NU29" t="str">
            <v>022002</v>
          </cell>
          <cell r="NV29">
            <v>3</v>
          </cell>
          <cell r="NW29" t="str">
            <v>021901</v>
          </cell>
          <cell r="NX29">
            <v>2</v>
          </cell>
          <cell r="NY29" t="str">
            <v>022003</v>
          </cell>
          <cell r="NZ29">
            <v>3</v>
          </cell>
          <cell r="OC29" t="str">
            <v>022300</v>
          </cell>
          <cell r="OD29">
            <v>7</v>
          </cell>
          <cell r="OG29" t="str">
            <v>026001</v>
          </cell>
          <cell r="OH29">
            <v>1</v>
          </cell>
        </row>
        <row r="30">
          <cell r="C30" t="str">
            <v>021901</v>
          </cell>
          <cell r="D30">
            <v>340</v>
          </cell>
          <cell r="E30" t="str">
            <v>021901</v>
          </cell>
          <cell r="F30">
            <v>349</v>
          </cell>
          <cell r="G30" t="str">
            <v>021901</v>
          </cell>
          <cell r="H30">
            <v>379</v>
          </cell>
          <cell r="I30" t="str">
            <v>021901</v>
          </cell>
          <cell r="J30">
            <v>308</v>
          </cell>
          <cell r="K30" t="str">
            <v>021901</v>
          </cell>
          <cell r="L30">
            <v>410</v>
          </cell>
          <cell r="M30" t="str">
            <v>021901</v>
          </cell>
          <cell r="N30">
            <v>351</v>
          </cell>
          <cell r="O30" t="str">
            <v>021901</v>
          </cell>
          <cell r="P30">
            <v>402</v>
          </cell>
          <cell r="Q30" t="str">
            <v>021901</v>
          </cell>
          <cell r="R30">
            <v>372</v>
          </cell>
          <cell r="S30" t="str">
            <v>021901</v>
          </cell>
          <cell r="T30">
            <v>456</v>
          </cell>
          <cell r="U30" t="str">
            <v>021901</v>
          </cell>
          <cell r="V30">
            <v>453</v>
          </cell>
          <cell r="W30" t="str">
            <v>021901</v>
          </cell>
          <cell r="X30">
            <v>548</v>
          </cell>
          <cell r="Y30" t="str">
            <v>021901</v>
          </cell>
          <cell r="Z30">
            <v>462</v>
          </cell>
          <cell r="AA30" t="str">
            <v>021901</v>
          </cell>
          <cell r="AB30">
            <v>517</v>
          </cell>
          <cell r="AC30" t="str">
            <v>021901</v>
          </cell>
          <cell r="AD30">
            <v>517</v>
          </cell>
          <cell r="AE30" t="str">
            <v>021901</v>
          </cell>
          <cell r="AF30">
            <v>585</v>
          </cell>
          <cell r="AG30" t="str">
            <v>021901</v>
          </cell>
          <cell r="AH30">
            <v>503</v>
          </cell>
          <cell r="AI30" t="str">
            <v>021901</v>
          </cell>
          <cell r="AJ30">
            <v>524</v>
          </cell>
          <cell r="AK30" t="str">
            <v>021901</v>
          </cell>
          <cell r="AL30">
            <v>529</v>
          </cell>
          <cell r="AM30" t="str">
            <v>021901</v>
          </cell>
          <cell r="AN30">
            <v>503</v>
          </cell>
          <cell r="AO30" t="str">
            <v>021901</v>
          </cell>
          <cell r="AP30">
            <v>464</v>
          </cell>
          <cell r="AQ30" t="str">
            <v>021901</v>
          </cell>
          <cell r="AR30">
            <v>535</v>
          </cell>
          <cell r="AS30" t="str">
            <v>021901</v>
          </cell>
          <cell r="AT30">
            <v>529</v>
          </cell>
          <cell r="AU30" t="str">
            <v>021901</v>
          </cell>
          <cell r="AV30">
            <v>539</v>
          </cell>
          <cell r="AW30" t="str">
            <v>021901</v>
          </cell>
          <cell r="AX30">
            <v>515</v>
          </cell>
          <cell r="AY30" t="str">
            <v>021901</v>
          </cell>
          <cell r="AZ30">
            <v>494</v>
          </cell>
          <cell r="BA30" t="str">
            <v>021901</v>
          </cell>
          <cell r="BB30">
            <v>491</v>
          </cell>
          <cell r="BC30" t="str">
            <v>021901</v>
          </cell>
          <cell r="BD30">
            <v>509</v>
          </cell>
          <cell r="BE30" t="str">
            <v>021901</v>
          </cell>
          <cell r="BF30">
            <v>440</v>
          </cell>
          <cell r="BG30" t="str">
            <v>021901</v>
          </cell>
          <cell r="BH30">
            <v>414</v>
          </cell>
          <cell r="BI30" t="str">
            <v>021901</v>
          </cell>
          <cell r="BJ30">
            <v>337</v>
          </cell>
          <cell r="BK30" t="str">
            <v>021901</v>
          </cell>
          <cell r="BL30">
            <v>368</v>
          </cell>
          <cell r="BM30" t="str">
            <v>021901</v>
          </cell>
          <cell r="BN30">
            <v>324</v>
          </cell>
          <cell r="BO30" t="str">
            <v>021616</v>
          </cell>
          <cell r="BP30">
            <v>43</v>
          </cell>
          <cell r="BQ30" t="str">
            <v>021616</v>
          </cell>
          <cell r="BR30">
            <v>59</v>
          </cell>
          <cell r="BS30" t="str">
            <v>021701</v>
          </cell>
          <cell r="BT30">
            <v>578</v>
          </cell>
          <cell r="BU30" t="str">
            <v>021800</v>
          </cell>
          <cell r="BV30">
            <v>368</v>
          </cell>
          <cell r="BW30" t="str">
            <v>021701</v>
          </cell>
          <cell r="BX30">
            <v>524</v>
          </cell>
          <cell r="BY30" t="str">
            <v>021800</v>
          </cell>
          <cell r="BZ30">
            <v>485</v>
          </cell>
          <cell r="CA30" t="str">
            <v>022000</v>
          </cell>
          <cell r="CB30">
            <v>164</v>
          </cell>
          <cell r="CC30" t="str">
            <v>021901</v>
          </cell>
          <cell r="CD30">
            <v>216</v>
          </cell>
          <cell r="CE30" t="str">
            <v>021800</v>
          </cell>
          <cell r="CF30">
            <v>532</v>
          </cell>
          <cell r="CG30" t="str">
            <v>021800</v>
          </cell>
          <cell r="CH30">
            <v>446</v>
          </cell>
          <cell r="CI30" t="str">
            <v>021706</v>
          </cell>
          <cell r="CJ30">
            <v>96</v>
          </cell>
          <cell r="CK30" t="str">
            <v>022000</v>
          </cell>
          <cell r="CL30">
            <v>131</v>
          </cell>
          <cell r="CM30" t="str">
            <v>022000</v>
          </cell>
          <cell r="CN30">
            <v>200</v>
          </cell>
          <cell r="CO30" t="str">
            <v>021800</v>
          </cell>
          <cell r="CP30">
            <v>560</v>
          </cell>
          <cell r="CQ30" t="str">
            <v>022000</v>
          </cell>
          <cell r="CR30">
            <v>220</v>
          </cell>
          <cell r="CS30" t="str">
            <v>021901</v>
          </cell>
          <cell r="CT30">
            <v>229</v>
          </cell>
          <cell r="CU30" t="str">
            <v>022000</v>
          </cell>
          <cell r="CV30">
            <v>215</v>
          </cell>
          <cell r="CW30" t="str">
            <v>022000</v>
          </cell>
          <cell r="CX30">
            <v>151</v>
          </cell>
          <cell r="CY30" t="str">
            <v>022000</v>
          </cell>
          <cell r="CZ30">
            <v>200</v>
          </cell>
          <cell r="DA30" t="str">
            <v>021800</v>
          </cell>
          <cell r="DB30">
            <v>626</v>
          </cell>
          <cell r="DC30" t="str">
            <v>022000</v>
          </cell>
          <cell r="DD30">
            <v>219</v>
          </cell>
          <cell r="DE30" t="str">
            <v>021901</v>
          </cell>
          <cell r="DF30">
            <v>264</v>
          </cell>
          <cell r="DG30" t="str">
            <v>022000</v>
          </cell>
          <cell r="DH30">
            <v>245</v>
          </cell>
          <cell r="DI30" t="str">
            <v>021901</v>
          </cell>
          <cell r="DJ30">
            <v>287</v>
          </cell>
          <cell r="DK30" t="str">
            <v>022000</v>
          </cell>
          <cell r="DL30">
            <v>262</v>
          </cell>
          <cell r="DM30" t="str">
            <v>022000</v>
          </cell>
          <cell r="DN30">
            <v>218</v>
          </cell>
          <cell r="DO30" t="str">
            <v>022000</v>
          </cell>
          <cell r="DP30">
            <v>284</v>
          </cell>
          <cell r="DQ30" t="str">
            <v>022000</v>
          </cell>
          <cell r="DR30">
            <v>238</v>
          </cell>
          <cell r="DS30" t="str">
            <v>021901</v>
          </cell>
          <cell r="DT30">
            <v>493</v>
          </cell>
          <cell r="DU30" t="str">
            <v>021901</v>
          </cell>
          <cell r="DV30">
            <v>401</v>
          </cell>
          <cell r="DW30" t="str">
            <v>022000</v>
          </cell>
          <cell r="DX30">
            <v>369</v>
          </cell>
          <cell r="DY30" t="str">
            <v>022000</v>
          </cell>
          <cell r="DZ30">
            <v>309</v>
          </cell>
          <cell r="EA30" t="str">
            <v>022000</v>
          </cell>
          <cell r="EB30">
            <v>398</v>
          </cell>
          <cell r="EC30" t="str">
            <v>022000</v>
          </cell>
          <cell r="ED30">
            <v>348</v>
          </cell>
          <cell r="EE30" t="str">
            <v>022000</v>
          </cell>
          <cell r="EF30">
            <v>458</v>
          </cell>
          <cell r="EG30" t="str">
            <v>021901</v>
          </cell>
          <cell r="EH30">
            <v>553</v>
          </cell>
          <cell r="EI30" t="str">
            <v>022000</v>
          </cell>
          <cell r="EJ30">
            <v>430</v>
          </cell>
          <cell r="EK30" t="str">
            <v>022000</v>
          </cell>
          <cell r="EL30">
            <v>361</v>
          </cell>
          <cell r="EM30" t="str">
            <v>022000</v>
          </cell>
          <cell r="EN30">
            <v>351</v>
          </cell>
          <cell r="EO30" t="str">
            <v>022000</v>
          </cell>
          <cell r="EP30">
            <v>308</v>
          </cell>
          <cell r="EQ30" t="str">
            <v>022000</v>
          </cell>
          <cell r="ER30">
            <v>368</v>
          </cell>
          <cell r="ES30" t="str">
            <v>021901</v>
          </cell>
          <cell r="ET30">
            <v>484</v>
          </cell>
          <cell r="EU30" t="str">
            <v>022000</v>
          </cell>
          <cell r="EV30">
            <v>424</v>
          </cell>
          <cell r="EW30" t="str">
            <v>022000</v>
          </cell>
          <cell r="EX30">
            <v>332</v>
          </cell>
          <cell r="EY30" t="str">
            <v>022000</v>
          </cell>
          <cell r="EZ30">
            <v>362</v>
          </cell>
          <cell r="FA30" t="str">
            <v>022000</v>
          </cell>
          <cell r="FB30">
            <v>305</v>
          </cell>
          <cell r="FC30" t="str">
            <v>022000</v>
          </cell>
          <cell r="FD30">
            <v>311</v>
          </cell>
          <cell r="FE30" t="str">
            <v>022000</v>
          </cell>
          <cell r="FF30">
            <v>293</v>
          </cell>
          <cell r="FG30" t="str">
            <v>022000</v>
          </cell>
          <cell r="FH30">
            <v>304</v>
          </cell>
          <cell r="FI30" t="str">
            <v>022000</v>
          </cell>
          <cell r="FJ30">
            <v>351</v>
          </cell>
          <cell r="FK30" t="str">
            <v>022000</v>
          </cell>
          <cell r="FL30">
            <v>303</v>
          </cell>
          <cell r="FM30" t="str">
            <v>022000</v>
          </cell>
          <cell r="FN30">
            <v>273</v>
          </cell>
          <cell r="FO30" t="str">
            <v>022000</v>
          </cell>
          <cell r="FP30">
            <v>277</v>
          </cell>
          <cell r="FQ30" t="str">
            <v>022000</v>
          </cell>
          <cell r="FR30">
            <v>265</v>
          </cell>
          <cell r="FS30" t="str">
            <v>022000</v>
          </cell>
          <cell r="FT30">
            <v>285</v>
          </cell>
          <cell r="FU30" t="str">
            <v>022000</v>
          </cell>
          <cell r="FV30">
            <v>265</v>
          </cell>
          <cell r="FW30" t="str">
            <v>022000</v>
          </cell>
          <cell r="FX30">
            <v>273</v>
          </cell>
          <cell r="FY30" t="str">
            <v>022000</v>
          </cell>
          <cell r="FZ30">
            <v>261</v>
          </cell>
          <cell r="GA30" t="str">
            <v>022000</v>
          </cell>
          <cell r="GB30">
            <v>277</v>
          </cell>
          <cell r="GC30" t="str">
            <v>022000</v>
          </cell>
          <cell r="GD30">
            <v>281</v>
          </cell>
          <cell r="GE30" t="str">
            <v>022000</v>
          </cell>
          <cell r="GF30">
            <v>244</v>
          </cell>
          <cell r="GG30" t="str">
            <v>022000</v>
          </cell>
          <cell r="GH30">
            <v>285</v>
          </cell>
          <cell r="GI30" t="str">
            <v>022000</v>
          </cell>
          <cell r="GJ30">
            <v>262</v>
          </cell>
          <cell r="GK30" t="str">
            <v>022000</v>
          </cell>
          <cell r="GL30">
            <v>256</v>
          </cell>
          <cell r="GM30" t="str">
            <v>022000</v>
          </cell>
          <cell r="GN30">
            <v>254</v>
          </cell>
          <cell r="GO30" t="str">
            <v>022000</v>
          </cell>
          <cell r="GP30">
            <v>243</v>
          </cell>
          <cell r="GQ30" t="str">
            <v>022000</v>
          </cell>
          <cell r="GR30">
            <v>248</v>
          </cell>
          <cell r="GS30" t="str">
            <v>022000</v>
          </cell>
          <cell r="GT30">
            <v>232</v>
          </cell>
          <cell r="GU30" t="str">
            <v>022000</v>
          </cell>
          <cell r="GV30">
            <v>237</v>
          </cell>
          <cell r="GW30" t="str">
            <v>022000</v>
          </cell>
          <cell r="GX30">
            <v>268</v>
          </cell>
          <cell r="GY30" t="str">
            <v>022000</v>
          </cell>
          <cell r="GZ30">
            <v>303</v>
          </cell>
          <cell r="HA30" t="str">
            <v>022000</v>
          </cell>
          <cell r="HB30">
            <v>296</v>
          </cell>
          <cell r="HC30" t="str">
            <v>022000</v>
          </cell>
          <cell r="HD30">
            <v>272</v>
          </cell>
          <cell r="HE30" t="str">
            <v>021901</v>
          </cell>
          <cell r="HF30">
            <v>421</v>
          </cell>
          <cell r="HG30" t="str">
            <v>022000</v>
          </cell>
          <cell r="HH30">
            <v>273</v>
          </cell>
          <cell r="HI30" t="str">
            <v>022000</v>
          </cell>
          <cell r="HJ30">
            <v>282</v>
          </cell>
          <cell r="HK30" t="str">
            <v>022000</v>
          </cell>
          <cell r="HL30">
            <v>279</v>
          </cell>
          <cell r="HM30" t="str">
            <v>022000</v>
          </cell>
          <cell r="HN30">
            <v>345</v>
          </cell>
          <cell r="HO30" t="str">
            <v>022000</v>
          </cell>
          <cell r="HP30">
            <v>298</v>
          </cell>
          <cell r="HQ30" t="str">
            <v>022000</v>
          </cell>
          <cell r="HR30">
            <v>353</v>
          </cell>
          <cell r="HS30" t="str">
            <v>022000</v>
          </cell>
          <cell r="HT30">
            <v>289</v>
          </cell>
          <cell r="HU30" t="str">
            <v>022000</v>
          </cell>
          <cell r="HV30">
            <v>361</v>
          </cell>
          <cell r="HW30" t="str">
            <v>021901</v>
          </cell>
          <cell r="HX30">
            <v>511</v>
          </cell>
          <cell r="HY30" t="str">
            <v>022000</v>
          </cell>
          <cell r="HZ30">
            <v>361</v>
          </cell>
          <cell r="IA30" t="str">
            <v>022000</v>
          </cell>
          <cell r="IB30">
            <v>334</v>
          </cell>
          <cell r="IC30" t="str">
            <v>022000</v>
          </cell>
          <cell r="ID30">
            <v>413</v>
          </cell>
          <cell r="IE30" t="str">
            <v>022000</v>
          </cell>
          <cell r="IF30">
            <v>337</v>
          </cell>
          <cell r="IG30" t="str">
            <v>022000</v>
          </cell>
          <cell r="IH30">
            <v>410</v>
          </cell>
          <cell r="II30" t="str">
            <v>022000</v>
          </cell>
          <cell r="IJ30">
            <v>386</v>
          </cell>
          <cell r="IK30" t="str">
            <v>021901</v>
          </cell>
          <cell r="IL30">
            <v>616</v>
          </cell>
          <cell r="IM30" t="str">
            <v>022000</v>
          </cell>
          <cell r="IN30">
            <v>373</v>
          </cell>
          <cell r="IO30" t="str">
            <v>022000</v>
          </cell>
          <cell r="IP30">
            <v>406</v>
          </cell>
          <cell r="IQ30" t="str">
            <v>022000</v>
          </cell>
          <cell r="IR30">
            <v>337</v>
          </cell>
          <cell r="IS30" t="str">
            <v>022000</v>
          </cell>
          <cell r="IT30">
            <v>454</v>
          </cell>
          <cell r="IU30" t="str">
            <v>022000</v>
          </cell>
          <cell r="IV30">
            <v>312</v>
          </cell>
          <cell r="IW30" t="str">
            <v>022000</v>
          </cell>
          <cell r="IX30">
            <v>437</v>
          </cell>
          <cell r="IY30" t="str">
            <v>022000</v>
          </cell>
          <cell r="IZ30">
            <v>272</v>
          </cell>
          <cell r="JA30" t="str">
            <v>022000</v>
          </cell>
          <cell r="JB30">
            <v>393</v>
          </cell>
          <cell r="JC30" t="str">
            <v>022000</v>
          </cell>
          <cell r="JD30">
            <v>279</v>
          </cell>
          <cell r="JE30" t="str">
            <v>022000</v>
          </cell>
          <cell r="JF30">
            <v>365</v>
          </cell>
          <cell r="JG30" t="str">
            <v>022000</v>
          </cell>
          <cell r="JH30">
            <v>275</v>
          </cell>
          <cell r="JI30" t="str">
            <v>022000</v>
          </cell>
          <cell r="JJ30">
            <v>328</v>
          </cell>
          <cell r="JK30" t="str">
            <v>022000</v>
          </cell>
          <cell r="JL30">
            <v>215</v>
          </cell>
          <cell r="JM30" t="str">
            <v>022000</v>
          </cell>
          <cell r="JN30">
            <v>288</v>
          </cell>
          <cell r="JO30" t="str">
            <v>022000</v>
          </cell>
          <cell r="JP30">
            <v>201</v>
          </cell>
          <cell r="JQ30" t="str">
            <v>022000</v>
          </cell>
          <cell r="JR30">
            <v>293</v>
          </cell>
          <cell r="JS30" t="str">
            <v>022000</v>
          </cell>
          <cell r="JT30">
            <v>171</v>
          </cell>
          <cell r="JU30" t="str">
            <v>022000</v>
          </cell>
          <cell r="JV30">
            <v>254</v>
          </cell>
          <cell r="JW30" t="str">
            <v>022000</v>
          </cell>
          <cell r="JX30">
            <v>147</v>
          </cell>
          <cell r="JY30" t="str">
            <v>022000</v>
          </cell>
          <cell r="JZ30">
            <v>230</v>
          </cell>
          <cell r="KA30" t="str">
            <v>022000</v>
          </cell>
          <cell r="KB30">
            <v>148</v>
          </cell>
          <cell r="KC30" t="str">
            <v>022000</v>
          </cell>
          <cell r="KD30">
            <v>249</v>
          </cell>
          <cell r="KE30" t="str">
            <v>022000</v>
          </cell>
          <cell r="KF30">
            <v>113</v>
          </cell>
          <cell r="KG30" t="str">
            <v>022000</v>
          </cell>
          <cell r="KH30">
            <v>191</v>
          </cell>
          <cell r="KI30" t="str">
            <v>022000</v>
          </cell>
          <cell r="KJ30">
            <v>90</v>
          </cell>
          <cell r="KK30" t="str">
            <v>022000</v>
          </cell>
          <cell r="KL30">
            <v>168</v>
          </cell>
          <cell r="KM30" t="str">
            <v>022000</v>
          </cell>
          <cell r="KN30">
            <v>85</v>
          </cell>
          <cell r="KO30" t="str">
            <v>022000</v>
          </cell>
          <cell r="KP30">
            <v>168</v>
          </cell>
          <cell r="KQ30" t="str">
            <v>022000</v>
          </cell>
          <cell r="KR30">
            <v>33</v>
          </cell>
          <cell r="KS30" t="str">
            <v>022000</v>
          </cell>
          <cell r="KT30">
            <v>75</v>
          </cell>
          <cell r="KU30" t="str">
            <v>022000</v>
          </cell>
          <cell r="KV30">
            <v>35</v>
          </cell>
          <cell r="KW30" t="str">
            <v>022000</v>
          </cell>
          <cell r="KX30">
            <v>49</v>
          </cell>
          <cell r="KY30" t="str">
            <v>022000</v>
          </cell>
          <cell r="KZ30">
            <v>29</v>
          </cell>
          <cell r="LA30" t="str">
            <v>022000</v>
          </cell>
          <cell r="LB30">
            <v>80</v>
          </cell>
          <cell r="LC30" t="str">
            <v>022000</v>
          </cell>
          <cell r="LD30">
            <v>36</v>
          </cell>
          <cell r="LE30" t="str">
            <v>022000</v>
          </cell>
          <cell r="LF30">
            <v>103</v>
          </cell>
          <cell r="LG30" t="str">
            <v>022000</v>
          </cell>
          <cell r="LH30">
            <v>41</v>
          </cell>
          <cell r="LI30" t="str">
            <v>022000</v>
          </cell>
          <cell r="LJ30">
            <v>125</v>
          </cell>
          <cell r="LK30" t="str">
            <v>022000</v>
          </cell>
          <cell r="LL30">
            <v>41</v>
          </cell>
          <cell r="LM30" t="str">
            <v>022000</v>
          </cell>
          <cell r="LN30">
            <v>152</v>
          </cell>
          <cell r="LO30" t="str">
            <v>022000</v>
          </cell>
          <cell r="LP30">
            <v>61</v>
          </cell>
          <cell r="LQ30" t="str">
            <v>022000</v>
          </cell>
          <cell r="LR30">
            <v>169</v>
          </cell>
          <cell r="LS30" t="str">
            <v>022000</v>
          </cell>
          <cell r="LT30">
            <v>56</v>
          </cell>
          <cell r="LU30" t="str">
            <v>022000</v>
          </cell>
          <cell r="LV30">
            <v>144</v>
          </cell>
          <cell r="LW30" t="str">
            <v>022000</v>
          </cell>
          <cell r="LX30">
            <v>46</v>
          </cell>
          <cell r="LY30" t="str">
            <v>022000</v>
          </cell>
          <cell r="LZ30">
            <v>105</v>
          </cell>
          <cell r="MA30" t="str">
            <v>022000</v>
          </cell>
          <cell r="MB30">
            <v>36</v>
          </cell>
          <cell r="MC30" t="str">
            <v>022000</v>
          </cell>
          <cell r="MD30">
            <v>121</v>
          </cell>
          <cell r="ME30" t="str">
            <v>022000</v>
          </cell>
          <cell r="MF30">
            <v>29</v>
          </cell>
          <cell r="MG30" t="str">
            <v>022000</v>
          </cell>
          <cell r="MH30">
            <v>99</v>
          </cell>
          <cell r="MI30" t="str">
            <v>022000</v>
          </cell>
          <cell r="MJ30">
            <v>18</v>
          </cell>
          <cell r="MK30" t="str">
            <v>022000</v>
          </cell>
          <cell r="ML30">
            <v>77</v>
          </cell>
          <cell r="MM30" t="str">
            <v>022000</v>
          </cell>
          <cell r="MN30">
            <v>8</v>
          </cell>
          <cell r="MO30" t="str">
            <v>022000</v>
          </cell>
          <cell r="MP30">
            <v>60</v>
          </cell>
          <cell r="MQ30" t="str">
            <v>022000</v>
          </cell>
          <cell r="MR30">
            <v>10</v>
          </cell>
          <cell r="MS30" t="str">
            <v>022000</v>
          </cell>
          <cell r="MT30">
            <v>67</v>
          </cell>
          <cell r="MU30" t="str">
            <v>022000</v>
          </cell>
          <cell r="MV30">
            <v>14</v>
          </cell>
          <cell r="MW30" t="str">
            <v>022000</v>
          </cell>
          <cell r="MX30">
            <v>47</v>
          </cell>
          <cell r="MY30" t="str">
            <v>022000</v>
          </cell>
          <cell r="MZ30">
            <v>11</v>
          </cell>
          <cell r="NA30" t="str">
            <v>022000</v>
          </cell>
          <cell r="NB30">
            <v>28</v>
          </cell>
          <cell r="NC30" t="str">
            <v>022000</v>
          </cell>
          <cell r="ND30">
            <v>7</v>
          </cell>
          <cell r="NE30" t="str">
            <v>022000</v>
          </cell>
          <cell r="NF30">
            <v>23</v>
          </cell>
          <cell r="NG30" t="str">
            <v>022000</v>
          </cell>
          <cell r="NH30">
            <v>5</v>
          </cell>
          <cell r="NI30" t="str">
            <v>022001</v>
          </cell>
          <cell r="NJ30">
            <v>9</v>
          </cell>
          <cell r="NK30" t="str">
            <v>022000</v>
          </cell>
          <cell r="NL30">
            <v>3</v>
          </cell>
          <cell r="NM30" t="str">
            <v>022000</v>
          </cell>
          <cell r="NN30">
            <v>10</v>
          </cell>
          <cell r="NO30" t="str">
            <v>022000</v>
          </cell>
          <cell r="NP30">
            <v>1</v>
          </cell>
          <cell r="NQ30" t="str">
            <v>022001</v>
          </cell>
          <cell r="NR30">
            <v>6</v>
          </cell>
          <cell r="NS30" t="str">
            <v>022000</v>
          </cell>
          <cell r="NT30">
            <v>1</v>
          </cell>
          <cell r="NU30" t="str">
            <v>022003</v>
          </cell>
          <cell r="NV30">
            <v>6</v>
          </cell>
          <cell r="NY30" t="str">
            <v>022102</v>
          </cell>
          <cell r="NZ30">
            <v>1</v>
          </cell>
          <cell r="OC30" t="str">
            <v>022400</v>
          </cell>
          <cell r="OD30">
            <v>2</v>
          </cell>
          <cell r="OG30" t="str">
            <v>027002</v>
          </cell>
          <cell r="OH30">
            <v>2</v>
          </cell>
        </row>
        <row r="31">
          <cell r="C31" t="str">
            <v>022000</v>
          </cell>
          <cell r="D31">
            <v>218</v>
          </cell>
          <cell r="E31" t="str">
            <v>022000</v>
          </cell>
          <cell r="F31">
            <v>213</v>
          </cell>
          <cell r="G31" t="str">
            <v>022000</v>
          </cell>
          <cell r="H31">
            <v>216</v>
          </cell>
          <cell r="I31" t="str">
            <v>022000</v>
          </cell>
          <cell r="J31">
            <v>216</v>
          </cell>
          <cell r="K31" t="str">
            <v>022000</v>
          </cell>
          <cell r="L31">
            <v>248</v>
          </cell>
          <cell r="M31" t="str">
            <v>022000</v>
          </cell>
          <cell r="N31">
            <v>246</v>
          </cell>
          <cell r="O31" t="str">
            <v>022000</v>
          </cell>
          <cell r="P31">
            <v>274</v>
          </cell>
          <cell r="Q31" t="str">
            <v>022000</v>
          </cell>
          <cell r="R31">
            <v>238</v>
          </cell>
          <cell r="S31" t="str">
            <v>022000</v>
          </cell>
          <cell r="T31">
            <v>330</v>
          </cell>
          <cell r="U31" t="str">
            <v>022000</v>
          </cell>
          <cell r="V31">
            <v>297</v>
          </cell>
          <cell r="W31" t="str">
            <v>022000</v>
          </cell>
          <cell r="X31">
            <v>322</v>
          </cell>
          <cell r="Y31" t="str">
            <v>022000</v>
          </cell>
          <cell r="Z31">
            <v>324</v>
          </cell>
          <cell r="AA31" t="str">
            <v>022000</v>
          </cell>
          <cell r="AB31">
            <v>351</v>
          </cell>
          <cell r="AC31" t="str">
            <v>022000</v>
          </cell>
          <cell r="AD31">
            <v>323</v>
          </cell>
          <cell r="AE31" t="str">
            <v>022000</v>
          </cell>
          <cell r="AF31">
            <v>327</v>
          </cell>
          <cell r="AG31" t="str">
            <v>022000</v>
          </cell>
          <cell r="AH31">
            <v>351</v>
          </cell>
          <cell r="AI31" t="str">
            <v>022000</v>
          </cell>
          <cell r="AJ31">
            <v>320</v>
          </cell>
          <cell r="AK31" t="str">
            <v>022000</v>
          </cell>
          <cell r="AL31">
            <v>335</v>
          </cell>
          <cell r="AM31" t="str">
            <v>022000</v>
          </cell>
          <cell r="AN31">
            <v>316</v>
          </cell>
          <cell r="AO31" t="str">
            <v>022000</v>
          </cell>
          <cell r="AP31">
            <v>297</v>
          </cell>
          <cell r="AQ31" t="str">
            <v>022000</v>
          </cell>
          <cell r="AR31">
            <v>321</v>
          </cell>
          <cell r="AS31" t="str">
            <v>022000</v>
          </cell>
          <cell r="AT31">
            <v>308</v>
          </cell>
          <cell r="AU31" t="str">
            <v>022000</v>
          </cell>
          <cell r="AV31">
            <v>307</v>
          </cell>
          <cell r="AW31" t="str">
            <v>022000</v>
          </cell>
          <cell r="AX31">
            <v>296</v>
          </cell>
          <cell r="AY31" t="str">
            <v>022000</v>
          </cell>
          <cell r="AZ31">
            <v>314</v>
          </cell>
          <cell r="BA31" t="str">
            <v>022000</v>
          </cell>
          <cell r="BB31">
            <v>307</v>
          </cell>
          <cell r="BC31" t="str">
            <v>022000</v>
          </cell>
          <cell r="BD31">
            <v>279</v>
          </cell>
          <cell r="BE31" t="str">
            <v>022000</v>
          </cell>
          <cell r="BF31">
            <v>272</v>
          </cell>
          <cell r="BG31" t="str">
            <v>022000</v>
          </cell>
          <cell r="BH31">
            <v>212</v>
          </cell>
          <cell r="BI31" t="str">
            <v>022000</v>
          </cell>
          <cell r="BJ31">
            <v>171</v>
          </cell>
          <cell r="BK31" t="str">
            <v>022000</v>
          </cell>
          <cell r="BL31">
            <v>210</v>
          </cell>
          <cell r="BM31" t="str">
            <v>022000</v>
          </cell>
          <cell r="BN31">
            <v>196</v>
          </cell>
          <cell r="BO31" t="str">
            <v>021701</v>
          </cell>
          <cell r="BP31">
            <v>592</v>
          </cell>
          <cell r="BQ31" t="str">
            <v>021701</v>
          </cell>
          <cell r="BR31">
            <v>620</v>
          </cell>
          <cell r="BS31" t="str">
            <v>021706</v>
          </cell>
          <cell r="BT31">
            <v>105</v>
          </cell>
          <cell r="BU31" t="str">
            <v>021901</v>
          </cell>
          <cell r="BV31">
            <v>156</v>
          </cell>
          <cell r="BW31" t="str">
            <v>021706</v>
          </cell>
          <cell r="BX31">
            <v>99</v>
          </cell>
          <cell r="BY31" t="str">
            <v>021901</v>
          </cell>
          <cell r="BZ31">
            <v>215</v>
          </cell>
          <cell r="CA31" t="str">
            <v>022001</v>
          </cell>
          <cell r="CB31">
            <v>247</v>
          </cell>
          <cell r="CC31" t="str">
            <v>022000</v>
          </cell>
          <cell r="CD31">
            <v>113</v>
          </cell>
          <cell r="CE31" t="str">
            <v>021901</v>
          </cell>
          <cell r="CF31">
            <v>243</v>
          </cell>
          <cell r="CG31" t="str">
            <v>021901</v>
          </cell>
          <cell r="CH31">
            <v>205</v>
          </cell>
          <cell r="CI31" t="str">
            <v>021800</v>
          </cell>
          <cell r="CJ31">
            <v>531</v>
          </cell>
          <cell r="CK31" t="str">
            <v>022001</v>
          </cell>
          <cell r="CL31">
            <v>162</v>
          </cell>
          <cell r="CM31" t="str">
            <v>022001</v>
          </cell>
          <cell r="CN31">
            <v>332</v>
          </cell>
          <cell r="CO31" t="str">
            <v>021901</v>
          </cell>
          <cell r="CP31">
            <v>217</v>
          </cell>
          <cell r="CQ31" t="str">
            <v>022001</v>
          </cell>
          <cell r="CR31">
            <v>328</v>
          </cell>
          <cell r="CS31" t="str">
            <v>022000</v>
          </cell>
          <cell r="CT31">
            <v>147</v>
          </cell>
          <cell r="CU31" t="str">
            <v>022001</v>
          </cell>
          <cell r="CV31">
            <v>316</v>
          </cell>
          <cell r="CW31" t="str">
            <v>022001</v>
          </cell>
          <cell r="CX31">
            <v>205</v>
          </cell>
          <cell r="CY31" t="str">
            <v>022001</v>
          </cell>
          <cell r="CZ31">
            <v>301</v>
          </cell>
          <cell r="DA31" t="str">
            <v>021901</v>
          </cell>
          <cell r="DB31">
            <v>216</v>
          </cell>
          <cell r="DC31" t="str">
            <v>022001</v>
          </cell>
          <cell r="DD31">
            <v>285</v>
          </cell>
          <cell r="DE31" t="str">
            <v>022000</v>
          </cell>
          <cell r="DF31">
            <v>185</v>
          </cell>
          <cell r="DG31" t="str">
            <v>022001</v>
          </cell>
          <cell r="DH31">
            <v>307</v>
          </cell>
          <cell r="DI31" t="str">
            <v>022000</v>
          </cell>
          <cell r="DJ31">
            <v>185</v>
          </cell>
          <cell r="DK31" t="str">
            <v>022001</v>
          </cell>
          <cell r="DL31">
            <v>297</v>
          </cell>
          <cell r="DM31" t="str">
            <v>022001</v>
          </cell>
          <cell r="DN31">
            <v>279</v>
          </cell>
          <cell r="DO31" t="str">
            <v>022001</v>
          </cell>
          <cell r="DP31">
            <v>353</v>
          </cell>
          <cell r="DQ31" t="str">
            <v>022001</v>
          </cell>
          <cell r="DR31">
            <v>288</v>
          </cell>
          <cell r="DS31" t="str">
            <v>022000</v>
          </cell>
          <cell r="DT31">
            <v>303</v>
          </cell>
          <cell r="DU31" t="str">
            <v>022000</v>
          </cell>
          <cell r="DV31">
            <v>291</v>
          </cell>
          <cell r="DW31" t="str">
            <v>022001</v>
          </cell>
          <cell r="DX31">
            <v>412</v>
          </cell>
          <cell r="DY31" t="str">
            <v>022001</v>
          </cell>
          <cell r="DZ31">
            <v>303</v>
          </cell>
          <cell r="EA31" t="str">
            <v>022001</v>
          </cell>
          <cell r="EB31">
            <v>416</v>
          </cell>
          <cell r="EC31" t="str">
            <v>022001</v>
          </cell>
          <cell r="ED31">
            <v>322</v>
          </cell>
          <cell r="EE31" t="str">
            <v>022001</v>
          </cell>
          <cell r="EF31">
            <v>418</v>
          </cell>
          <cell r="EG31" t="str">
            <v>022000</v>
          </cell>
          <cell r="EH31">
            <v>381</v>
          </cell>
          <cell r="EI31" t="str">
            <v>022001</v>
          </cell>
          <cell r="EJ31">
            <v>430</v>
          </cell>
          <cell r="EK31" t="str">
            <v>022001</v>
          </cell>
          <cell r="EL31">
            <v>361</v>
          </cell>
          <cell r="EM31" t="str">
            <v>022001</v>
          </cell>
          <cell r="EN31">
            <v>386</v>
          </cell>
          <cell r="EO31" t="str">
            <v>022001</v>
          </cell>
          <cell r="EP31">
            <v>376</v>
          </cell>
          <cell r="EQ31" t="str">
            <v>022001</v>
          </cell>
          <cell r="ER31">
            <v>377</v>
          </cell>
          <cell r="ES31" t="str">
            <v>022000</v>
          </cell>
          <cell r="ET31">
            <v>386</v>
          </cell>
          <cell r="EU31" t="str">
            <v>022001</v>
          </cell>
          <cell r="EV31">
            <v>387</v>
          </cell>
          <cell r="EW31" t="str">
            <v>022001</v>
          </cell>
          <cell r="EX31">
            <v>347</v>
          </cell>
          <cell r="EY31" t="str">
            <v>022001</v>
          </cell>
          <cell r="EZ31">
            <v>339</v>
          </cell>
          <cell r="FA31" t="str">
            <v>022001</v>
          </cell>
          <cell r="FB31">
            <v>327</v>
          </cell>
          <cell r="FC31" t="str">
            <v>022001</v>
          </cell>
          <cell r="FD31">
            <v>342</v>
          </cell>
          <cell r="FE31" t="str">
            <v>022001</v>
          </cell>
          <cell r="FF31">
            <v>304</v>
          </cell>
          <cell r="FG31" t="str">
            <v>022001</v>
          </cell>
          <cell r="FH31">
            <v>315</v>
          </cell>
          <cell r="FI31" t="str">
            <v>022001</v>
          </cell>
          <cell r="FJ31">
            <v>320</v>
          </cell>
          <cell r="FK31" t="str">
            <v>022001</v>
          </cell>
          <cell r="FL31">
            <v>350</v>
          </cell>
          <cell r="FM31" t="str">
            <v>022001</v>
          </cell>
          <cell r="FN31">
            <v>297</v>
          </cell>
          <cell r="FO31" t="str">
            <v>022001</v>
          </cell>
          <cell r="FP31">
            <v>320</v>
          </cell>
          <cell r="FQ31" t="str">
            <v>022001</v>
          </cell>
          <cell r="FR31">
            <v>319</v>
          </cell>
          <cell r="FS31" t="str">
            <v>022001</v>
          </cell>
          <cell r="FT31">
            <v>294</v>
          </cell>
          <cell r="FU31" t="str">
            <v>022001</v>
          </cell>
          <cell r="FV31">
            <v>361</v>
          </cell>
          <cell r="FW31" t="str">
            <v>022001</v>
          </cell>
          <cell r="FX31">
            <v>276</v>
          </cell>
          <cell r="FY31" t="str">
            <v>022001</v>
          </cell>
          <cell r="FZ31">
            <v>322</v>
          </cell>
          <cell r="GA31" t="str">
            <v>022001</v>
          </cell>
          <cell r="GB31">
            <v>304</v>
          </cell>
          <cell r="GC31" t="str">
            <v>022001</v>
          </cell>
          <cell r="GD31">
            <v>310</v>
          </cell>
          <cell r="GE31" t="str">
            <v>022001</v>
          </cell>
          <cell r="GF31">
            <v>292</v>
          </cell>
          <cell r="GG31" t="str">
            <v>022001</v>
          </cell>
          <cell r="GH31">
            <v>326</v>
          </cell>
          <cell r="GI31" t="str">
            <v>022001</v>
          </cell>
          <cell r="GJ31">
            <v>239</v>
          </cell>
          <cell r="GK31" t="str">
            <v>022001</v>
          </cell>
          <cell r="GL31">
            <v>275</v>
          </cell>
          <cell r="GM31" t="str">
            <v>022001</v>
          </cell>
          <cell r="GN31">
            <v>297</v>
          </cell>
          <cell r="GO31" t="str">
            <v>022001</v>
          </cell>
          <cell r="GP31">
            <v>304</v>
          </cell>
          <cell r="GQ31" t="str">
            <v>022001</v>
          </cell>
          <cell r="GR31">
            <v>294</v>
          </cell>
          <cell r="GS31" t="str">
            <v>022001</v>
          </cell>
          <cell r="GT31">
            <v>315</v>
          </cell>
          <cell r="GU31" t="str">
            <v>022001</v>
          </cell>
          <cell r="GV31">
            <v>284</v>
          </cell>
          <cell r="GW31" t="str">
            <v>022001</v>
          </cell>
          <cell r="GX31">
            <v>330</v>
          </cell>
          <cell r="GY31" t="str">
            <v>022001</v>
          </cell>
          <cell r="GZ31">
            <v>319</v>
          </cell>
          <cell r="HA31" t="str">
            <v>022001</v>
          </cell>
          <cell r="HB31">
            <v>323</v>
          </cell>
          <cell r="HC31" t="str">
            <v>022001</v>
          </cell>
          <cell r="HD31">
            <v>331</v>
          </cell>
          <cell r="HE31" t="str">
            <v>022000</v>
          </cell>
          <cell r="HF31">
            <v>290</v>
          </cell>
          <cell r="HG31" t="str">
            <v>022001</v>
          </cell>
          <cell r="HH31">
            <v>353</v>
          </cell>
          <cell r="HI31" t="str">
            <v>022001</v>
          </cell>
          <cell r="HJ31">
            <v>390</v>
          </cell>
          <cell r="HK31" t="str">
            <v>022001</v>
          </cell>
          <cell r="HL31">
            <v>381</v>
          </cell>
          <cell r="HM31" t="str">
            <v>022001</v>
          </cell>
          <cell r="HN31">
            <v>425</v>
          </cell>
          <cell r="HO31" t="str">
            <v>022001</v>
          </cell>
          <cell r="HP31">
            <v>382</v>
          </cell>
          <cell r="HQ31" t="str">
            <v>022001</v>
          </cell>
          <cell r="HR31">
            <v>400</v>
          </cell>
          <cell r="HS31" t="str">
            <v>022001</v>
          </cell>
          <cell r="HT31">
            <v>381</v>
          </cell>
          <cell r="HU31" t="str">
            <v>022001</v>
          </cell>
          <cell r="HV31">
            <v>449</v>
          </cell>
          <cell r="HW31" t="str">
            <v>022000</v>
          </cell>
          <cell r="HX31">
            <v>331</v>
          </cell>
          <cell r="HY31" t="str">
            <v>022001</v>
          </cell>
          <cell r="HZ31">
            <v>456</v>
          </cell>
          <cell r="IA31" t="str">
            <v>022001</v>
          </cell>
          <cell r="IB31">
            <v>431</v>
          </cell>
          <cell r="IC31" t="str">
            <v>022001</v>
          </cell>
          <cell r="ID31">
            <v>479</v>
          </cell>
          <cell r="IE31" t="str">
            <v>022001</v>
          </cell>
          <cell r="IF31">
            <v>391</v>
          </cell>
          <cell r="IG31" t="str">
            <v>022001</v>
          </cell>
          <cell r="IH31">
            <v>463</v>
          </cell>
          <cell r="II31" t="str">
            <v>022001</v>
          </cell>
          <cell r="IJ31">
            <v>439</v>
          </cell>
          <cell r="IK31" t="str">
            <v>022000</v>
          </cell>
          <cell r="IL31">
            <v>456</v>
          </cell>
          <cell r="IM31" t="str">
            <v>022001</v>
          </cell>
          <cell r="IN31">
            <v>365</v>
          </cell>
          <cell r="IO31" t="str">
            <v>022001</v>
          </cell>
          <cell r="IP31">
            <v>401</v>
          </cell>
          <cell r="IQ31" t="str">
            <v>022001</v>
          </cell>
          <cell r="IR31">
            <v>366</v>
          </cell>
          <cell r="IS31" t="str">
            <v>022001</v>
          </cell>
          <cell r="IT31">
            <v>462</v>
          </cell>
          <cell r="IU31" t="str">
            <v>022001</v>
          </cell>
          <cell r="IV31">
            <v>325</v>
          </cell>
          <cell r="IW31" t="str">
            <v>022001</v>
          </cell>
          <cell r="IX31">
            <v>410</v>
          </cell>
          <cell r="IY31" t="str">
            <v>022001</v>
          </cell>
          <cell r="IZ31">
            <v>256</v>
          </cell>
          <cell r="JA31" t="str">
            <v>022001</v>
          </cell>
          <cell r="JB31">
            <v>344</v>
          </cell>
          <cell r="JC31" t="str">
            <v>022001</v>
          </cell>
          <cell r="JD31">
            <v>233</v>
          </cell>
          <cell r="JE31" t="str">
            <v>022001</v>
          </cell>
          <cell r="JF31">
            <v>362</v>
          </cell>
          <cell r="JG31" t="str">
            <v>022001</v>
          </cell>
          <cell r="JH31">
            <v>221</v>
          </cell>
          <cell r="JI31" t="str">
            <v>022001</v>
          </cell>
          <cell r="JJ31">
            <v>337</v>
          </cell>
          <cell r="JK31" t="str">
            <v>022001</v>
          </cell>
          <cell r="JL31">
            <v>178</v>
          </cell>
          <cell r="JM31" t="str">
            <v>022001</v>
          </cell>
          <cell r="JN31">
            <v>248</v>
          </cell>
          <cell r="JO31" t="str">
            <v>022001</v>
          </cell>
          <cell r="JP31">
            <v>150</v>
          </cell>
          <cell r="JQ31" t="str">
            <v>022001</v>
          </cell>
          <cell r="JR31">
            <v>265</v>
          </cell>
          <cell r="JS31" t="str">
            <v>022001</v>
          </cell>
          <cell r="JT31">
            <v>169</v>
          </cell>
          <cell r="JU31" t="str">
            <v>022001</v>
          </cell>
          <cell r="JV31">
            <v>248</v>
          </cell>
          <cell r="JW31" t="str">
            <v>022001</v>
          </cell>
          <cell r="JX31">
            <v>112</v>
          </cell>
          <cell r="JY31" t="str">
            <v>022001</v>
          </cell>
          <cell r="JZ31">
            <v>162</v>
          </cell>
          <cell r="KA31" t="str">
            <v>022001</v>
          </cell>
          <cell r="KB31">
            <v>89</v>
          </cell>
          <cell r="KC31" t="str">
            <v>022001</v>
          </cell>
          <cell r="KD31">
            <v>180</v>
          </cell>
          <cell r="KE31" t="str">
            <v>022001</v>
          </cell>
          <cell r="KF31">
            <v>66</v>
          </cell>
          <cell r="KG31" t="str">
            <v>022001</v>
          </cell>
          <cell r="KH31">
            <v>138</v>
          </cell>
          <cell r="KI31" t="str">
            <v>022001</v>
          </cell>
          <cell r="KJ31">
            <v>58</v>
          </cell>
          <cell r="KK31" t="str">
            <v>022001</v>
          </cell>
          <cell r="KL31">
            <v>133</v>
          </cell>
          <cell r="KM31" t="str">
            <v>022001</v>
          </cell>
          <cell r="KN31">
            <v>54</v>
          </cell>
          <cell r="KO31" t="str">
            <v>022001</v>
          </cell>
          <cell r="KP31">
            <v>136</v>
          </cell>
          <cell r="KQ31" t="str">
            <v>022001</v>
          </cell>
          <cell r="KR31">
            <v>21</v>
          </cell>
          <cell r="KS31" t="str">
            <v>022001</v>
          </cell>
          <cell r="KT31">
            <v>68</v>
          </cell>
          <cell r="KU31" t="str">
            <v>022001</v>
          </cell>
          <cell r="KV31">
            <v>8</v>
          </cell>
          <cell r="KW31" t="str">
            <v>022001</v>
          </cell>
          <cell r="KX31">
            <v>30</v>
          </cell>
          <cell r="KY31" t="str">
            <v>022001</v>
          </cell>
          <cell r="KZ31">
            <v>16</v>
          </cell>
          <cell r="LA31" t="str">
            <v>022001</v>
          </cell>
          <cell r="LB31">
            <v>58</v>
          </cell>
          <cell r="LC31" t="str">
            <v>022001</v>
          </cell>
          <cell r="LD31">
            <v>42</v>
          </cell>
          <cell r="LE31" t="str">
            <v>022001</v>
          </cell>
          <cell r="LF31">
            <v>69</v>
          </cell>
          <cell r="LG31" t="str">
            <v>022001</v>
          </cell>
          <cell r="LH31">
            <v>60</v>
          </cell>
          <cell r="LI31" t="str">
            <v>022001</v>
          </cell>
          <cell r="LJ31">
            <v>109</v>
          </cell>
          <cell r="LK31" t="str">
            <v>022001</v>
          </cell>
          <cell r="LL31">
            <v>41</v>
          </cell>
          <cell r="LM31" t="str">
            <v>022001</v>
          </cell>
          <cell r="LN31">
            <v>131</v>
          </cell>
          <cell r="LO31" t="str">
            <v>022001</v>
          </cell>
          <cell r="LP31">
            <v>34</v>
          </cell>
          <cell r="LQ31" t="str">
            <v>022001</v>
          </cell>
          <cell r="LR31">
            <v>139</v>
          </cell>
          <cell r="LS31" t="str">
            <v>022001</v>
          </cell>
          <cell r="LT31">
            <v>44</v>
          </cell>
          <cell r="LU31" t="str">
            <v>022001</v>
          </cell>
          <cell r="LV31">
            <v>119</v>
          </cell>
          <cell r="LW31" t="str">
            <v>022001</v>
          </cell>
          <cell r="LX31">
            <v>18</v>
          </cell>
          <cell r="LY31" t="str">
            <v>022001</v>
          </cell>
          <cell r="LZ31">
            <v>95</v>
          </cell>
          <cell r="MA31" t="str">
            <v>022001</v>
          </cell>
          <cell r="MB31">
            <v>30</v>
          </cell>
          <cell r="MC31" t="str">
            <v>022001</v>
          </cell>
          <cell r="MD31">
            <v>116</v>
          </cell>
          <cell r="ME31" t="str">
            <v>022001</v>
          </cell>
          <cell r="MF31">
            <v>19</v>
          </cell>
          <cell r="MG31" t="str">
            <v>022001</v>
          </cell>
          <cell r="MH31">
            <v>69</v>
          </cell>
          <cell r="MI31" t="str">
            <v>022001</v>
          </cell>
          <cell r="MJ31">
            <v>7</v>
          </cell>
          <cell r="MK31" t="str">
            <v>022001</v>
          </cell>
          <cell r="ML31">
            <v>34</v>
          </cell>
          <cell r="MM31" t="str">
            <v>022001</v>
          </cell>
          <cell r="MN31">
            <v>4</v>
          </cell>
          <cell r="MO31" t="str">
            <v>022001</v>
          </cell>
          <cell r="MP31">
            <v>33</v>
          </cell>
          <cell r="MQ31" t="str">
            <v>022001</v>
          </cell>
          <cell r="MR31">
            <v>13</v>
          </cell>
          <cell r="MS31" t="str">
            <v>022001</v>
          </cell>
          <cell r="MT31">
            <v>26</v>
          </cell>
          <cell r="MU31" t="str">
            <v>022001</v>
          </cell>
          <cell r="MV31">
            <v>7</v>
          </cell>
          <cell r="MW31" t="str">
            <v>022001</v>
          </cell>
          <cell r="MX31">
            <v>22</v>
          </cell>
          <cell r="MY31" t="str">
            <v>022001</v>
          </cell>
          <cell r="MZ31">
            <v>5</v>
          </cell>
          <cell r="NA31" t="str">
            <v>022001</v>
          </cell>
          <cell r="NB31">
            <v>21</v>
          </cell>
          <cell r="NC31" t="str">
            <v>022001</v>
          </cell>
          <cell r="ND31">
            <v>1</v>
          </cell>
          <cell r="NE31" t="str">
            <v>022001</v>
          </cell>
          <cell r="NF31">
            <v>15</v>
          </cell>
          <cell r="NI31" t="str">
            <v>022002</v>
          </cell>
          <cell r="NJ31">
            <v>17</v>
          </cell>
          <cell r="NK31" t="str">
            <v>022001</v>
          </cell>
          <cell r="NL31">
            <v>1</v>
          </cell>
          <cell r="NM31" t="str">
            <v>022001</v>
          </cell>
          <cell r="NN31">
            <v>4</v>
          </cell>
          <cell r="NO31" t="str">
            <v>022001</v>
          </cell>
          <cell r="NP31">
            <v>1</v>
          </cell>
          <cell r="NQ31" t="str">
            <v>022002</v>
          </cell>
          <cell r="NR31">
            <v>8</v>
          </cell>
          <cell r="NU31" t="str">
            <v>022012</v>
          </cell>
          <cell r="NV31">
            <v>2</v>
          </cell>
          <cell r="NY31" t="str">
            <v>022103</v>
          </cell>
          <cell r="NZ31">
            <v>5</v>
          </cell>
          <cell r="OC31" t="str">
            <v>022720</v>
          </cell>
          <cell r="OD31">
            <v>4</v>
          </cell>
          <cell r="OG31" t="str">
            <v>028000</v>
          </cell>
          <cell r="OH31">
            <v>1</v>
          </cell>
        </row>
        <row r="32">
          <cell r="C32" t="str">
            <v>022001</v>
          </cell>
          <cell r="D32">
            <v>329</v>
          </cell>
          <cell r="E32" t="str">
            <v>022001</v>
          </cell>
          <cell r="F32">
            <v>278</v>
          </cell>
          <cell r="G32" t="str">
            <v>022001</v>
          </cell>
          <cell r="H32">
            <v>330</v>
          </cell>
          <cell r="I32" t="str">
            <v>022001</v>
          </cell>
          <cell r="J32">
            <v>275</v>
          </cell>
          <cell r="K32" t="str">
            <v>022001</v>
          </cell>
          <cell r="L32">
            <v>331</v>
          </cell>
          <cell r="M32" t="str">
            <v>022001</v>
          </cell>
          <cell r="N32">
            <v>295</v>
          </cell>
          <cell r="O32" t="str">
            <v>022001</v>
          </cell>
          <cell r="P32">
            <v>347</v>
          </cell>
          <cell r="Q32" t="str">
            <v>022001</v>
          </cell>
          <cell r="R32">
            <v>309</v>
          </cell>
          <cell r="S32" t="str">
            <v>022001</v>
          </cell>
          <cell r="T32">
            <v>369</v>
          </cell>
          <cell r="U32" t="str">
            <v>022001</v>
          </cell>
          <cell r="V32">
            <v>381</v>
          </cell>
          <cell r="W32" t="str">
            <v>022001</v>
          </cell>
          <cell r="X32">
            <v>383</v>
          </cell>
          <cell r="Y32" t="str">
            <v>022001</v>
          </cell>
          <cell r="Z32">
            <v>345</v>
          </cell>
          <cell r="AA32" t="str">
            <v>022001</v>
          </cell>
          <cell r="AB32">
            <v>418</v>
          </cell>
          <cell r="AC32" t="str">
            <v>022001</v>
          </cell>
          <cell r="AD32">
            <v>397</v>
          </cell>
          <cell r="AE32" t="str">
            <v>022001</v>
          </cell>
          <cell r="AF32">
            <v>429</v>
          </cell>
          <cell r="AG32" t="str">
            <v>022001</v>
          </cell>
          <cell r="AH32">
            <v>412</v>
          </cell>
          <cell r="AI32" t="str">
            <v>022001</v>
          </cell>
          <cell r="AJ32">
            <v>456</v>
          </cell>
          <cell r="AK32" t="str">
            <v>022001</v>
          </cell>
          <cell r="AL32">
            <v>450</v>
          </cell>
          <cell r="AM32" t="str">
            <v>022001</v>
          </cell>
          <cell r="AN32">
            <v>442</v>
          </cell>
          <cell r="AO32" t="str">
            <v>022001</v>
          </cell>
          <cell r="AP32">
            <v>431</v>
          </cell>
          <cell r="AQ32" t="str">
            <v>022001</v>
          </cell>
          <cell r="AR32">
            <v>463</v>
          </cell>
          <cell r="AS32" t="str">
            <v>022001</v>
          </cell>
          <cell r="AT32">
            <v>461</v>
          </cell>
          <cell r="AU32" t="str">
            <v>022001</v>
          </cell>
          <cell r="AV32">
            <v>511</v>
          </cell>
          <cell r="AW32" t="str">
            <v>022001</v>
          </cell>
          <cell r="AX32">
            <v>449</v>
          </cell>
          <cell r="AY32" t="str">
            <v>022001</v>
          </cell>
          <cell r="AZ32">
            <v>496</v>
          </cell>
          <cell r="BA32" t="str">
            <v>022001</v>
          </cell>
          <cell r="BB32">
            <v>505</v>
          </cell>
          <cell r="BC32" t="str">
            <v>022001</v>
          </cell>
          <cell r="BD32">
            <v>517</v>
          </cell>
          <cell r="BE32" t="str">
            <v>022001</v>
          </cell>
          <cell r="BF32">
            <v>437</v>
          </cell>
          <cell r="BG32" t="str">
            <v>022001</v>
          </cell>
          <cell r="BH32">
            <v>382</v>
          </cell>
          <cell r="BI32" t="str">
            <v>022001</v>
          </cell>
          <cell r="BJ32">
            <v>344</v>
          </cell>
          <cell r="BK32" t="str">
            <v>022001</v>
          </cell>
          <cell r="BL32">
            <v>360</v>
          </cell>
          <cell r="BM32" t="str">
            <v>022001</v>
          </cell>
          <cell r="BN32">
            <v>311</v>
          </cell>
          <cell r="BO32" t="str">
            <v>021706</v>
          </cell>
          <cell r="BP32">
            <v>115</v>
          </cell>
          <cell r="BQ32" t="str">
            <v>021706</v>
          </cell>
          <cell r="BR32">
            <v>86</v>
          </cell>
          <cell r="BS32" t="str">
            <v>021800</v>
          </cell>
          <cell r="BT32">
            <v>340</v>
          </cell>
          <cell r="BU32" t="str">
            <v>022000</v>
          </cell>
          <cell r="BV32">
            <v>115</v>
          </cell>
          <cell r="BW32" t="str">
            <v>021800</v>
          </cell>
          <cell r="BX32">
            <v>489</v>
          </cell>
          <cell r="BY32" t="str">
            <v>022000</v>
          </cell>
          <cell r="BZ32">
            <v>121</v>
          </cell>
          <cell r="CA32" t="str">
            <v>022002</v>
          </cell>
          <cell r="CB32">
            <v>116</v>
          </cell>
          <cell r="CC32" t="str">
            <v>022001</v>
          </cell>
          <cell r="CD32">
            <v>165</v>
          </cell>
          <cell r="CE32" t="str">
            <v>022000</v>
          </cell>
          <cell r="CF32">
            <v>174</v>
          </cell>
          <cell r="CG32" t="str">
            <v>022000</v>
          </cell>
          <cell r="CH32">
            <v>135</v>
          </cell>
          <cell r="CI32" t="str">
            <v>021901</v>
          </cell>
          <cell r="CJ32">
            <v>251</v>
          </cell>
          <cell r="CK32" t="str">
            <v>022002</v>
          </cell>
          <cell r="CL32">
            <v>64</v>
          </cell>
          <cell r="CM32" t="str">
            <v>022002</v>
          </cell>
          <cell r="CN32">
            <v>150</v>
          </cell>
          <cell r="CO32" t="str">
            <v>022000</v>
          </cell>
          <cell r="CP32">
            <v>152</v>
          </cell>
          <cell r="CQ32" t="str">
            <v>022002</v>
          </cell>
          <cell r="CR32">
            <v>138</v>
          </cell>
          <cell r="CS32" t="str">
            <v>022001</v>
          </cell>
          <cell r="CT32">
            <v>201</v>
          </cell>
          <cell r="CU32" t="str">
            <v>022002</v>
          </cell>
          <cell r="CV32">
            <v>128</v>
          </cell>
          <cell r="CW32" t="str">
            <v>022002</v>
          </cell>
          <cell r="CX32">
            <v>67</v>
          </cell>
          <cell r="CY32" t="str">
            <v>022002</v>
          </cell>
          <cell r="CZ32">
            <v>118</v>
          </cell>
          <cell r="DA32" t="str">
            <v>022000</v>
          </cell>
          <cell r="DB32">
            <v>165</v>
          </cell>
          <cell r="DC32" t="str">
            <v>022002</v>
          </cell>
          <cell r="DD32">
            <v>123</v>
          </cell>
          <cell r="DE32" t="str">
            <v>022001</v>
          </cell>
          <cell r="DF32">
            <v>208</v>
          </cell>
          <cell r="DG32" t="str">
            <v>022002</v>
          </cell>
          <cell r="DH32">
            <v>112</v>
          </cell>
          <cell r="DI32" t="str">
            <v>022001</v>
          </cell>
          <cell r="DJ32">
            <v>210</v>
          </cell>
          <cell r="DK32" t="str">
            <v>022002</v>
          </cell>
          <cell r="DL32">
            <v>129</v>
          </cell>
          <cell r="DM32" t="str">
            <v>022002</v>
          </cell>
          <cell r="DN32">
            <v>97</v>
          </cell>
          <cell r="DO32" t="str">
            <v>022002</v>
          </cell>
          <cell r="DP32">
            <v>168</v>
          </cell>
          <cell r="DQ32" t="str">
            <v>022002</v>
          </cell>
          <cell r="DR32">
            <v>110</v>
          </cell>
          <cell r="DS32" t="str">
            <v>022001</v>
          </cell>
          <cell r="DT32">
            <v>400</v>
          </cell>
          <cell r="DU32" t="str">
            <v>022001</v>
          </cell>
          <cell r="DV32">
            <v>275</v>
          </cell>
          <cell r="DW32" t="str">
            <v>022002</v>
          </cell>
          <cell r="DX32">
            <v>168</v>
          </cell>
          <cell r="DY32" t="str">
            <v>022002</v>
          </cell>
          <cell r="DZ32">
            <v>123</v>
          </cell>
          <cell r="EA32" t="str">
            <v>022002</v>
          </cell>
          <cell r="EB32">
            <v>200</v>
          </cell>
          <cell r="EC32" t="str">
            <v>022002</v>
          </cell>
          <cell r="ED32">
            <v>154</v>
          </cell>
          <cell r="EE32" t="str">
            <v>022002</v>
          </cell>
          <cell r="EF32">
            <v>189</v>
          </cell>
          <cell r="EG32" t="str">
            <v>022001</v>
          </cell>
          <cell r="EH32">
            <v>355</v>
          </cell>
          <cell r="EI32" t="str">
            <v>022002</v>
          </cell>
          <cell r="EJ32">
            <v>180</v>
          </cell>
          <cell r="EK32" t="str">
            <v>022002</v>
          </cell>
          <cell r="EL32">
            <v>132</v>
          </cell>
          <cell r="EM32" t="str">
            <v>022002</v>
          </cell>
          <cell r="EN32">
            <v>172</v>
          </cell>
          <cell r="EO32" t="str">
            <v>022002</v>
          </cell>
          <cell r="EP32">
            <v>148</v>
          </cell>
          <cell r="EQ32" t="str">
            <v>022002</v>
          </cell>
          <cell r="ER32">
            <v>180</v>
          </cell>
          <cell r="ES32" t="str">
            <v>022001</v>
          </cell>
          <cell r="ET32">
            <v>346</v>
          </cell>
          <cell r="EU32" t="str">
            <v>022002</v>
          </cell>
          <cell r="EV32">
            <v>145</v>
          </cell>
          <cell r="EW32" t="str">
            <v>022002</v>
          </cell>
          <cell r="EX32">
            <v>135</v>
          </cell>
          <cell r="EY32" t="str">
            <v>022002</v>
          </cell>
          <cell r="EZ32">
            <v>152</v>
          </cell>
          <cell r="FA32" t="str">
            <v>022002</v>
          </cell>
          <cell r="FB32">
            <v>138</v>
          </cell>
          <cell r="FC32" t="str">
            <v>022002</v>
          </cell>
          <cell r="FD32">
            <v>138</v>
          </cell>
          <cell r="FE32" t="str">
            <v>022002</v>
          </cell>
          <cell r="FF32">
            <v>140</v>
          </cell>
          <cell r="FG32" t="str">
            <v>022002</v>
          </cell>
          <cell r="FH32">
            <v>125</v>
          </cell>
          <cell r="FI32" t="str">
            <v>022002</v>
          </cell>
          <cell r="FJ32">
            <v>126</v>
          </cell>
          <cell r="FK32" t="str">
            <v>022002</v>
          </cell>
          <cell r="FL32">
            <v>134</v>
          </cell>
          <cell r="FM32" t="str">
            <v>022002</v>
          </cell>
          <cell r="FN32">
            <v>135</v>
          </cell>
          <cell r="FO32" t="str">
            <v>022002</v>
          </cell>
          <cell r="FP32">
            <v>130</v>
          </cell>
          <cell r="FQ32" t="str">
            <v>022002</v>
          </cell>
          <cell r="FR32">
            <v>148</v>
          </cell>
          <cell r="FS32" t="str">
            <v>022002</v>
          </cell>
          <cell r="FT32">
            <v>143</v>
          </cell>
          <cell r="FU32" t="str">
            <v>022002</v>
          </cell>
          <cell r="FV32">
            <v>155</v>
          </cell>
          <cell r="FW32" t="str">
            <v>022002</v>
          </cell>
          <cell r="FX32">
            <v>137</v>
          </cell>
          <cell r="FY32" t="str">
            <v>022002</v>
          </cell>
          <cell r="FZ32">
            <v>161</v>
          </cell>
          <cell r="GA32" t="str">
            <v>022002</v>
          </cell>
          <cell r="GB32">
            <v>143</v>
          </cell>
          <cell r="GC32" t="str">
            <v>022002</v>
          </cell>
          <cell r="GD32">
            <v>146</v>
          </cell>
          <cell r="GE32" t="str">
            <v>022002</v>
          </cell>
          <cell r="GF32">
            <v>137</v>
          </cell>
          <cell r="GG32" t="str">
            <v>022002</v>
          </cell>
          <cell r="GH32">
            <v>149</v>
          </cell>
          <cell r="GI32" t="str">
            <v>022002</v>
          </cell>
          <cell r="GJ32">
            <v>142</v>
          </cell>
          <cell r="GK32" t="str">
            <v>022002</v>
          </cell>
          <cell r="GL32">
            <v>134</v>
          </cell>
          <cell r="GM32" t="str">
            <v>022002</v>
          </cell>
          <cell r="GN32">
            <v>160</v>
          </cell>
          <cell r="GO32" t="str">
            <v>022002</v>
          </cell>
          <cell r="GP32">
            <v>142</v>
          </cell>
          <cell r="GQ32" t="str">
            <v>022002</v>
          </cell>
          <cell r="GR32">
            <v>150</v>
          </cell>
          <cell r="GS32" t="str">
            <v>022002</v>
          </cell>
          <cell r="GT32">
            <v>150</v>
          </cell>
          <cell r="GU32" t="str">
            <v>022002</v>
          </cell>
          <cell r="GV32">
            <v>169</v>
          </cell>
          <cell r="GW32" t="str">
            <v>022002</v>
          </cell>
          <cell r="GX32">
            <v>150</v>
          </cell>
          <cell r="GY32" t="str">
            <v>022002</v>
          </cell>
          <cell r="GZ32">
            <v>192</v>
          </cell>
          <cell r="HA32" t="str">
            <v>022002</v>
          </cell>
          <cell r="HB32">
            <v>185</v>
          </cell>
          <cell r="HC32" t="str">
            <v>022002</v>
          </cell>
          <cell r="HD32">
            <v>171</v>
          </cell>
          <cell r="HE32" t="str">
            <v>022001</v>
          </cell>
          <cell r="HF32">
            <v>365</v>
          </cell>
          <cell r="HG32" t="str">
            <v>022002</v>
          </cell>
          <cell r="HH32">
            <v>206</v>
          </cell>
          <cell r="HI32" t="str">
            <v>022002</v>
          </cell>
          <cell r="HJ32">
            <v>194</v>
          </cell>
          <cell r="HK32" t="str">
            <v>022002</v>
          </cell>
          <cell r="HL32">
            <v>177</v>
          </cell>
          <cell r="HM32" t="str">
            <v>022002</v>
          </cell>
          <cell r="HN32">
            <v>228</v>
          </cell>
          <cell r="HO32" t="str">
            <v>022002</v>
          </cell>
          <cell r="HP32">
            <v>209</v>
          </cell>
          <cell r="HQ32" t="str">
            <v>022002</v>
          </cell>
          <cell r="HR32">
            <v>220</v>
          </cell>
          <cell r="HS32" t="str">
            <v>022002</v>
          </cell>
          <cell r="HT32">
            <v>241</v>
          </cell>
          <cell r="HU32" t="str">
            <v>022002</v>
          </cell>
          <cell r="HV32">
            <v>226</v>
          </cell>
          <cell r="HW32" t="str">
            <v>022001</v>
          </cell>
          <cell r="HX32">
            <v>384</v>
          </cell>
          <cell r="HY32" t="str">
            <v>022002</v>
          </cell>
          <cell r="HZ32">
            <v>271</v>
          </cell>
          <cell r="IA32" t="str">
            <v>022002</v>
          </cell>
          <cell r="IB32">
            <v>235</v>
          </cell>
          <cell r="IC32" t="str">
            <v>022002</v>
          </cell>
          <cell r="ID32">
            <v>316</v>
          </cell>
          <cell r="IE32" t="str">
            <v>022002</v>
          </cell>
          <cell r="IF32">
            <v>282</v>
          </cell>
          <cell r="IG32" t="str">
            <v>022002</v>
          </cell>
          <cell r="IH32">
            <v>264</v>
          </cell>
          <cell r="II32" t="str">
            <v>022002</v>
          </cell>
          <cell r="IJ32">
            <v>243</v>
          </cell>
          <cell r="IK32" t="str">
            <v>022001</v>
          </cell>
          <cell r="IL32">
            <v>455</v>
          </cell>
          <cell r="IM32" t="str">
            <v>022002</v>
          </cell>
          <cell r="IN32">
            <v>270</v>
          </cell>
          <cell r="IO32" t="str">
            <v>022002</v>
          </cell>
          <cell r="IP32">
            <v>262</v>
          </cell>
          <cell r="IQ32" t="str">
            <v>022002</v>
          </cell>
          <cell r="IR32">
            <v>209</v>
          </cell>
          <cell r="IS32" t="str">
            <v>022002</v>
          </cell>
          <cell r="IT32">
            <v>258</v>
          </cell>
          <cell r="IU32" t="str">
            <v>022002</v>
          </cell>
          <cell r="IV32">
            <v>196</v>
          </cell>
          <cell r="IW32" t="str">
            <v>022002</v>
          </cell>
          <cell r="IX32">
            <v>226</v>
          </cell>
          <cell r="IY32" t="str">
            <v>022002</v>
          </cell>
          <cell r="IZ32">
            <v>171</v>
          </cell>
          <cell r="JA32" t="str">
            <v>022002</v>
          </cell>
          <cell r="JB32">
            <v>221</v>
          </cell>
          <cell r="JC32" t="str">
            <v>022002</v>
          </cell>
          <cell r="JD32">
            <v>151</v>
          </cell>
          <cell r="JE32" t="str">
            <v>022002</v>
          </cell>
          <cell r="JF32">
            <v>237</v>
          </cell>
          <cell r="JG32" t="str">
            <v>022002</v>
          </cell>
          <cell r="JH32">
            <v>147</v>
          </cell>
          <cell r="JI32" t="str">
            <v>022002</v>
          </cell>
          <cell r="JJ32">
            <v>207</v>
          </cell>
          <cell r="JK32" t="str">
            <v>022002</v>
          </cell>
          <cell r="JL32">
            <v>138</v>
          </cell>
          <cell r="JM32" t="str">
            <v>022002</v>
          </cell>
          <cell r="JN32">
            <v>157</v>
          </cell>
          <cell r="JO32" t="str">
            <v>022002</v>
          </cell>
          <cell r="JP32">
            <v>141</v>
          </cell>
          <cell r="JQ32" t="str">
            <v>022002</v>
          </cell>
          <cell r="JR32">
            <v>166</v>
          </cell>
          <cell r="JS32" t="str">
            <v>022002</v>
          </cell>
          <cell r="JT32">
            <v>99</v>
          </cell>
          <cell r="JU32" t="str">
            <v>022002</v>
          </cell>
          <cell r="JV32">
            <v>138</v>
          </cell>
          <cell r="JW32" t="str">
            <v>022002</v>
          </cell>
          <cell r="JX32">
            <v>85</v>
          </cell>
          <cell r="JY32" t="str">
            <v>022002</v>
          </cell>
          <cell r="JZ32">
            <v>127</v>
          </cell>
          <cell r="KA32" t="str">
            <v>022002</v>
          </cell>
          <cell r="KB32">
            <v>88</v>
          </cell>
          <cell r="KC32" t="str">
            <v>022002</v>
          </cell>
          <cell r="KD32">
            <v>134</v>
          </cell>
          <cell r="KE32" t="str">
            <v>022002</v>
          </cell>
          <cell r="KF32">
            <v>64</v>
          </cell>
          <cell r="KG32" t="str">
            <v>022002</v>
          </cell>
          <cell r="KH32">
            <v>75</v>
          </cell>
          <cell r="KI32" t="str">
            <v>022002</v>
          </cell>
          <cell r="KJ32">
            <v>53</v>
          </cell>
          <cell r="KK32" t="str">
            <v>022002</v>
          </cell>
          <cell r="KL32">
            <v>90</v>
          </cell>
          <cell r="KM32" t="str">
            <v>022002</v>
          </cell>
          <cell r="KN32">
            <v>50</v>
          </cell>
          <cell r="KO32" t="str">
            <v>022002</v>
          </cell>
          <cell r="KP32">
            <v>78</v>
          </cell>
          <cell r="KQ32" t="str">
            <v>022002</v>
          </cell>
          <cell r="KR32">
            <v>14</v>
          </cell>
          <cell r="KS32" t="str">
            <v>022002</v>
          </cell>
          <cell r="KT32">
            <v>59</v>
          </cell>
          <cell r="KU32" t="str">
            <v>022002</v>
          </cell>
          <cell r="KV32">
            <v>12</v>
          </cell>
          <cell r="KW32" t="str">
            <v>022002</v>
          </cell>
          <cell r="KX32">
            <v>27</v>
          </cell>
          <cell r="KY32" t="str">
            <v>022002</v>
          </cell>
          <cell r="KZ32">
            <v>25</v>
          </cell>
          <cell r="LA32" t="str">
            <v>022002</v>
          </cell>
          <cell r="LB32">
            <v>50</v>
          </cell>
          <cell r="LC32" t="str">
            <v>022002</v>
          </cell>
          <cell r="LD32">
            <v>35</v>
          </cell>
          <cell r="LE32" t="str">
            <v>022002</v>
          </cell>
          <cell r="LF32">
            <v>65</v>
          </cell>
          <cell r="LG32" t="str">
            <v>022002</v>
          </cell>
          <cell r="LH32">
            <v>30</v>
          </cell>
          <cell r="LI32" t="str">
            <v>022002</v>
          </cell>
          <cell r="LJ32">
            <v>92</v>
          </cell>
          <cell r="LK32" t="str">
            <v>022002</v>
          </cell>
          <cell r="LL32">
            <v>33</v>
          </cell>
          <cell r="LM32" t="str">
            <v>022002</v>
          </cell>
          <cell r="LN32">
            <v>105</v>
          </cell>
          <cell r="LO32" t="str">
            <v>022002</v>
          </cell>
          <cell r="LP32">
            <v>38</v>
          </cell>
          <cell r="LQ32" t="str">
            <v>022002</v>
          </cell>
          <cell r="LR32">
            <v>116</v>
          </cell>
          <cell r="LS32" t="str">
            <v>022002</v>
          </cell>
          <cell r="LT32">
            <v>35</v>
          </cell>
          <cell r="LU32" t="str">
            <v>022002</v>
          </cell>
          <cell r="LV32">
            <v>106</v>
          </cell>
          <cell r="LW32" t="str">
            <v>022002</v>
          </cell>
          <cell r="LX32">
            <v>26</v>
          </cell>
          <cell r="LY32" t="str">
            <v>022002</v>
          </cell>
          <cell r="LZ32">
            <v>75</v>
          </cell>
          <cell r="MA32" t="str">
            <v>022002</v>
          </cell>
          <cell r="MB32">
            <v>29</v>
          </cell>
          <cell r="MC32" t="str">
            <v>022002</v>
          </cell>
          <cell r="MD32">
            <v>78</v>
          </cell>
          <cell r="ME32" t="str">
            <v>022002</v>
          </cell>
          <cell r="MF32">
            <v>24</v>
          </cell>
          <cell r="MG32" t="str">
            <v>022002</v>
          </cell>
          <cell r="MH32">
            <v>62</v>
          </cell>
          <cell r="MI32" t="str">
            <v>022002</v>
          </cell>
          <cell r="MJ32">
            <v>16</v>
          </cell>
          <cell r="MK32" t="str">
            <v>022002</v>
          </cell>
          <cell r="ML32">
            <v>34</v>
          </cell>
          <cell r="MM32" t="str">
            <v>022002</v>
          </cell>
          <cell r="MN32">
            <v>7</v>
          </cell>
          <cell r="MO32" t="str">
            <v>022002</v>
          </cell>
          <cell r="MP32">
            <v>27</v>
          </cell>
          <cell r="MQ32" t="str">
            <v>022002</v>
          </cell>
          <cell r="MR32">
            <v>8</v>
          </cell>
          <cell r="MS32" t="str">
            <v>022002</v>
          </cell>
          <cell r="MT32">
            <v>51</v>
          </cell>
          <cell r="MU32" t="str">
            <v>022002</v>
          </cell>
          <cell r="MV32">
            <v>5</v>
          </cell>
          <cell r="MW32" t="str">
            <v>022002</v>
          </cell>
          <cell r="MX32">
            <v>33</v>
          </cell>
          <cell r="MY32" t="str">
            <v>022002</v>
          </cell>
          <cell r="MZ32">
            <v>7</v>
          </cell>
          <cell r="NA32" t="str">
            <v>022002</v>
          </cell>
          <cell r="NB32">
            <v>32</v>
          </cell>
          <cell r="NC32" t="str">
            <v>022002</v>
          </cell>
          <cell r="ND32">
            <v>8</v>
          </cell>
          <cell r="NE32" t="str">
            <v>022002</v>
          </cell>
          <cell r="NF32">
            <v>16</v>
          </cell>
          <cell r="NG32" t="str">
            <v>022002</v>
          </cell>
          <cell r="NH32">
            <v>3</v>
          </cell>
          <cell r="NI32" t="str">
            <v>022003</v>
          </cell>
          <cell r="NJ32">
            <v>8</v>
          </cell>
          <cell r="NM32" t="str">
            <v>022002</v>
          </cell>
          <cell r="NN32">
            <v>5</v>
          </cell>
          <cell r="NO32" t="str">
            <v>022002</v>
          </cell>
          <cell r="NP32">
            <v>1</v>
          </cell>
          <cell r="NQ32" t="str">
            <v>022003</v>
          </cell>
          <cell r="NR32">
            <v>7</v>
          </cell>
          <cell r="NS32" t="str">
            <v>022002</v>
          </cell>
          <cell r="NT32">
            <v>1</v>
          </cell>
          <cell r="NU32" t="str">
            <v>022102</v>
          </cell>
          <cell r="NV32">
            <v>3</v>
          </cell>
          <cell r="NY32" t="str">
            <v>022104</v>
          </cell>
          <cell r="NZ32">
            <v>1</v>
          </cell>
          <cell r="OC32" t="str">
            <v>023002</v>
          </cell>
          <cell r="OD32">
            <v>4</v>
          </cell>
          <cell r="OG32" t="str">
            <v>028002</v>
          </cell>
          <cell r="OH32">
            <v>2</v>
          </cell>
        </row>
        <row r="33">
          <cell r="C33" t="str">
            <v>022002</v>
          </cell>
          <cell r="D33">
            <v>98</v>
          </cell>
          <cell r="E33" t="str">
            <v>022002</v>
          </cell>
          <cell r="F33">
            <v>86</v>
          </cell>
          <cell r="G33" t="str">
            <v>022002</v>
          </cell>
          <cell r="H33">
            <v>86</v>
          </cell>
          <cell r="I33" t="str">
            <v>022002</v>
          </cell>
          <cell r="J33">
            <v>93</v>
          </cell>
          <cell r="K33" t="str">
            <v>022002</v>
          </cell>
          <cell r="L33">
            <v>101</v>
          </cell>
          <cell r="M33" t="str">
            <v>022002</v>
          </cell>
          <cell r="N33">
            <v>107</v>
          </cell>
          <cell r="O33" t="str">
            <v>022002</v>
          </cell>
          <cell r="P33">
            <v>98</v>
          </cell>
          <cell r="Q33" t="str">
            <v>022002</v>
          </cell>
          <cell r="R33">
            <v>112</v>
          </cell>
          <cell r="S33" t="str">
            <v>022002</v>
          </cell>
          <cell r="T33">
            <v>148</v>
          </cell>
          <cell r="U33" t="str">
            <v>022002</v>
          </cell>
          <cell r="V33">
            <v>108</v>
          </cell>
          <cell r="W33" t="str">
            <v>022002</v>
          </cell>
          <cell r="X33">
            <v>137</v>
          </cell>
          <cell r="Y33" t="str">
            <v>022002</v>
          </cell>
          <cell r="Z33">
            <v>138</v>
          </cell>
          <cell r="AA33" t="str">
            <v>022002</v>
          </cell>
          <cell r="AB33">
            <v>153</v>
          </cell>
          <cell r="AC33" t="str">
            <v>022002</v>
          </cell>
          <cell r="AD33">
            <v>143</v>
          </cell>
          <cell r="AE33" t="str">
            <v>022002</v>
          </cell>
          <cell r="AF33">
            <v>164</v>
          </cell>
          <cell r="AG33" t="str">
            <v>022002</v>
          </cell>
          <cell r="AH33">
            <v>127</v>
          </cell>
          <cell r="AI33" t="str">
            <v>022002</v>
          </cell>
          <cell r="AJ33">
            <v>141</v>
          </cell>
          <cell r="AK33" t="str">
            <v>022002</v>
          </cell>
          <cell r="AL33">
            <v>155</v>
          </cell>
          <cell r="AM33" t="str">
            <v>022002</v>
          </cell>
          <cell r="AN33">
            <v>158</v>
          </cell>
          <cell r="AO33" t="str">
            <v>022002</v>
          </cell>
          <cell r="AP33">
            <v>138</v>
          </cell>
          <cell r="AQ33" t="str">
            <v>022002</v>
          </cell>
          <cell r="AR33">
            <v>133</v>
          </cell>
          <cell r="AS33" t="str">
            <v>022002</v>
          </cell>
          <cell r="AT33">
            <v>151</v>
          </cell>
          <cell r="AU33" t="str">
            <v>022002</v>
          </cell>
          <cell r="AV33">
            <v>148</v>
          </cell>
          <cell r="AW33" t="str">
            <v>022002</v>
          </cell>
          <cell r="AX33">
            <v>139</v>
          </cell>
          <cell r="AY33" t="str">
            <v>022002</v>
          </cell>
          <cell r="AZ33">
            <v>162</v>
          </cell>
          <cell r="BA33" t="str">
            <v>022002</v>
          </cell>
          <cell r="BB33">
            <v>147</v>
          </cell>
          <cell r="BC33" t="str">
            <v>022002</v>
          </cell>
          <cell r="BD33">
            <v>164</v>
          </cell>
          <cell r="BE33" t="str">
            <v>022002</v>
          </cell>
          <cell r="BF33">
            <v>154</v>
          </cell>
          <cell r="BG33" t="str">
            <v>022002</v>
          </cell>
          <cell r="BH33">
            <v>134</v>
          </cell>
          <cell r="BI33" t="str">
            <v>022002</v>
          </cell>
          <cell r="BJ33">
            <v>89</v>
          </cell>
          <cell r="BK33" t="str">
            <v>022002</v>
          </cell>
          <cell r="BL33">
            <v>96</v>
          </cell>
          <cell r="BM33" t="str">
            <v>022002</v>
          </cell>
          <cell r="BN33">
            <v>92</v>
          </cell>
          <cell r="BO33" t="str">
            <v>021800</v>
          </cell>
          <cell r="BP33">
            <v>288</v>
          </cell>
          <cell r="BQ33" t="str">
            <v>021800</v>
          </cell>
          <cell r="BR33">
            <v>262</v>
          </cell>
          <cell r="BS33" t="str">
            <v>021901</v>
          </cell>
          <cell r="BT33">
            <v>205</v>
          </cell>
          <cell r="BU33" t="str">
            <v>022001</v>
          </cell>
          <cell r="BV33">
            <v>178</v>
          </cell>
          <cell r="BW33" t="str">
            <v>021901</v>
          </cell>
          <cell r="BX33">
            <v>247</v>
          </cell>
          <cell r="BY33" t="str">
            <v>022001</v>
          </cell>
          <cell r="BZ33">
            <v>164</v>
          </cell>
          <cell r="CA33" t="str">
            <v>022003</v>
          </cell>
          <cell r="CB33">
            <v>106</v>
          </cell>
          <cell r="CC33" t="str">
            <v>022002</v>
          </cell>
          <cell r="CD33">
            <v>91</v>
          </cell>
          <cell r="CE33" t="str">
            <v>022001</v>
          </cell>
          <cell r="CF33">
            <v>284</v>
          </cell>
          <cell r="CG33" t="str">
            <v>022001</v>
          </cell>
          <cell r="CH33">
            <v>155</v>
          </cell>
          <cell r="CI33" t="str">
            <v>022000</v>
          </cell>
          <cell r="CJ33">
            <v>195</v>
          </cell>
          <cell r="CK33" t="str">
            <v>022003</v>
          </cell>
          <cell r="CL33">
            <v>65</v>
          </cell>
          <cell r="CM33" t="str">
            <v>022003</v>
          </cell>
          <cell r="CN33">
            <v>101</v>
          </cell>
          <cell r="CO33" t="str">
            <v>022001</v>
          </cell>
          <cell r="CP33">
            <v>211</v>
          </cell>
          <cell r="CQ33" t="str">
            <v>022003</v>
          </cell>
          <cell r="CR33">
            <v>84</v>
          </cell>
          <cell r="CS33" t="str">
            <v>022002</v>
          </cell>
          <cell r="CT33">
            <v>74</v>
          </cell>
          <cell r="CU33" t="str">
            <v>022003</v>
          </cell>
          <cell r="CV33">
            <v>113</v>
          </cell>
          <cell r="CW33" t="str">
            <v>022003</v>
          </cell>
          <cell r="CX33">
            <v>80</v>
          </cell>
          <cell r="CY33" t="str">
            <v>022003</v>
          </cell>
          <cell r="CZ33">
            <v>106</v>
          </cell>
          <cell r="DA33" t="str">
            <v>022001</v>
          </cell>
          <cell r="DB33">
            <v>190</v>
          </cell>
          <cell r="DC33" t="str">
            <v>022003</v>
          </cell>
          <cell r="DD33">
            <v>120</v>
          </cell>
          <cell r="DE33" t="str">
            <v>022002</v>
          </cell>
          <cell r="DF33">
            <v>70</v>
          </cell>
          <cell r="DG33" t="str">
            <v>022003</v>
          </cell>
          <cell r="DH33">
            <v>127</v>
          </cell>
          <cell r="DI33" t="str">
            <v>022002</v>
          </cell>
          <cell r="DJ33">
            <v>77</v>
          </cell>
          <cell r="DK33" t="str">
            <v>022003</v>
          </cell>
          <cell r="DL33">
            <v>134</v>
          </cell>
          <cell r="DM33" t="str">
            <v>022003</v>
          </cell>
          <cell r="DN33">
            <v>105</v>
          </cell>
          <cell r="DO33" t="str">
            <v>022003</v>
          </cell>
          <cell r="DP33">
            <v>143</v>
          </cell>
          <cell r="DQ33" t="str">
            <v>022003</v>
          </cell>
          <cell r="DR33">
            <v>99</v>
          </cell>
          <cell r="DS33" t="str">
            <v>022002</v>
          </cell>
          <cell r="DT33">
            <v>168</v>
          </cell>
          <cell r="DU33" t="str">
            <v>022002</v>
          </cell>
          <cell r="DV33">
            <v>121</v>
          </cell>
          <cell r="DW33" t="str">
            <v>022003</v>
          </cell>
          <cell r="DX33">
            <v>141</v>
          </cell>
          <cell r="DY33" t="str">
            <v>022003</v>
          </cell>
          <cell r="DZ33">
            <v>104</v>
          </cell>
          <cell r="EA33" t="str">
            <v>022003</v>
          </cell>
          <cell r="EB33">
            <v>171</v>
          </cell>
          <cell r="EC33" t="str">
            <v>022003</v>
          </cell>
          <cell r="ED33">
            <v>130</v>
          </cell>
          <cell r="EE33" t="str">
            <v>022003</v>
          </cell>
          <cell r="EF33">
            <v>186</v>
          </cell>
          <cell r="EG33" t="str">
            <v>022002</v>
          </cell>
          <cell r="EH33">
            <v>114</v>
          </cell>
          <cell r="EI33" t="str">
            <v>022003</v>
          </cell>
          <cell r="EJ33">
            <v>185</v>
          </cell>
          <cell r="EK33" t="str">
            <v>022003</v>
          </cell>
          <cell r="EL33">
            <v>136</v>
          </cell>
          <cell r="EM33" t="str">
            <v>022003</v>
          </cell>
          <cell r="EN33">
            <v>152</v>
          </cell>
          <cell r="EO33" t="str">
            <v>022003</v>
          </cell>
          <cell r="EP33">
            <v>123</v>
          </cell>
          <cell r="EQ33" t="str">
            <v>022003</v>
          </cell>
          <cell r="ER33">
            <v>141</v>
          </cell>
          <cell r="ES33" t="str">
            <v>022002</v>
          </cell>
          <cell r="ET33">
            <v>139</v>
          </cell>
          <cell r="EU33" t="str">
            <v>022003</v>
          </cell>
          <cell r="EV33">
            <v>152</v>
          </cell>
          <cell r="EW33" t="str">
            <v>022003</v>
          </cell>
          <cell r="EX33">
            <v>163</v>
          </cell>
          <cell r="EY33" t="str">
            <v>022003</v>
          </cell>
          <cell r="EZ33">
            <v>142</v>
          </cell>
          <cell r="FA33" t="str">
            <v>022003</v>
          </cell>
          <cell r="FB33">
            <v>152</v>
          </cell>
          <cell r="FC33" t="str">
            <v>022003</v>
          </cell>
          <cell r="FD33">
            <v>130</v>
          </cell>
          <cell r="FE33" t="str">
            <v>022003</v>
          </cell>
          <cell r="FF33">
            <v>151</v>
          </cell>
          <cell r="FG33" t="str">
            <v>022003</v>
          </cell>
          <cell r="FH33">
            <v>127</v>
          </cell>
          <cell r="FI33" t="str">
            <v>022003</v>
          </cell>
          <cell r="FJ33">
            <v>105</v>
          </cell>
          <cell r="FK33" t="str">
            <v>022003</v>
          </cell>
          <cell r="FL33">
            <v>127</v>
          </cell>
          <cell r="FM33" t="str">
            <v>022003</v>
          </cell>
          <cell r="FN33">
            <v>123</v>
          </cell>
          <cell r="FO33" t="str">
            <v>022003</v>
          </cell>
          <cell r="FP33">
            <v>138</v>
          </cell>
          <cell r="FQ33" t="str">
            <v>022003</v>
          </cell>
          <cell r="FR33">
            <v>133</v>
          </cell>
          <cell r="FS33" t="str">
            <v>022003</v>
          </cell>
          <cell r="FT33">
            <v>135</v>
          </cell>
          <cell r="FU33" t="str">
            <v>022003</v>
          </cell>
          <cell r="FV33">
            <v>150</v>
          </cell>
          <cell r="FW33" t="str">
            <v>022003</v>
          </cell>
          <cell r="FX33">
            <v>124</v>
          </cell>
          <cell r="FY33" t="str">
            <v>022003</v>
          </cell>
          <cell r="FZ33">
            <v>134</v>
          </cell>
          <cell r="GA33" t="str">
            <v>022003</v>
          </cell>
          <cell r="GB33">
            <v>120</v>
          </cell>
          <cell r="GC33" t="str">
            <v>022003</v>
          </cell>
          <cell r="GD33">
            <v>128</v>
          </cell>
          <cell r="GE33" t="str">
            <v>022003</v>
          </cell>
          <cell r="GF33">
            <v>141</v>
          </cell>
          <cell r="GG33" t="str">
            <v>022003</v>
          </cell>
          <cell r="GH33">
            <v>114</v>
          </cell>
          <cell r="GI33" t="str">
            <v>022003</v>
          </cell>
          <cell r="GJ33">
            <v>101</v>
          </cell>
          <cell r="GK33" t="str">
            <v>022003</v>
          </cell>
          <cell r="GL33">
            <v>112</v>
          </cell>
          <cell r="GM33" t="str">
            <v>022003</v>
          </cell>
          <cell r="GN33">
            <v>120</v>
          </cell>
          <cell r="GO33" t="str">
            <v>022003</v>
          </cell>
          <cell r="GP33">
            <v>116</v>
          </cell>
          <cell r="GQ33" t="str">
            <v>022003</v>
          </cell>
          <cell r="GR33">
            <v>119</v>
          </cell>
          <cell r="GS33" t="str">
            <v>022003</v>
          </cell>
          <cell r="GT33">
            <v>137</v>
          </cell>
          <cell r="GU33" t="str">
            <v>022003</v>
          </cell>
          <cell r="GV33">
            <v>134</v>
          </cell>
          <cell r="GW33" t="str">
            <v>022003</v>
          </cell>
          <cell r="GX33">
            <v>153</v>
          </cell>
          <cell r="GY33" t="str">
            <v>022003</v>
          </cell>
          <cell r="GZ33">
            <v>133</v>
          </cell>
          <cell r="HA33" t="str">
            <v>022003</v>
          </cell>
          <cell r="HB33">
            <v>142</v>
          </cell>
          <cell r="HC33" t="str">
            <v>022003</v>
          </cell>
          <cell r="HD33">
            <v>136</v>
          </cell>
          <cell r="HE33" t="str">
            <v>022002</v>
          </cell>
          <cell r="HF33">
            <v>183</v>
          </cell>
          <cell r="HG33" t="str">
            <v>022003</v>
          </cell>
          <cell r="HH33">
            <v>160</v>
          </cell>
          <cell r="HI33" t="str">
            <v>022003</v>
          </cell>
          <cell r="HJ33">
            <v>180</v>
          </cell>
          <cell r="HK33" t="str">
            <v>022003</v>
          </cell>
          <cell r="HL33">
            <v>144</v>
          </cell>
          <cell r="HM33" t="str">
            <v>022003</v>
          </cell>
          <cell r="HN33">
            <v>155</v>
          </cell>
          <cell r="HO33" t="str">
            <v>022003</v>
          </cell>
          <cell r="HP33">
            <v>181</v>
          </cell>
          <cell r="HQ33" t="str">
            <v>022003</v>
          </cell>
          <cell r="HR33">
            <v>149</v>
          </cell>
          <cell r="HS33" t="str">
            <v>022003</v>
          </cell>
          <cell r="HT33">
            <v>148</v>
          </cell>
          <cell r="HU33" t="str">
            <v>022003</v>
          </cell>
          <cell r="HV33">
            <v>173</v>
          </cell>
          <cell r="HW33" t="str">
            <v>022002</v>
          </cell>
          <cell r="HX33">
            <v>236</v>
          </cell>
          <cell r="HY33" t="str">
            <v>022003</v>
          </cell>
          <cell r="HZ33">
            <v>215</v>
          </cell>
          <cell r="IA33" t="str">
            <v>022003</v>
          </cell>
          <cell r="IB33">
            <v>169</v>
          </cell>
          <cell r="IC33" t="str">
            <v>022003</v>
          </cell>
          <cell r="ID33">
            <v>185</v>
          </cell>
          <cell r="IE33" t="str">
            <v>022003</v>
          </cell>
          <cell r="IF33">
            <v>173</v>
          </cell>
          <cell r="IG33" t="str">
            <v>022003</v>
          </cell>
          <cell r="IH33">
            <v>202</v>
          </cell>
          <cell r="II33" t="str">
            <v>022003</v>
          </cell>
          <cell r="IJ33">
            <v>161</v>
          </cell>
          <cell r="IK33" t="str">
            <v>022002</v>
          </cell>
          <cell r="IL33">
            <v>251</v>
          </cell>
          <cell r="IM33" t="str">
            <v>022003</v>
          </cell>
          <cell r="IN33">
            <v>176</v>
          </cell>
          <cell r="IO33" t="str">
            <v>022003</v>
          </cell>
          <cell r="IP33">
            <v>195</v>
          </cell>
          <cell r="IQ33" t="str">
            <v>022003</v>
          </cell>
          <cell r="IR33">
            <v>161</v>
          </cell>
          <cell r="IS33" t="str">
            <v>022003</v>
          </cell>
          <cell r="IT33">
            <v>181</v>
          </cell>
          <cell r="IU33" t="str">
            <v>022003</v>
          </cell>
          <cell r="IV33">
            <v>127</v>
          </cell>
          <cell r="IW33" t="str">
            <v>022003</v>
          </cell>
          <cell r="IX33">
            <v>196</v>
          </cell>
          <cell r="IY33" t="str">
            <v>022003</v>
          </cell>
          <cell r="IZ33">
            <v>100</v>
          </cell>
          <cell r="JA33" t="str">
            <v>022003</v>
          </cell>
          <cell r="JB33">
            <v>166</v>
          </cell>
          <cell r="JC33" t="str">
            <v>022003</v>
          </cell>
          <cell r="JD33">
            <v>133</v>
          </cell>
          <cell r="JE33" t="str">
            <v>022003</v>
          </cell>
          <cell r="JF33">
            <v>155</v>
          </cell>
          <cell r="JG33" t="str">
            <v>022003</v>
          </cell>
          <cell r="JH33">
            <v>110</v>
          </cell>
          <cell r="JI33" t="str">
            <v>022003</v>
          </cell>
          <cell r="JJ33">
            <v>148</v>
          </cell>
          <cell r="JK33" t="str">
            <v>022003</v>
          </cell>
          <cell r="JL33">
            <v>83</v>
          </cell>
          <cell r="JM33" t="str">
            <v>022003</v>
          </cell>
          <cell r="JN33">
            <v>121</v>
          </cell>
          <cell r="JO33" t="str">
            <v>022003</v>
          </cell>
          <cell r="JP33">
            <v>102</v>
          </cell>
          <cell r="JQ33" t="str">
            <v>022003</v>
          </cell>
          <cell r="JR33">
            <v>122</v>
          </cell>
          <cell r="JS33" t="str">
            <v>022003</v>
          </cell>
          <cell r="JT33">
            <v>70</v>
          </cell>
          <cell r="JU33" t="str">
            <v>022003</v>
          </cell>
          <cell r="JV33">
            <v>102</v>
          </cell>
          <cell r="JW33" t="str">
            <v>022003</v>
          </cell>
          <cell r="JX33">
            <v>61</v>
          </cell>
          <cell r="JY33" t="str">
            <v>022003</v>
          </cell>
          <cell r="JZ33">
            <v>106</v>
          </cell>
          <cell r="KA33" t="str">
            <v>022003</v>
          </cell>
          <cell r="KB33">
            <v>66</v>
          </cell>
          <cell r="KC33" t="str">
            <v>022003</v>
          </cell>
          <cell r="KD33">
            <v>103</v>
          </cell>
          <cell r="KE33" t="str">
            <v>022003</v>
          </cell>
          <cell r="KF33">
            <v>48</v>
          </cell>
          <cell r="KG33" t="str">
            <v>022003</v>
          </cell>
          <cell r="KH33">
            <v>64</v>
          </cell>
          <cell r="KI33" t="str">
            <v>022003</v>
          </cell>
          <cell r="KJ33">
            <v>44</v>
          </cell>
          <cell r="KK33" t="str">
            <v>022003</v>
          </cell>
          <cell r="KL33">
            <v>59</v>
          </cell>
          <cell r="KM33" t="str">
            <v>022003</v>
          </cell>
          <cell r="KN33">
            <v>34</v>
          </cell>
          <cell r="KO33" t="str">
            <v>022003</v>
          </cell>
          <cell r="KP33">
            <v>59</v>
          </cell>
          <cell r="KQ33" t="str">
            <v>022003</v>
          </cell>
          <cell r="KR33">
            <v>16</v>
          </cell>
          <cell r="KS33" t="str">
            <v>022003</v>
          </cell>
          <cell r="KT33">
            <v>26</v>
          </cell>
          <cell r="KU33" t="str">
            <v>022003</v>
          </cell>
          <cell r="KV33">
            <v>13</v>
          </cell>
          <cell r="KW33" t="str">
            <v>022003</v>
          </cell>
          <cell r="KX33">
            <v>23</v>
          </cell>
          <cell r="KY33" t="str">
            <v>022003</v>
          </cell>
          <cell r="KZ33">
            <v>12</v>
          </cell>
          <cell r="LA33" t="str">
            <v>022003</v>
          </cell>
          <cell r="LB33">
            <v>25</v>
          </cell>
          <cell r="LC33" t="str">
            <v>022003</v>
          </cell>
          <cell r="LD33">
            <v>29</v>
          </cell>
          <cell r="LE33" t="str">
            <v>022003</v>
          </cell>
          <cell r="LF33">
            <v>50</v>
          </cell>
          <cell r="LG33" t="str">
            <v>022003</v>
          </cell>
          <cell r="LH33">
            <v>19</v>
          </cell>
          <cell r="LI33" t="str">
            <v>022003</v>
          </cell>
          <cell r="LJ33">
            <v>60</v>
          </cell>
          <cell r="LK33" t="str">
            <v>022003</v>
          </cell>
          <cell r="LL33">
            <v>21</v>
          </cell>
          <cell r="LM33" t="str">
            <v>022003</v>
          </cell>
          <cell r="LN33">
            <v>63</v>
          </cell>
          <cell r="LO33" t="str">
            <v>022003</v>
          </cell>
          <cell r="LP33">
            <v>28</v>
          </cell>
          <cell r="LQ33" t="str">
            <v>022003</v>
          </cell>
          <cell r="LR33">
            <v>69</v>
          </cell>
          <cell r="LS33" t="str">
            <v>022003</v>
          </cell>
          <cell r="LT33">
            <v>19</v>
          </cell>
          <cell r="LU33" t="str">
            <v>022003</v>
          </cell>
          <cell r="LV33">
            <v>80</v>
          </cell>
          <cell r="LW33" t="str">
            <v>022003</v>
          </cell>
          <cell r="LX33">
            <v>9</v>
          </cell>
          <cell r="LY33" t="str">
            <v>022003</v>
          </cell>
          <cell r="LZ33">
            <v>42</v>
          </cell>
          <cell r="MA33" t="str">
            <v>022003</v>
          </cell>
          <cell r="MB33">
            <v>24</v>
          </cell>
          <cell r="MC33" t="str">
            <v>022003</v>
          </cell>
          <cell r="MD33">
            <v>54</v>
          </cell>
          <cell r="ME33" t="str">
            <v>022003</v>
          </cell>
          <cell r="MF33">
            <v>12</v>
          </cell>
          <cell r="MG33" t="str">
            <v>022003</v>
          </cell>
          <cell r="MH33">
            <v>34</v>
          </cell>
          <cell r="MI33" t="str">
            <v>022003</v>
          </cell>
          <cell r="MJ33">
            <v>12</v>
          </cell>
          <cell r="MK33" t="str">
            <v>022003</v>
          </cell>
          <cell r="ML33">
            <v>33</v>
          </cell>
          <cell r="MM33" t="str">
            <v>022003</v>
          </cell>
          <cell r="MN33">
            <v>10</v>
          </cell>
          <cell r="MO33" t="str">
            <v>022003</v>
          </cell>
          <cell r="MP33">
            <v>24</v>
          </cell>
          <cell r="MQ33" t="str">
            <v>022003</v>
          </cell>
          <cell r="MR33">
            <v>4</v>
          </cell>
          <cell r="MS33" t="str">
            <v>022003</v>
          </cell>
          <cell r="MT33">
            <v>19</v>
          </cell>
          <cell r="MU33" t="str">
            <v>022003</v>
          </cell>
          <cell r="MV33">
            <v>8</v>
          </cell>
          <cell r="MW33" t="str">
            <v>022003</v>
          </cell>
          <cell r="MX33">
            <v>25</v>
          </cell>
          <cell r="MY33" t="str">
            <v>022003</v>
          </cell>
          <cell r="MZ33">
            <v>3</v>
          </cell>
          <cell r="NA33" t="str">
            <v>022003</v>
          </cell>
          <cell r="NB33">
            <v>21</v>
          </cell>
          <cell r="NC33" t="str">
            <v>022003</v>
          </cell>
          <cell r="ND33">
            <v>4</v>
          </cell>
          <cell r="NE33" t="str">
            <v>022003</v>
          </cell>
          <cell r="NF33">
            <v>20</v>
          </cell>
          <cell r="NG33" t="str">
            <v>022003</v>
          </cell>
          <cell r="NH33">
            <v>3</v>
          </cell>
          <cell r="NI33" t="str">
            <v>022012</v>
          </cell>
          <cell r="NJ33">
            <v>3</v>
          </cell>
          <cell r="NK33" t="str">
            <v>022003</v>
          </cell>
          <cell r="NL33">
            <v>2</v>
          </cell>
          <cell r="NM33" t="str">
            <v>022003</v>
          </cell>
          <cell r="NN33">
            <v>6</v>
          </cell>
          <cell r="NO33" t="str">
            <v>022003</v>
          </cell>
          <cell r="NP33">
            <v>1</v>
          </cell>
          <cell r="NQ33" t="str">
            <v>022012</v>
          </cell>
          <cell r="NR33">
            <v>1</v>
          </cell>
          <cell r="NU33" t="str">
            <v>022103</v>
          </cell>
          <cell r="NV33">
            <v>3</v>
          </cell>
          <cell r="NY33" t="str">
            <v>022201</v>
          </cell>
          <cell r="NZ33">
            <v>2</v>
          </cell>
          <cell r="OC33" t="str">
            <v>023005</v>
          </cell>
          <cell r="OD33">
            <v>1</v>
          </cell>
          <cell r="OG33" t="str">
            <v>029001</v>
          </cell>
          <cell r="OH33">
            <v>1</v>
          </cell>
        </row>
        <row r="34">
          <cell r="C34" t="str">
            <v>022003</v>
          </cell>
          <cell r="D34">
            <v>87</v>
          </cell>
          <cell r="E34" t="str">
            <v>022003</v>
          </cell>
          <cell r="F34">
            <v>105</v>
          </cell>
          <cell r="G34" t="str">
            <v>022003</v>
          </cell>
          <cell r="H34">
            <v>108</v>
          </cell>
          <cell r="I34" t="str">
            <v>022003</v>
          </cell>
          <cell r="J34">
            <v>76</v>
          </cell>
          <cell r="K34" t="str">
            <v>022003</v>
          </cell>
          <cell r="L34">
            <v>143</v>
          </cell>
          <cell r="M34" t="str">
            <v>022003</v>
          </cell>
          <cell r="N34">
            <v>95</v>
          </cell>
          <cell r="O34" t="str">
            <v>022003</v>
          </cell>
          <cell r="P34">
            <v>113</v>
          </cell>
          <cell r="Q34" t="str">
            <v>022003</v>
          </cell>
          <cell r="R34">
            <v>97</v>
          </cell>
          <cell r="S34" t="str">
            <v>022003</v>
          </cell>
          <cell r="T34">
            <v>122</v>
          </cell>
          <cell r="U34" t="str">
            <v>022003</v>
          </cell>
          <cell r="V34">
            <v>106</v>
          </cell>
          <cell r="W34" t="str">
            <v>022003</v>
          </cell>
          <cell r="X34">
            <v>142</v>
          </cell>
          <cell r="Y34" t="str">
            <v>022003</v>
          </cell>
          <cell r="Z34">
            <v>105</v>
          </cell>
          <cell r="AA34" t="str">
            <v>022003</v>
          </cell>
          <cell r="AB34">
            <v>135</v>
          </cell>
          <cell r="AC34" t="str">
            <v>022003</v>
          </cell>
          <cell r="AD34">
            <v>144</v>
          </cell>
          <cell r="AE34" t="str">
            <v>022003</v>
          </cell>
          <cell r="AF34">
            <v>138</v>
          </cell>
          <cell r="AG34" t="str">
            <v>022003</v>
          </cell>
          <cell r="AH34">
            <v>138</v>
          </cell>
          <cell r="AI34" t="str">
            <v>022003</v>
          </cell>
          <cell r="AJ34">
            <v>149</v>
          </cell>
          <cell r="AK34" t="str">
            <v>022003</v>
          </cell>
          <cell r="AL34">
            <v>135</v>
          </cell>
          <cell r="AM34" t="str">
            <v>022003</v>
          </cell>
          <cell r="AN34">
            <v>133</v>
          </cell>
          <cell r="AO34" t="str">
            <v>022003</v>
          </cell>
          <cell r="AP34">
            <v>118</v>
          </cell>
          <cell r="AQ34" t="str">
            <v>022003</v>
          </cell>
          <cell r="AR34">
            <v>123</v>
          </cell>
          <cell r="AS34" t="str">
            <v>022003</v>
          </cell>
          <cell r="AT34">
            <v>134</v>
          </cell>
          <cell r="AU34" t="str">
            <v>022003</v>
          </cell>
          <cell r="AV34">
            <v>157</v>
          </cell>
          <cell r="AW34" t="str">
            <v>022003</v>
          </cell>
          <cell r="AX34">
            <v>147</v>
          </cell>
          <cell r="AY34" t="str">
            <v>022003</v>
          </cell>
          <cell r="AZ34">
            <v>161</v>
          </cell>
          <cell r="BA34" t="str">
            <v>022003</v>
          </cell>
          <cell r="BB34">
            <v>150</v>
          </cell>
          <cell r="BC34" t="str">
            <v>022003</v>
          </cell>
          <cell r="BD34">
            <v>132</v>
          </cell>
          <cell r="BE34" t="str">
            <v>022003</v>
          </cell>
          <cell r="BF34">
            <v>146</v>
          </cell>
          <cell r="BG34" t="str">
            <v>022003</v>
          </cell>
          <cell r="BH34">
            <v>120</v>
          </cell>
          <cell r="BI34" t="str">
            <v>022003</v>
          </cell>
          <cell r="BJ34">
            <v>105</v>
          </cell>
          <cell r="BK34" t="str">
            <v>022003</v>
          </cell>
          <cell r="BL34">
            <v>124</v>
          </cell>
          <cell r="BM34" t="str">
            <v>022003</v>
          </cell>
          <cell r="BN34">
            <v>80</v>
          </cell>
          <cell r="BO34" t="str">
            <v>021901</v>
          </cell>
          <cell r="BP34">
            <v>310</v>
          </cell>
          <cell r="BQ34" t="str">
            <v>021901</v>
          </cell>
          <cell r="BR34">
            <v>224</v>
          </cell>
          <cell r="BS34" t="str">
            <v>022000</v>
          </cell>
          <cell r="BT34">
            <v>156</v>
          </cell>
          <cell r="BU34" t="str">
            <v>022002</v>
          </cell>
          <cell r="BV34">
            <v>77</v>
          </cell>
          <cell r="BW34" t="str">
            <v>022000</v>
          </cell>
          <cell r="BX34">
            <v>147</v>
          </cell>
          <cell r="BY34" t="str">
            <v>022002</v>
          </cell>
          <cell r="BZ34">
            <v>86</v>
          </cell>
          <cell r="CA34" t="str">
            <v>022012</v>
          </cell>
          <cell r="CB34">
            <v>66</v>
          </cell>
          <cell r="CC34" t="str">
            <v>022003</v>
          </cell>
          <cell r="CD34">
            <v>68</v>
          </cell>
          <cell r="CE34" t="str">
            <v>022002</v>
          </cell>
          <cell r="CF34">
            <v>110</v>
          </cell>
          <cell r="CG34" t="str">
            <v>022002</v>
          </cell>
          <cell r="CH34">
            <v>75</v>
          </cell>
          <cell r="CI34" t="str">
            <v>022001</v>
          </cell>
          <cell r="CJ34">
            <v>317</v>
          </cell>
          <cell r="CK34" t="str">
            <v>022012</v>
          </cell>
          <cell r="CL34">
            <v>34</v>
          </cell>
          <cell r="CM34" t="str">
            <v>022012</v>
          </cell>
          <cell r="CN34">
            <v>51</v>
          </cell>
          <cell r="CO34" t="str">
            <v>022002</v>
          </cell>
          <cell r="CP34">
            <v>82</v>
          </cell>
          <cell r="CQ34" t="str">
            <v>022012</v>
          </cell>
          <cell r="CR34">
            <v>57</v>
          </cell>
          <cell r="CS34" t="str">
            <v>022003</v>
          </cell>
          <cell r="CT34">
            <v>69</v>
          </cell>
          <cell r="CU34" t="str">
            <v>022012</v>
          </cell>
          <cell r="CV34">
            <v>76</v>
          </cell>
          <cell r="CW34" t="str">
            <v>022012</v>
          </cell>
          <cell r="CX34">
            <v>33</v>
          </cell>
          <cell r="CY34" t="str">
            <v>022012</v>
          </cell>
          <cell r="CZ34">
            <v>79</v>
          </cell>
          <cell r="DA34" t="str">
            <v>022002</v>
          </cell>
          <cell r="DB34">
            <v>74</v>
          </cell>
          <cell r="DC34" t="str">
            <v>022012</v>
          </cell>
          <cell r="DD34">
            <v>68</v>
          </cell>
          <cell r="DE34" t="str">
            <v>022003</v>
          </cell>
          <cell r="DF34">
            <v>67</v>
          </cell>
          <cell r="DG34" t="str">
            <v>022012</v>
          </cell>
          <cell r="DH34">
            <v>58</v>
          </cell>
          <cell r="DI34" t="str">
            <v>022003</v>
          </cell>
          <cell r="DJ34">
            <v>69</v>
          </cell>
          <cell r="DK34" t="str">
            <v>022012</v>
          </cell>
          <cell r="DL34">
            <v>84</v>
          </cell>
          <cell r="DM34" t="str">
            <v>022012</v>
          </cell>
          <cell r="DN34">
            <v>55</v>
          </cell>
          <cell r="DO34" t="str">
            <v>022012</v>
          </cell>
          <cell r="DP34">
            <v>83</v>
          </cell>
          <cell r="DQ34" t="str">
            <v>022012</v>
          </cell>
          <cell r="DR34">
            <v>52</v>
          </cell>
          <cell r="DS34" t="str">
            <v>022003</v>
          </cell>
          <cell r="DT34">
            <v>150</v>
          </cell>
          <cell r="DU34" t="str">
            <v>022003</v>
          </cell>
          <cell r="DV34">
            <v>104</v>
          </cell>
          <cell r="DW34" t="str">
            <v>022012</v>
          </cell>
          <cell r="DX34">
            <v>100</v>
          </cell>
          <cell r="DY34" t="str">
            <v>022012</v>
          </cell>
          <cell r="DZ34">
            <v>78</v>
          </cell>
          <cell r="EA34" t="str">
            <v>022012</v>
          </cell>
          <cell r="EB34">
            <v>81</v>
          </cell>
          <cell r="EC34" t="str">
            <v>022012</v>
          </cell>
          <cell r="ED34">
            <v>68</v>
          </cell>
          <cell r="EE34" t="str">
            <v>022012</v>
          </cell>
          <cell r="EF34">
            <v>107</v>
          </cell>
          <cell r="EG34" t="str">
            <v>022003</v>
          </cell>
          <cell r="EH34">
            <v>144</v>
          </cell>
          <cell r="EI34" t="str">
            <v>022012</v>
          </cell>
          <cell r="EJ34">
            <v>111</v>
          </cell>
          <cell r="EK34" t="str">
            <v>022012</v>
          </cell>
          <cell r="EL34">
            <v>78</v>
          </cell>
          <cell r="EM34" t="str">
            <v>022012</v>
          </cell>
          <cell r="EN34">
            <v>89</v>
          </cell>
          <cell r="EO34" t="str">
            <v>022012</v>
          </cell>
          <cell r="EP34">
            <v>83</v>
          </cell>
          <cell r="EQ34" t="str">
            <v>022012</v>
          </cell>
          <cell r="ER34">
            <v>89</v>
          </cell>
          <cell r="ES34" t="str">
            <v>022003</v>
          </cell>
          <cell r="ET34">
            <v>133</v>
          </cell>
          <cell r="EU34" t="str">
            <v>022012</v>
          </cell>
          <cell r="EV34">
            <v>78</v>
          </cell>
          <cell r="EW34" t="str">
            <v>022012</v>
          </cell>
          <cell r="EX34">
            <v>84</v>
          </cell>
          <cell r="EY34" t="str">
            <v>022012</v>
          </cell>
          <cell r="EZ34">
            <v>92</v>
          </cell>
          <cell r="FA34" t="str">
            <v>022012</v>
          </cell>
          <cell r="FB34">
            <v>71</v>
          </cell>
          <cell r="FC34" t="str">
            <v>022012</v>
          </cell>
          <cell r="FD34">
            <v>75</v>
          </cell>
          <cell r="FE34" t="str">
            <v>022012</v>
          </cell>
          <cell r="FF34">
            <v>77</v>
          </cell>
          <cell r="FG34" t="str">
            <v>022012</v>
          </cell>
          <cell r="FH34">
            <v>98</v>
          </cell>
          <cell r="FI34" t="str">
            <v>022012</v>
          </cell>
          <cell r="FJ34">
            <v>84</v>
          </cell>
          <cell r="FK34" t="str">
            <v>022012</v>
          </cell>
          <cell r="FL34">
            <v>76</v>
          </cell>
          <cell r="FM34" t="str">
            <v>022012</v>
          </cell>
          <cell r="FN34">
            <v>66</v>
          </cell>
          <cell r="FO34" t="str">
            <v>022012</v>
          </cell>
          <cell r="FP34">
            <v>87</v>
          </cell>
          <cell r="FQ34" t="str">
            <v>022012</v>
          </cell>
          <cell r="FR34">
            <v>96</v>
          </cell>
          <cell r="FS34" t="str">
            <v>022012</v>
          </cell>
          <cell r="FT34">
            <v>72</v>
          </cell>
          <cell r="FU34" t="str">
            <v>022012</v>
          </cell>
          <cell r="FV34">
            <v>79</v>
          </cell>
          <cell r="FW34" t="str">
            <v>022012</v>
          </cell>
          <cell r="FX34">
            <v>73</v>
          </cell>
          <cell r="FY34" t="str">
            <v>022012</v>
          </cell>
          <cell r="FZ34">
            <v>85</v>
          </cell>
          <cell r="GA34" t="str">
            <v>022012</v>
          </cell>
          <cell r="GB34">
            <v>75</v>
          </cell>
          <cell r="GC34" t="str">
            <v>022012</v>
          </cell>
          <cell r="GD34">
            <v>69</v>
          </cell>
          <cell r="GE34" t="str">
            <v>022012</v>
          </cell>
          <cell r="GF34">
            <v>65</v>
          </cell>
          <cell r="GG34" t="str">
            <v>022012</v>
          </cell>
          <cell r="GH34">
            <v>80</v>
          </cell>
          <cell r="GI34" t="str">
            <v>022012</v>
          </cell>
          <cell r="GJ34">
            <v>87</v>
          </cell>
          <cell r="GK34" t="str">
            <v>022012</v>
          </cell>
          <cell r="GL34">
            <v>77</v>
          </cell>
          <cell r="GM34" t="str">
            <v>022012</v>
          </cell>
          <cell r="GN34">
            <v>70</v>
          </cell>
          <cell r="GO34" t="str">
            <v>022012</v>
          </cell>
          <cell r="GP34">
            <v>88</v>
          </cell>
          <cell r="GQ34" t="str">
            <v>022012</v>
          </cell>
          <cell r="GR34">
            <v>76</v>
          </cell>
          <cell r="GS34" t="str">
            <v>022012</v>
          </cell>
          <cell r="GT34">
            <v>81</v>
          </cell>
          <cell r="GU34" t="str">
            <v>022012</v>
          </cell>
          <cell r="GV34">
            <v>90</v>
          </cell>
          <cell r="GW34" t="str">
            <v>022012</v>
          </cell>
          <cell r="GX34">
            <v>93</v>
          </cell>
          <cell r="GY34" t="str">
            <v>022012</v>
          </cell>
          <cell r="GZ34">
            <v>94</v>
          </cell>
          <cell r="HA34" t="str">
            <v>022012</v>
          </cell>
          <cell r="HB34">
            <v>85</v>
          </cell>
          <cell r="HC34" t="str">
            <v>022012</v>
          </cell>
          <cell r="HD34">
            <v>87</v>
          </cell>
          <cell r="HE34" t="str">
            <v>022003</v>
          </cell>
          <cell r="HF34">
            <v>143</v>
          </cell>
          <cell r="HG34" t="str">
            <v>022012</v>
          </cell>
          <cell r="HH34">
            <v>96</v>
          </cell>
          <cell r="HI34" t="str">
            <v>022012</v>
          </cell>
          <cell r="HJ34">
            <v>104</v>
          </cell>
          <cell r="HK34" t="str">
            <v>022012</v>
          </cell>
          <cell r="HL34">
            <v>116</v>
          </cell>
          <cell r="HM34" t="str">
            <v>022012</v>
          </cell>
          <cell r="HN34">
            <v>111</v>
          </cell>
          <cell r="HO34" t="str">
            <v>022012</v>
          </cell>
          <cell r="HP34">
            <v>85</v>
          </cell>
          <cell r="HQ34" t="str">
            <v>022012</v>
          </cell>
          <cell r="HR34">
            <v>110</v>
          </cell>
          <cell r="HS34" t="str">
            <v>022012</v>
          </cell>
          <cell r="HT34">
            <v>112</v>
          </cell>
          <cell r="HU34" t="str">
            <v>022012</v>
          </cell>
          <cell r="HV34">
            <v>112</v>
          </cell>
          <cell r="HW34" t="str">
            <v>022003</v>
          </cell>
          <cell r="HX34">
            <v>172</v>
          </cell>
          <cell r="HY34" t="str">
            <v>022012</v>
          </cell>
          <cell r="HZ34">
            <v>124</v>
          </cell>
          <cell r="IA34" t="str">
            <v>022012</v>
          </cell>
          <cell r="IB34">
            <v>131</v>
          </cell>
          <cell r="IC34" t="str">
            <v>022012</v>
          </cell>
          <cell r="ID34">
            <v>141</v>
          </cell>
          <cell r="IE34" t="str">
            <v>022012</v>
          </cell>
          <cell r="IF34">
            <v>135</v>
          </cell>
          <cell r="IG34" t="str">
            <v>022012</v>
          </cell>
          <cell r="IH34">
            <v>129</v>
          </cell>
          <cell r="II34" t="str">
            <v>022012</v>
          </cell>
          <cell r="IJ34">
            <v>103</v>
          </cell>
          <cell r="IK34" t="str">
            <v>022003</v>
          </cell>
          <cell r="IL34">
            <v>187</v>
          </cell>
          <cell r="IM34" t="str">
            <v>022012</v>
          </cell>
          <cell r="IN34">
            <v>120</v>
          </cell>
          <cell r="IO34" t="str">
            <v>022012</v>
          </cell>
          <cell r="IP34">
            <v>120</v>
          </cell>
          <cell r="IQ34" t="str">
            <v>022012</v>
          </cell>
          <cell r="IR34">
            <v>108</v>
          </cell>
          <cell r="IS34" t="str">
            <v>022012</v>
          </cell>
          <cell r="IT34">
            <v>119</v>
          </cell>
          <cell r="IU34" t="str">
            <v>022012</v>
          </cell>
          <cell r="IV34">
            <v>80</v>
          </cell>
          <cell r="IW34" t="str">
            <v>022012</v>
          </cell>
          <cell r="IX34">
            <v>104</v>
          </cell>
          <cell r="IY34" t="str">
            <v>022012</v>
          </cell>
          <cell r="IZ34">
            <v>67</v>
          </cell>
          <cell r="JA34" t="str">
            <v>022012</v>
          </cell>
          <cell r="JB34">
            <v>92</v>
          </cell>
          <cell r="JC34" t="str">
            <v>022012</v>
          </cell>
          <cell r="JD34">
            <v>85</v>
          </cell>
          <cell r="JE34" t="str">
            <v>022012</v>
          </cell>
          <cell r="JF34">
            <v>89</v>
          </cell>
          <cell r="JG34" t="str">
            <v>022012</v>
          </cell>
          <cell r="JH34">
            <v>70</v>
          </cell>
          <cell r="JI34" t="str">
            <v>022012</v>
          </cell>
          <cell r="JJ34">
            <v>89</v>
          </cell>
          <cell r="JK34" t="str">
            <v>022012</v>
          </cell>
          <cell r="JL34">
            <v>48</v>
          </cell>
          <cell r="JM34" t="str">
            <v>022012</v>
          </cell>
          <cell r="JN34">
            <v>62</v>
          </cell>
          <cell r="JO34" t="str">
            <v>022012</v>
          </cell>
          <cell r="JP34">
            <v>54</v>
          </cell>
          <cell r="JQ34" t="str">
            <v>022012</v>
          </cell>
          <cell r="JR34">
            <v>62</v>
          </cell>
          <cell r="JS34" t="str">
            <v>022012</v>
          </cell>
          <cell r="JT34">
            <v>47</v>
          </cell>
          <cell r="JU34" t="str">
            <v>022012</v>
          </cell>
          <cell r="JV34">
            <v>76</v>
          </cell>
          <cell r="JW34" t="str">
            <v>022012</v>
          </cell>
          <cell r="JX34">
            <v>41</v>
          </cell>
          <cell r="JY34" t="str">
            <v>022012</v>
          </cell>
          <cell r="JZ34">
            <v>67</v>
          </cell>
          <cell r="KA34" t="str">
            <v>022012</v>
          </cell>
          <cell r="KB34">
            <v>32</v>
          </cell>
          <cell r="KC34" t="str">
            <v>022012</v>
          </cell>
          <cell r="KD34">
            <v>50</v>
          </cell>
          <cell r="KE34" t="str">
            <v>022012</v>
          </cell>
          <cell r="KF34">
            <v>16</v>
          </cell>
          <cell r="KG34" t="str">
            <v>022012</v>
          </cell>
          <cell r="KH34">
            <v>44</v>
          </cell>
          <cell r="KI34" t="str">
            <v>022012</v>
          </cell>
          <cell r="KJ34">
            <v>30</v>
          </cell>
          <cell r="KK34" t="str">
            <v>022012</v>
          </cell>
          <cell r="KL34">
            <v>37</v>
          </cell>
          <cell r="KM34" t="str">
            <v>022012</v>
          </cell>
          <cell r="KN34">
            <v>21</v>
          </cell>
          <cell r="KO34" t="str">
            <v>022012</v>
          </cell>
          <cell r="KP34">
            <v>26</v>
          </cell>
          <cell r="KQ34" t="str">
            <v>022012</v>
          </cell>
          <cell r="KR34">
            <v>7</v>
          </cell>
          <cell r="KS34" t="str">
            <v>022012</v>
          </cell>
          <cell r="KT34">
            <v>14</v>
          </cell>
          <cell r="KU34" t="str">
            <v>022012</v>
          </cell>
          <cell r="KV34">
            <v>3</v>
          </cell>
          <cell r="KW34" t="str">
            <v>022012</v>
          </cell>
          <cell r="KX34">
            <v>10</v>
          </cell>
          <cell r="KY34" t="str">
            <v>022012</v>
          </cell>
          <cell r="KZ34">
            <v>9</v>
          </cell>
          <cell r="LA34" t="str">
            <v>022012</v>
          </cell>
          <cell r="LB34">
            <v>9</v>
          </cell>
          <cell r="LC34" t="str">
            <v>022012</v>
          </cell>
          <cell r="LD34">
            <v>10</v>
          </cell>
          <cell r="LE34" t="str">
            <v>022012</v>
          </cell>
          <cell r="LF34">
            <v>26</v>
          </cell>
          <cell r="LG34" t="str">
            <v>022012</v>
          </cell>
          <cell r="LH34">
            <v>11</v>
          </cell>
          <cell r="LI34" t="str">
            <v>022012</v>
          </cell>
          <cell r="LJ34">
            <v>38</v>
          </cell>
          <cell r="LK34" t="str">
            <v>022012</v>
          </cell>
          <cell r="LL34">
            <v>14</v>
          </cell>
          <cell r="LM34" t="str">
            <v>022012</v>
          </cell>
          <cell r="LN34">
            <v>36</v>
          </cell>
          <cell r="LO34" t="str">
            <v>022012</v>
          </cell>
          <cell r="LP34">
            <v>13</v>
          </cell>
          <cell r="LQ34" t="str">
            <v>022012</v>
          </cell>
          <cell r="LR34">
            <v>46</v>
          </cell>
          <cell r="LS34" t="str">
            <v>022012</v>
          </cell>
          <cell r="LT34">
            <v>11</v>
          </cell>
          <cell r="LU34" t="str">
            <v>022012</v>
          </cell>
          <cell r="LV34">
            <v>31</v>
          </cell>
          <cell r="LW34" t="str">
            <v>022012</v>
          </cell>
          <cell r="LX34">
            <v>9</v>
          </cell>
          <cell r="LY34" t="str">
            <v>022012</v>
          </cell>
          <cell r="LZ34">
            <v>24</v>
          </cell>
          <cell r="MA34" t="str">
            <v>022012</v>
          </cell>
          <cell r="MB34">
            <v>7</v>
          </cell>
          <cell r="MC34" t="str">
            <v>022012</v>
          </cell>
          <cell r="MD34">
            <v>33</v>
          </cell>
          <cell r="ME34" t="str">
            <v>022012</v>
          </cell>
          <cell r="MF34">
            <v>11</v>
          </cell>
          <cell r="MG34" t="str">
            <v>022012</v>
          </cell>
          <cell r="MH34">
            <v>17</v>
          </cell>
          <cell r="MK34" t="str">
            <v>022012</v>
          </cell>
          <cell r="ML34">
            <v>10</v>
          </cell>
          <cell r="MO34" t="str">
            <v>022012</v>
          </cell>
          <cell r="MP34">
            <v>11</v>
          </cell>
          <cell r="MQ34" t="str">
            <v>022012</v>
          </cell>
          <cell r="MR34">
            <v>4</v>
          </cell>
          <cell r="MS34" t="str">
            <v>022012</v>
          </cell>
          <cell r="MT34">
            <v>13</v>
          </cell>
          <cell r="MU34" t="str">
            <v>022012</v>
          </cell>
          <cell r="MV34">
            <v>4</v>
          </cell>
          <cell r="MW34" t="str">
            <v>022012</v>
          </cell>
          <cell r="MX34">
            <v>9</v>
          </cell>
          <cell r="MY34" t="str">
            <v>022012</v>
          </cell>
          <cell r="MZ34">
            <v>2</v>
          </cell>
          <cell r="NA34" t="str">
            <v>022012</v>
          </cell>
          <cell r="NB34">
            <v>9</v>
          </cell>
          <cell r="NE34" t="str">
            <v>022012</v>
          </cell>
          <cell r="NF34">
            <v>3</v>
          </cell>
          <cell r="NG34" t="str">
            <v>022012</v>
          </cell>
          <cell r="NH34">
            <v>1</v>
          </cell>
          <cell r="NI34" t="str">
            <v>022102</v>
          </cell>
          <cell r="NJ34">
            <v>12</v>
          </cell>
          <cell r="NM34" t="str">
            <v>022012</v>
          </cell>
          <cell r="NN34">
            <v>3</v>
          </cell>
          <cell r="NQ34" t="str">
            <v>022102</v>
          </cell>
          <cell r="NR34">
            <v>5</v>
          </cell>
          <cell r="NU34" t="str">
            <v>022104</v>
          </cell>
          <cell r="NV34">
            <v>2</v>
          </cell>
          <cell r="NY34" t="str">
            <v>022202</v>
          </cell>
          <cell r="NZ34">
            <v>1</v>
          </cell>
          <cell r="OC34" t="str">
            <v>023500</v>
          </cell>
          <cell r="OD34">
            <v>5</v>
          </cell>
          <cell r="OG34" t="str">
            <v>029700</v>
          </cell>
          <cell r="OH34">
            <v>2</v>
          </cell>
        </row>
        <row r="35">
          <cell r="C35" t="str">
            <v>022012</v>
          </cell>
          <cell r="D35">
            <v>60</v>
          </cell>
          <cell r="E35" t="str">
            <v>022012</v>
          </cell>
          <cell r="F35">
            <v>53</v>
          </cell>
          <cell r="G35" t="str">
            <v>022012</v>
          </cell>
          <cell r="H35">
            <v>59</v>
          </cell>
          <cell r="I35" t="str">
            <v>022012</v>
          </cell>
          <cell r="J35">
            <v>53</v>
          </cell>
          <cell r="K35" t="str">
            <v>022012</v>
          </cell>
          <cell r="L35">
            <v>70</v>
          </cell>
          <cell r="M35" t="str">
            <v>022012</v>
          </cell>
          <cell r="N35">
            <v>63</v>
          </cell>
          <cell r="O35" t="str">
            <v>022012</v>
          </cell>
          <cell r="P35">
            <v>62</v>
          </cell>
          <cell r="Q35" t="str">
            <v>022012</v>
          </cell>
          <cell r="R35">
            <v>66</v>
          </cell>
          <cell r="S35" t="str">
            <v>022012</v>
          </cell>
          <cell r="T35">
            <v>88</v>
          </cell>
          <cell r="U35" t="str">
            <v>022012</v>
          </cell>
          <cell r="V35">
            <v>59</v>
          </cell>
          <cell r="W35" t="str">
            <v>022012</v>
          </cell>
          <cell r="X35">
            <v>70</v>
          </cell>
          <cell r="Y35" t="str">
            <v>022012</v>
          </cell>
          <cell r="Z35">
            <v>85</v>
          </cell>
          <cell r="AA35" t="str">
            <v>022012</v>
          </cell>
          <cell r="AB35">
            <v>99</v>
          </cell>
          <cell r="AC35" t="str">
            <v>022012</v>
          </cell>
          <cell r="AD35">
            <v>82</v>
          </cell>
          <cell r="AE35" t="str">
            <v>022012</v>
          </cell>
          <cell r="AF35">
            <v>90</v>
          </cell>
          <cell r="AG35" t="str">
            <v>022012</v>
          </cell>
          <cell r="AH35">
            <v>77</v>
          </cell>
          <cell r="AI35" t="str">
            <v>022012</v>
          </cell>
          <cell r="AJ35">
            <v>98</v>
          </cell>
          <cell r="AK35" t="str">
            <v>022012</v>
          </cell>
          <cell r="AL35">
            <v>98</v>
          </cell>
          <cell r="AM35" t="str">
            <v>022012</v>
          </cell>
          <cell r="AN35">
            <v>98</v>
          </cell>
          <cell r="AO35" t="str">
            <v>022012</v>
          </cell>
          <cell r="AP35">
            <v>87</v>
          </cell>
          <cell r="AQ35" t="str">
            <v>022012</v>
          </cell>
          <cell r="AR35">
            <v>102</v>
          </cell>
          <cell r="AS35" t="str">
            <v>022012</v>
          </cell>
          <cell r="AT35">
            <v>101</v>
          </cell>
          <cell r="AU35" t="str">
            <v>022012</v>
          </cell>
          <cell r="AV35">
            <v>97</v>
          </cell>
          <cell r="AW35" t="str">
            <v>022012</v>
          </cell>
          <cell r="AX35">
            <v>93</v>
          </cell>
          <cell r="AY35" t="str">
            <v>022012</v>
          </cell>
          <cell r="AZ35">
            <v>119</v>
          </cell>
          <cell r="BA35" t="str">
            <v>022012</v>
          </cell>
          <cell r="BB35">
            <v>111</v>
          </cell>
          <cell r="BC35" t="str">
            <v>022012</v>
          </cell>
          <cell r="BD35">
            <v>109</v>
          </cell>
          <cell r="BE35" t="str">
            <v>022012</v>
          </cell>
          <cell r="BF35">
            <v>96</v>
          </cell>
          <cell r="BG35" t="str">
            <v>022012</v>
          </cell>
          <cell r="BH35">
            <v>86</v>
          </cell>
          <cell r="BI35" t="str">
            <v>022012</v>
          </cell>
          <cell r="BJ35">
            <v>57</v>
          </cell>
          <cell r="BK35" t="str">
            <v>022012</v>
          </cell>
          <cell r="BL35">
            <v>73</v>
          </cell>
          <cell r="BM35" t="str">
            <v>022012</v>
          </cell>
          <cell r="BN35">
            <v>55</v>
          </cell>
          <cell r="BO35" t="str">
            <v>022000</v>
          </cell>
          <cell r="BP35">
            <v>191</v>
          </cell>
          <cell r="BQ35" t="str">
            <v>022000</v>
          </cell>
          <cell r="BR35">
            <v>146</v>
          </cell>
          <cell r="BS35" t="str">
            <v>022001</v>
          </cell>
          <cell r="BT35">
            <v>259</v>
          </cell>
          <cell r="BU35" t="str">
            <v>022003</v>
          </cell>
          <cell r="BV35">
            <v>69</v>
          </cell>
          <cell r="BW35" t="str">
            <v>022001</v>
          </cell>
          <cell r="BX35">
            <v>289</v>
          </cell>
          <cell r="BY35" t="str">
            <v>022003</v>
          </cell>
          <cell r="BZ35">
            <v>70</v>
          </cell>
          <cell r="CA35" t="str">
            <v>022102</v>
          </cell>
          <cell r="CB35">
            <v>95</v>
          </cell>
          <cell r="CC35" t="str">
            <v>022012</v>
          </cell>
          <cell r="CD35">
            <v>37</v>
          </cell>
          <cell r="CE35" t="str">
            <v>022003</v>
          </cell>
          <cell r="CF35">
            <v>84</v>
          </cell>
          <cell r="CG35" t="str">
            <v>022003</v>
          </cell>
          <cell r="CH35">
            <v>58</v>
          </cell>
          <cell r="CI35" t="str">
            <v>022002</v>
          </cell>
          <cell r="CJ35">
            <v>109</v>
          </cell>
          <cell r="CK35" t="str">
            <v>022102</v>
          </cell>
          <cell r="CL35">
            <v>69</v>
          </cell>
          <cell r="CM35" t="str">
            <v>022102</v>
          </cell>
          <cell r="CN35">
            <v>147</v>
          </cell>
          <cell r="CO35" t="str">
            <v>022003</v>
          </cell>
          <cell r="CP35">
            <v>70</v>
          </cell>
          <cell r="CQ35" t="str">
            <v>022102</v>
          </cell>
          <cell r="CR35">
            <v>112</v>
          </cell>
          <cell r="CS35" t="str">
            <v>022012</v>
          </cell>
          <cell r="CT35">
            <v>43</v>
          </cell>
          <cell r="CU35" t="str">
            <v>022102</v>
          </cell>
          <cell r="CV35">
            <v>112</v>
          </cell>
          <cell r="CW35" t="str">
            <v>022102</v>
          </cell>
          <cell r="CX35">
            <v>71</v>
          </cell>
          <cell r="CY35" t="str">
            <v>022102</v>
          </cell>
          <cell r="CZ35">
            <v>101</v>
          </cell>
          <cell r="DA35" t="str">
            <v>022003</v>
          </cell>
          <cell r="DB35">
            <v>71</v>
          </cell>
          <cell r="DC35" t="str">
            <v>022102</v>
          </cell>
          <cell r="DD35">
            <v>99</v>
          </cell>
          <cell r="DE35" t="str">
            <v>022012</v>
          </cell>
          <cell r="DF35">
            <v>43</v>
          </cell>
          <cell r="DG35" t="str">
            <v>022102</v>
          </cell>
          <cell r="DH35">
            <v>112</v>
          </cell>
          <cell r="DI35" t="str">
            <v>022012</v>
          </cell>
          <cell r="DJ35">
            <v>48</v>
          </cell>
          <cell r="DK35" t="str">
            <v>022102</v>
          </cell>
          <cell r="DL35">
            <v>114</v>
          </cell>
          <cell r="DM35" t="str">
            <v>022102</v>
          </cell>
          <cell r="DN35">
            <v>66</v>
          </cell>
          <cell r="DO35" t="str">
            <v>022102</v>
          </cell>
          <cell r="DP35">
            <v>154</v>
          </cell>
          <cell r="DQ35" t="str">
            <v>022102</v>
          </cell>
          <cell r="DR35">
            <v>105</v>
          </cell>
          <cell r="DS35" t="str">
            <v>022012</v>
          </cell>
          <cell r="DT35">
            <v>87</v>
          </cell>
          <cell r="DU35" t="str">
            <v>022012</v>
          </cell>
          <cell r="DV35">
            <v>51</v>
          </cell>
          <cell r="DW35" t="str">
            <v>022102</v>
          </cell>
          <cell r="DX35">
            <v>168</v>
          </cell>
          <cell r="DY35" t="str">
            <v>022102</v>
          </cell>
          <cell r="DZ35">
            <v>123</v>
          </cell>
          <cell r="EA35" t="str">
            <v>022102</v>
          </cell>
          <cell r="EB35">
            <v>131</v>
          </cell>
          <cell r="EC35" t="str">
            <v>022102</v>
          </cell>
          <cell r="ED35">
            <v>125</v>
          </cell>
          <cell r="EE35" t="str">
            <v>022102</v>
          </cell>
          <cell r="EF35">
            <v>171</v>
          </cell>
          <cell r="EG35" t="str">
            <v>022012</v>
          </cell>
          <cell r="EH35">
            <v>96</v>
          </cell>
          <cell r="EI35" t="str">
            <v>022102</v>
          </cell>
          <cell r="EJ35">
            <v>147</v>
          </cell>
          <cell r="EK35" t="str">
            <v>022102</v>
          </cell>
          <cell r="EL35">
            <v>147</v>
          </cell>
          <cell r="EM35" t="str">
            <v>022102</v>
          </cell>
          <cell r="EN35">
            <v>140</v>
          </cell>
          <cell r="EO35" t="str">
            <v>022102</v>
          </cell>
          <cell r="EP35">
            <v>118</v>
          </cell>
          <cell r="EQ35" t="str">
            <v>022102</v>
          </cell>
          <cell r="ER35">
            <v>131</v>
          </cell>
          <cell r="ES35" t="str">
            <v>022012</v>
          </cell>
          <cell r="ET35">
            <v>83</v>
          </cell>
          <cell r="EU35" t="str">
            <v>022102</v>
          </cell>
          <cell r="EV35">
            <v>173</v>
          </cell>
          <cell r="EW35" t="str">
            <v>022102</v>
          </cell>
          <cell r="EX35">
            <v>140</v>
          </cell>
          <cell r="EY35" t="str">
            <v>022102</v>
          </cell>
          <cell r="EZ35">
            <v>123</v>
          </cell>
          <cell r="FA35" t="str">
            <v>022102</v>
          </cell>
          <cell r="FB35">
            <v>121</v>
          </cell>
          <cell r="FC35" t="str">
            <v>022102</v>
          </cell>
          <cell r="FD35">
            <v>108</v>
          </cell>
          <cell r="FE35" t="str">
            <v>022102</v>
          </cell>
          <cell r="FF35">
            <v>124</v>
          </cell>
          <cell r="FG35" t="str">
            <v>022102</v>
          </cell>
          <cell r="FH35">
            <v>108</v>
          </cell>
          <cell r="FI35" t="str">
            <v>022102</v>
          </cell>
          <cell r="FJ35">
            <v>119</v>
          </cell>
          <cell r="FK35" t="str">
            <v>022102</v>
          </cell>
          <cell r="FL35">
            <v>140</v>
          </cell>
          <cell r="FM35" t="str">
            <v>022102</v>
          </cell>
          <cell r="FN35">
            <v>134</v>
          </cell>
          <cell r="FO35" t="str">
            <v>022102</v>
          </cell>
          <cell r="FP35">
            <v>164</v>
          </cell>
          <cell r="FQ35" t="str">
            <v>022102</v>
          </cell>
          <cell r="FR35">
            <v>138</v>
          </cell>
          <cell r="FS35" t="str">
            <v>022102</v>
          </cell>
          <cell r="FT35">
            <v>134</v>
          </cell>
          <cell r="FU35" t="str">
            <v>022102</v>
          </cell>
          <cell r="FV35">
            <v>153</v>
          </cell>
          <cell r="FW35" t="str">
            <v>022102</v>
          </cell>
          <cell r="FX35">
            <v>140</v>
          </cell>
          <cell r="FY35" t="str">
            <v>022102</v>
          </cell>
          <cell r="FZ35">
            <v>152</v>
          </cell>
          <cell r="GA35" t="str">
            <v>022102</v>
          </cell>
          <cell r="GB35">
            <v>138</v>
          </cell>
          <cell r="GC35" t="str">
            <v>022102</v>
          </cell>
          <cell r="GD35">
            <v>147</v>
          </cell>
          <cell r="GE35" t="str">
            <v>022102</v>
          </cell>
          <cell r="GF35">
            <v>142</v>
          </cell>
          <cell r="GG35" t="str">
            <v>022102</v>
          </cell>
          <cell r="GH35">
            <v>151</v>
          </cell>
          <cell r="GI35" t="str">
            <v>022102</v>
          </cell>
          <cell r="GJ35">
            <v>130</v>
          </cell>
          <cell r="GK35" t="str">
            <v>022102</v>
          </cell>
          <cell r="GL35">
            <v>149</v>
          </cell>
          <cell r="GM35" t="str">
            <v>022102</v>
          </cell>
          <cell r="GN35">
            <v>134</v>
          </cell>
          <cell r="GO35" t="str">
            <v>022102</v>
          </cell>
          <cell r="GP35">
            <v>120</v>
          </cell>
          <cell r="GQ35" t="str">
            <v>022102</v>
          </cell>
          <cell r="GR35">
            <v>134</v>
          </cell>
          <cell r="GS35" t="str">
            <v>022102</v>
          </cell>
          <cell r="GT35">
            <v>158</v>
          </cell>
          <cell r="GU35" t="str">
            <v>022102</v>
          </cell>
          <cell r="GV35">
            <v>156</v>
          </cell>
          <cell r="GW35" t="str">
            <v>022102</v>
          </cell>
          <cell r="GX35">
            <v>164</v>
          </cell>
          <cell r="GY35" t="str">
            <v>022102</v>
          </cell>
          <cell r="GZ35">
            <v>163</v>
          </cell>
          <cell r="HA35" t="str">
            <v>022102</v>
          </cell>
          <cell r="HB35">
            <v>158</v>
          </cell>
          <cell r="HC35" t="str">
            <v>022102</v>
          </cell>
          <cell r="HD35">
            <v>179</v>
          </cell>
          <cell r="HE35" t="str">
            <v>022012</v>
          </cell>
          <cell r="HF35">
            <v>82</v>
          </cell>
          <cell r="HG35" t="str">
            <v>022102</v>
          </cell>
          <cell r="HH35">
            <v>200</v>
          </cell>
          <cell r="HI35" t="str">
            <v>022102</v>
          </cell>
          <cell r="HJ35">
            <v>184</v>
          </cell>
          <cell r="HK35" t="str">
            <v>022102</v>
          </cell>
          <cell r="HL35">
            <v>175</v>
          </cell>
          <cell r="HM35" t="str">
            <v>022102</v>
          </cell>
          <cell r="HN35">
            <v>179</v>
          </cell>
          <cell r="HO35" t="str">
            <v>022102</v>
          </cell>
          <cell r="HP35">
            <v>211</v>
          </cell>
          <cell r="HQ35" t="str">
            <v>022102</v>
          </cell>
          <cell r="HR35">
            <v>186</v>
          </cell>
          <cell r="HS35" t="str">
            <v>022102</v>
          </cell>
          <cell r="HT35">
            <v>210</v>
          </cell>
          <cell r="HU35" t="str">
            <v>022102</v>
          </cell>
          <cell r="HV35">
            <v>190</v>
          </cell>
          <cell r="HW35" t="str">
            <v>022012</v>
          </cell>
          <cell r="HX35">
            <v>131</v>
          </cell>
          <cell r="HY35" t="str">
            <v>022102</v>
          </cell>
          <cell r="HZ35">
            <v>210</v>
          </cell>
          <cell r="IA35" t="str">
            <v>022102</v>
          </cell>
          <cell r="IB35">
            <v>197</v>
          </cell>
          <cell r="IC35" t="str">
            <v>022102</v>
          </cell>
          <cell r="ID35">
            <v>179</v>
          </cell>
          <cell r="IE35" t="str">
            <v>022102</v>
          </cell>
          <cell r="IF35">
            <v>198</v>
          </cell>
          <cell r="IG35" t="str">
            <v>022102</v>
          </cell>
          <cell r="IH35">
            <v>187</v>
          </cell>
          <cell r="II35" t="str">
            <v>022102</v>
          </cell>
          <cell r="IJ35">
            <v>168</v>
          </cell>
          <cell r="IK35" t="str">
            <v>022012</v>
          </cell>
          <cell r="IL35">
            <v>134</v>
          </cell>
          <cell r="IM35" t="str">
            <v>022102</v>
          </cell>
          <cell r="IN35">
            <v>176</v>
          </cell>
          <cell r="IO35" t="str">
            <v>022102</v>
          </cell>
          <cell r="IP35">
            <v>196</v>
          </cell>
          <cell r="IQ35" t="str">
            <v>022102</v>
          </cell>
          <cell r="IR35">
            <v>153</v>
          </cell>
          <cell r="IS35" t="str">
            <v>022102</v>
          </cell>
          <cell r="IT35">
            <v>182</v>
          </cell>
          <cell r="IU35" t="str">
            <v>022102</v>
          </cell>
          <cell r="IV35">
            <v>127</v>
          </cell>
          <cell r="IW35" t="str">
            <v>022102</v>
          </cell>
          <cell r="IX35">
            <v>155</v>
          </cell>
          <cell r="IY35" t="str">
            <v>022102</v>
          </cell>
          <cell r="IZ35">
            <v>131</v>
          </cell>
          <cell r="JA35" t="str">
            <v>022102</v>
          </cell>
          <cell r="JB35">
            <v>151</v>
          </cell>
          <cell r="JC35" t="str">
            <v>022102</v>
          </cell>
          <cell r="JD35">
            <v>119</v>
          </cell>
          <cell r="JE35" t="str">
            <v>022102</v>
          </cell>
          <cell r="JF35">
            <v>144</v>
          </cell>
          <cell r="JG35" t="str">
            <v>022102</v>
          </cell>
          <cell r="JH35">
            <v>101</v>
          </cell>
          <cell r="JI35" t="str">
            <v>022102</v>
          </cell>
          <cell r="JJ35">
            <v>148</v>
          </cell>
          <cell r="JK35" t="str">
            <v>022102</v>
          </cell>
          <cell r="JL35">
            <v>73</v>
          </cell>
          <cell r="JM35" t="str">
            <v>022102</v>
          </cell>
          <cell r="JN35">
            <v>102</v>
          </cell>
          <cell r="JO35" t="str">
            <v>022102</v>
          </cell>
          <cell r="JP35">
            <v>102</v>
          </cell>
          <cell r="JQ35" t="str">
            <v>022102</v>
          </cell>
          <cell r="JR35">
            <v>123</v>
          </cell>
          <cell r="JS35" t="str">
            <v>022102</v>
          </cell>
          <cell r="JT35">
            <v>66</v>
          </cell>
          <cell r="JU35" t="str">
            <v>022102</v>
          </cell>
          <cell r="JV35">
            <v>91</v>
          </cell>
          <cell r="JW35" t="str">
            <v>022102</v>
          </cell>
          <cell r="JX35">
            <v>52</v>
          </cell>
          <cell r="JY35" t="str">
            <v>022102</v>
          </cell>
          <cell r="JZ35">
            <v>102</v>
          </cell>
          <cell r="KA35" t="str">
            <v>022102</v>
          </cell>
          <cell r="KB35">
            <v>64</v>
          </cell>
          <cell r="KC35" t="str">
            <v>022102</v>
          </cell>
          <cell r="KD35">
            <v>101</v>
          </cell>
          <cell r="KE35" t="str">
            <v>022102</v>
          </cell>
          <cell r="KF35">
            <v>44</v>
          </cell>
          <cell r="KG35" t="str">
            <v>022102</v>
          </cell>
          <cell r="KH35">
            <v>82</v>
          </cell>
          <cell r="KI35" t="str">
            <v>022102</v>
          </cell>
          <cell r="KJ35">
            <v>46</v>
          </cell>
          <cell r="KK35" t="str">
            <v>022102</v>
          </cell>
          <cell r="KL35">
            <v>72</v>
          </cell>
          <cell r="KM35" t="str">
            <v>022102</v>
          </cell>
          <cell r="KN35">
            <v>29</v>
          </cell>
          <cell r="KO35" t="str">
            <v>022102</v>
          </cell>
          <cell r="KP35">
            <v>56</v>
          </cell>
          <cell r="KQ35" t="str">
            <v>022102</v>
          </cell>
          <cell r="KR35">
            <v>13</v>
          </cell>
          <cell r="KS35" t="str">
            <v>022102</v>
          </cell>
          <cell r="KT35">
            <v>30</v>
          </cell>
          <cell r="KU35" t="str">
            <v>022102</v>
          </cell>
          <cell r="KV35">
            <v>17</v>
          </cell>
          <cell r="KW35" t="str">
            <v>022102</v>
          </cell>
          <cell r="KX35">
            <v>28</v>
          </cell>
          <cell r="KY35" t="str">
            <v>022102</v>
          </cell>
          <cell r="KZ35">
            <v>9</v>
          </cell>
          <cell r="LA35" t="str">
            <v>022102</v>
          </cell>
          <cell r="LB35">
            <v>22</v>
          </cell>
          <cell r="LC35" t="str">
            <v>022102</v>
          </cell>
          <cell r="LD35">
            <v>21</v>
          </cell>
          <cell r="LE35" t="str">
            <v>022102</v>
          </cell>
          <cell r="LF35">
            <v>54</v>
          </cell>
          <cell r="LG35" t="str">
            <v>022102</v>
          </cell>
          <cell r="LH35">
            <v>31</v>
          </cell>
          <cell r="LI35" t="str">
            <v>022102</v>
          </cell>
          <cell r="LJ35">
            <v>76</v>
          </cell>
          <cell r="LK35" t="str">
            <v>022102</v>
          </cell>
          <cell r="LL35">
            <v>29</v>
          </cell>
          <cell r="LM35" t="str">
            <v>022102</v>
          </cell>
          <cell r="LN35">
            <v>75</v>
          </cell>
          <cell r="LO35" t="str">
            <v>022102</v>
          </cell>
          <cell r="LP35">
            <v>34</v>
          </cell>
          <cell r="LQ35" t="str">
            <v>022102</v>
          </cell>
          <cell r="LR35">
            <v>84</v>
          </cell>
          <cell r="LS35" t="str">
            <v>022102</v>
          </cell>
          <cell r="LT35">
            <v>30</v>
          </cell>
          <cell r="LU35" t="str">
            <v>022102</v>
          </cell>
          <cell r="LV35">
            <v>60</v>
          </cell>
          <cell r="LW35" t="str">
            <v>022102</v>
          </cell>
          <cell r="LX35">
            <v>19</v>
          </cell>
          <cell r="LY35" t="str">
            <v>022102</v>
          </cell>
          <cell r="LZ35">
            <v>61</v>
          </cell>
          <cell r="MA35" t="str">
            <v>022102</v>
          </cell>
          <cell r="MB35">
            <v>16</v>
          </cell>
          <cell r="MC35" t="str">
            <v>022102</v>
          </cell>
          <cell r="MD35">
            <v>49</v>
          </cell>
          <cell r="ME35" t="str">
            <v>022102</v>
          </cell>
          <cell r="MF35">
            <v>10</v>
          </cell>
          <cell r="MG35" t="str">
            <v>022102</v>
          </cell>
          <cell r="MH35">
            <v>34</v>
          </cell>
          <cell r="MI35" t="str">
            <v>022102</v>
          </cell>
          <cell r="MJ35">
            <v>4</v>
          </cell>
          <cell r="MK35" t="str">
            <v>022102</v>
          </cell>
          <cell r="ML35">
            <v>40</v>
          </cell>
          <cell r="MM35" t="str">
            <v>022102</v>
          </cell>
          <cell r="MN35">
            <v>8</v>
          </cell>
          <cell r="MO35" t="str">
            <v>022102</v>
          </cell>
          <cell r="MP35">
            <v>28</v>
          </cell>
          <cell r="MQ35" t="str">
            <v>022102</v>
          </cell>
          <cell r="MR35">
            <v>9</v>
          </cell>
          <cell r="MS35" t="str">
            <v>022102</v>
          </cell>
          <cell r="MT35">
            <v>24</v>
          </cell>
          <cell r="MU35" t="str">
            <v>022102</v>
          </cell>
          <cell r="MV35">
            <v>9</v>
          </cell>
          <cell r="MW35" t="str">
            <v>022102</v>
          </cell>
          <cell r="MX35">
            <v>28</v>
          </cell>
          <cell r="MY35" t="str">
            <v>022102</v>
          </cell>
          <cell r="MZ35">
            <v>9</v>
          </cell>
          <cell r="NA35" t="str">
            <v>022102</v>
          </cell>
          <cell r="NB35">
            <v>13</v>
          </cell>
          <cell r="NC35" t="str">
            <v>022102</v>
          </cell>
          <cell r="ND35">
            <v>1</v>
          </cell>
          <cell r="NE35" t="str">
            <v>022102</v>
          </cell>
          <cell r="NF35">
            <v>15</v>
          </cell>
          <cell r="NI35" t="str">
            <v>022103</v>
          </cell>
          <cell r="NJ35">
            <v>16</v>
          </cell>
          <cell r="NM35" t="str">
            <v>022102</v>
          </cell>
          <cell r="NN35">
            <v>7</v>
          </cell>
          <cell r="NO35" t="str">
            <v>022102</v>
          </cell>
          <cell r="NP35">
            <v>1</v>
          </cell>
          <cell r="NQ35" t="str">
            <v>022103</v>
          </cell>
          <cell r="NR35">
            <v>3</v>
          </cell>
          <cell r="NU35" t="str">
            <v>022201</v>
          </cell>
          <cell r="NV35">
            <v>1</v>
          </cell>
          <cell r="NY35" t="str">
            <v>022203</v>
          </cell>
          <cell r="NZ35">
            <v>1</v>
          </cell>
          <cell r="OC35" t="str">
            <v>024001</v>
          </cell>
          <cell r="OD35">
            <v>1</v>
          </cell>
        </row>
        <row r="36">
          <cell r="C36" t="str">
            <v>022102</v>
          </cell>
          <cell r="D36">
            <v>86</v>
          </cell>
          <cell r="E36" t="str">
            <v>022102</v>
          </cell>
          <cell r="F36">
            <v>85</v>
          </cell>
          <cell r="G36" t="str">
            <v>022102</v>
          </cell>
          <cell r="H36">
            <v>95</v>
          </cell>
          <cell r="I36" t="str">
            <v>022102</v>
          </cell>
          <cell r="J36">
            <v>86</v>
          </cell>
          <cell r="K36" t="str">
            <v>022102</v>
          </cell>
          <cell r="L36">
            <v>110</v>
          </cell>
          <cell r="M36" t="str">
            <v>022102</v>
          </cell>
          <cell r="N36">
            <v>90</v>
          </cell>
          <cell r="O36" t="str">
            <v>022102</v>
          </cell>
          <cell r="P36">
            <v>137</v>
          </cell>
          <cell r="Q36" t="str">
            <v>022102</v>
          </cell>
          <cell r="R36">
            <v>85</v>
          </cell>
          <cell r="S36" t="str">
            <v>022102</v>
          </cell>
          <cell r="T36">
            <v>118</v>
          </cell>
          <cell r="U36" t="str">
            <v>022102</v>
          </cell>
          <cell r="V36">
            <v>110</v>
          </cell>
          <cell r="W36" t="str">
            <v>022102</v>
          </cell>
          <cell r="X36">
            <v>154</v>
          </cell>
          <cell r="Y36" t="str">
            <v>022102</v>
          </cell>
          <cell r="Z36">
            <v>139</v>
          </cell>
          <cell r="AA36" t="str">
            <v>022102</v>
          </cell>
          <cell r="AB36">
            <v>145</v>
          </cell>
          <cell r="AC36" t="str">
            <v>022102</v>
          </cell>
          <cell r="AD36">
            <v>114</v>
          </cell>
          <cell r="AE36" t="str">
            <v>022102</v>
          </cell>
          <cell r="AF36">
            <v>152</v>
          </cell>
          <cell r="AG36" t="str">
            <v>022102</v>
          </cell>
          <cell r="AH36">
            <v>153</v>
          </cell>
          <cell r="AI36" t="str">
            <v>022102</v>
          </cell>
          <cell r="AJ36">
            <v>158</v>
          </cell>
          <cell r="AK36" t="str">
            <v>022102</v>
          </cell>
          <cell r="AL36">
            <v>141</v>
          </cell>
          <cell r="AM36" t="str">
            <v>022102</v>
          </cell>
          <cell r="AN36">
            <v>126</v>
          </cell>
          <cell r="AO36" t="str">
            <v>022102</v>
          </cell>
          <cell r="AP36">
            <v>136</v>
          </cell>
          <cell r="AQ36" t="str">
            <v>022102</v>
          </cell>
          <cell r="AR36">
            <v>166</v>
          </cell>
          <cell r="AS36" t="str">
            <v>022102</v>
          </cell>
          <cell r="AT36">
            <v>156</v>
          </cell>
          <cell r="AU36" t="str">
            <v>022102</v>
          </cell>
          <cell r="AV36">
            <v>148</v>
          </cell>
          <cell r="AW36" t="str">
            <v>022102</v>
          </cell>
          <cell r="AX36">
            <v>139</v>
          </cell>
          <cell r="AY36" t="str">
            <v>022102</v>
          </cell>
          <cell r="AZ36">
            <v>167</v>
          </cell>
          <cell r="BA36" t="str">
            <v>022102</v>
          </cell>
          <cell r="BB36">
            <v>144</v>
          </cell>
          <cell r="BC36" t="str">
            <v>022102</v>
          </cell>
          <cell r="BD36">
            <v>175</v>
          </cell>
          <cell r="BE36" t="str">
            <v>022102</v>
          </cell>
          <cell r="BF36">
            <v>161</v>
          </cell>
          <cell r="BG36" t="str">
            <v>022102</v>
          </cell>
          <cell r="BH36">
            <v>131</v>
          </cell>
          <cell r="BI36" t="str">
            <v>022102</v>
          </cell>
          <cell r="BJ36">
            <v>130</v>
          </cell>
          <cell r="BK36" t="str">
            <v>022102</v>
          </cell>
          <cell r="BL36">
            <v>134</v>
          </cell>
          <cell r="BM36" t="str">
            <v>022102</v>
          </cell>
          <cell r="BN36">
            <v>106</v>
          </cell>
          <cell r="BO36" t="str">
            <v>022001</v>
          </cell>
          <cell r="BP36">
            <v>312</v>
          </cell>
          <cell r="BQ36" t="str">
            <v>022001</v>
          </cell>
          <cell r="BR36">
            <v>211</v>
          </cell>
          <cell r="BS36" t="str">
            <v>022002</v>
          </cell>
          <cell r="BT36">
            <v>89</v>
          </cell>
          <cell r="BU36" t="str">
            <v>022012</v>
          </cell>
          <cell r="BV36">
            <v>37</v>
          </cell>
          <cell r="BW36" t="str">
            <v>022002</v>
          </cell>
          <cell r="BX36">
            <v>86</v>
          </cell>
          <cell r="BY36" t="str">
            <v>022012</v>
          </cell>
          <cell r="BZ36">
            <v>45</v>
          </cell>
          <cell r="CA36" t="str">
            <v>022103</v>
          </cell>
          <cell r="CB36">
            <v>98</v>
          </cell>
          <cell r="CC36" t="str">
            <v>022102</v>
          </cell>
          <cell r="CD36">
            <v>67</v>
          </cell>
          <cell r="CE36" t="str">
            <v>022012</v>
          </cell>
          <cell r="CF36">
            <v>60</v>
          </cell>
          <cell r="CG36" t="str">
            <v>022012</v>
          </cell>
          <cell r="CH36">
            <v>35</v>
          </cell>
          <cell r="CI36" t="str">
            <v>022003</v>
          </cell>
          <cell r="CJ36">
            <v>100</v>
          </cell>
          <cell r="CK36" t="str">
            <v>022103</v>
          </cell>
          <cell r="CL36">
            <v>55</v>
          </cell>
          <cell r="CM36" t="str">
            <v>022103</v>
          </cell>
          <cell r="CN36">
            <v>89</v>
          </cell>
          <cell r="CO36" t="str">
            <v>022012</v>
          </cell>
          <cell r="CP36">
            <v>29</v>
          </cell>
          <cell r="CQ36" t="str">
            <v>022103</v>
          </cell>
          <cell r="CR36">
            <v>92</v>
          </cell>
          <cell r="CS36" t="str">
            <v>022102</v>
          </cell>
          <cell r="CT36">
            <v>62</v>
          </cell>
          <cell r="CU36" t="str">
            <v>022103</v>
          </cell>
          <cell r="CV36">
            <v>94</v>
          </cell>
          <cell r="CW36" t="str">
            <v>022103</v>
          </cell>
          <cell r="CX36">
            <v>51</v>
          </cell>
          <cell r="CY36" t="str">
            <v>022103</v>
          </cell>
          <cell r="CZ36">
            <v>77</v>
          </cell>
          <cell r="DA36" t="str">
            <v>022012</v>
          </cell>
          <cell r="DB36">
            <v>37</v>
          </cell>
          <cell r="DC36" t="str">
            <v>022103</v>
          </cell>
          <cell r="DD36">
            <v>87</v>
          </cell>
          <cell r="DE36" t="str">
            <v>022102</v>
          </cell>
          <cell r="DF36">
            <v>76</v>
          </cell>
          <cell r="DG36" t="str">
            <v>022103</v>
          </cell>
          <cell r="DH36">
            <v>99</v>
          </cell>
          <cell r="DI36" t="str">
            <v>022102</v>
          </cell>
          <cell r="DJ36">
            <v>70</v>
          </cell>
          <cell r="DK36" t="str">
            <v>022103</v>
          </cell>
          <cell r="DL36">
            <v>116</v>
          </cell>
          <cell r="DM36" t="str">
            <v>022103</v>
          </cell>
          <cell r="DN36">
            <v>78</v>
          </cell>
          <cell r="DO36" t="str">
            <v>022103</v>
          </cell>
          <cell r="DP36">
            <v>104</v>
          </cell>
          <cell r="DQ36" t="str">
            <v>022103</v>
          </cell>
          <cell r="DR36">
            <v>73</v>
          </cell>
          <cell r="DS36" t="str">
            <v>022102</v>
          </cell>
          <cell r="DT36">
            <v>152</v>
          </cell>
          <cell r="DU36" t="str">
            <v>022102</v>
          </cell>
          <cell r="DV36">
            <v>116</v>
          </cell>
          <cell r="DW36" t="str">
            <v>022103</v>
          </cell>
          <cell r="DX36">
            <v>124</v>
          </cell>
          <cell r="DY36" t="str">
            <v>022103</v>
          </cell>
          <cell r="DZ36">
            <v>92</v>
          </cell>
          <cell r="EA36" t="str">
            <v>022103</v>
          </cell>
          <cell r="EB36">
            <v>149</v>
          </cell>
          <cell r="EC36" t="str">
            <v>022103</v>
          </cell>
          <cell r="ED36">
            <v>87</v>
          </cell>
          <cell r="EE36" t="str">
            <v>022103</v>
          </cell>
          <cell r="EF36">
            <v>130</v>
          </cell>
          <cell r="EG36" t="str">
            <v>022102</v>
          </cell>
          <cell r="EH36">
            <v>133</v>
          </cell>
          <cell r="EI36" t="str">
            <v>022103</v>
          </cell>
          <cell r="EJ36">
            <v>114</v>
          </cell>
          <cell r="EK36" t="str">
            <v>022103</v>
          </cell>
          <cell r="EL36">
            <v>93</v>
          </cell>
          <cell r="EM36" t="str">
            <v>022103</v>
          </cell>
          <cell r="EN36">
            <v>82</v>
          </cell>
          <cell r="EO36" t="str">
            <v>022103</v>
          </cell>
          <cell r="EP36">
            <v>83</v>
          </cell>
          <cell r="EQ36" t="str">
            <v>022103</v>
          </cell>
          <cell r="ER36">
            <v>106</v>
          </cell>
          <cell r="ES36" t="str">
            <v>022102</v>
          </cell>
          <cell r="ET36">
            <v>126</v>
          </cell>
          <cell r="EU36" t="str">
            <v>022103</v>
          </cell>
          <cell r="EV36">
            <v>99</v>
          </cell>
          <cell r="EW36" t="str">
            <v>022103</v>
          </cell>
          <cell r="EX36">
            <v>88</v>
          </cell>
          <cell r="EY36" t="str">
            <v>022103</v>
          </cell>
          <cell r="EZ36">
            <v>105</v>
          </cell>
          <cell r="FA36" t="str">
            <v>022103</v>
          </cell>
          <cell r="FB36">
            <v>88</v>
          </cell>
          <cell r="FC36" t="str">
            <v>022103</v>
          </cell>
          <cell r="FD36">
            <v>93</v>
          </cell>
          <cell r="FE36" t="str">
            <v>022103</v>
          </cell>
          <cell r="FF36">
            <v>96</v>
          </cell>
          <cell r="FG36" t="str">
            <v>022103</v>
          </cell>
          <cell r="FH36">
            <v>88</v>
          </cell>
          <cell r="FI36" t="str">
            <v>022103</v>
          </cell>
          <cell r="FJ36">
            <v>101</v>
          </cell>
          <cell r="FK36" t="str">
            <v>022103</v>
          </cell>
          <cell r="FL36">
            <v>80</v>
          </cell>
          <cell r="FM36" t="str">
            <v>022103</v>
          </cell>
          <cell r="FN36">
            <v>90</v>
          </cell>
          <cell r="FO36" t="str">
            <v>022103</v>
          </cell>
          <cell r="FP36">
            <v>105</v>
          </cell>
          <cell r="FQ36" t="str">
            <v>022103</v>
          </cell>
          <cell r="FR36">
            <v>122</v>
          </cell>
          <cell r="FS36" t="str">
            <v>022103</v>
          </cell>
          <cell r="FT36">
            <v>80</v>
          </cell>
          <cell r="FU36" t="str">
            <v>022103</v>
          </cell>
          <cell r="FV36">
            <v>107</v>
          </cell>
          <cell r="FW36" t="str">
            <v>022103</v>
          </cell>
          <cell r="FX36">
            <v>81</v>
          </cell>
          <cell r="FY36" t="str">
            <v>022103</v>
          </cell>
          <cell r="FZ36">
            <v>109</v>
          </cell>
          <cell r="GA36" t="str">
            <v>022103</v>
          </cell>
          <cell r="GB36">
            <v>117</v>
          </cell>
          <cell r="GC36" t="str">
            <v>022103</v>
          </cell>
          <cell r="GD36">
            <v>133</v>
          </cell>
          <cell r="GE36" t="str">
            <v>022103</v>
          </cell>
          <cell r="GF36">
            <v>113</v>
          </cell>
          <cell r="GG36" t="str">
            <v>022103</v>
          </cell>
          <cell r="GH36">
            <v>120</v>
          </cell>
          <cell r="GI36" t="str">
            <v>022103</v>
          </cell>
          <cell r="GJ36">
            <v>109</v>
          </cell>
          <cell r="GK36" t="str">
            <v>022103</v>
          </cell>
          <cell r="GL36">
            <v>102</v>
          </cell>
          <cell r="GM36" t="str">
            <v>022103</v>
          </cell>
          <cell r="GN36">
            <v>120</v>
          </cell>
          <cell r="GO36" t="str">
            <v>022103</v>
          </cell>
          <cell r="GP36">
            <v>116</v>
          </cell>
          <cell r="GQ36" t="str">
            <v>022103</v>
          </cell>
          <cell r="GR36">
            <v>126</v>
          </cell>
          <cell r="GS36" t="str">
            <v>022103</v>
          </cell>
          <cell r="GT36">
            <v>138</v>
          </cell>
          <cell r="GU36" t="str">
            <v>022103</v>
          </cell>
          <cell r="GV36">
            <v>145</v>
          </cell>
          <cell r="GW36" t="str">
            <v>022103</v>
          </cell>
          <cell r="GX36">
            <v>132</v>
          </cell>
          <cell r="GY36" t="str">
            <v>022103</v>
          </cell>
          <cell r="GZ36">
            <v>137</v>
          </cell>
          <cell r="HA36" t="str">
            <v>022103</v>
          </cell>
          <cell r="HB36">
            <v>146</v>
          </cell>
          <cell r="HC36" t="str">
            <v>022103</v>
          </cell>
          <cell r="HD36">
            <v>145</v>
          </cell>
          <cell r="HE36" t="str">
            <v>022102</v>
          </cell>
          <cell r="HF36">
            <v>189</v>
          </cell>
          <cell r="HG36" t="str">
            <v>022103</v>
          </cell>
          <cell r="HH36">
            <v>190</v>
          </cell>
          <cell r="HI36" t="str">
            <v>022103</v>
          </cell>
          <cell r="HJ36">
            <v>155</v>
          </cell>
          <cell r="HK36" t="str">
            <v>022103</v>
          </cell>
          <cell r="HL36">
            <v>160</v>
          </cell>
          <cell r="HM36" t="str">
            <v>022103</v>
          </cell>
          <cell r="HN36">
            <v>147</v>
          </cell>
          <cell r="HO36" t="str">
            <v>022103</v>
          </cell>
          <cell r="HP36">
            <v>167</v>
          </cell>
          <cell r="HQ36" t="str">
            <v>022103</v>
          </cell>
          <cell r="HR36">
            <v>144</v>
          </cell>
          <cell r="HS36" t="str">
            <v>022103</v>
          </cell>
          <cell r="HT36">
            <v>188</v>
          </cell>
          <cell r="HU36" t="str">
            <v>022103</v>
          </cell>
          <cell r="HV36">
            <v>165</v>
          </cell>
          <cell r="HW36" t="str">
            <v>022102</v>
          </cell>
          <cell r="HX36">
            <v>207</v>
          </cell>
          <cell r="HY36" t="str">
            <v>022103</v>
          </cell>
          <cell r="HZ36">
            <v>166</v>
          </cell>
          <cell r="IA36" t="str">
            <v>022103</v>
          </cell>
          <cell r="IB36">
            <v>176</v>
          </cell>
          <cell r="IC36" t="str">
            <v>022103</v>
          </cell>
          <cell r="ID36">
            <v>180</v>
          </cell>
          <cell r="IE36" t="str">
            <v>022103</v>
          </cell>
          <cell r="IF36">
            <v>175</v>
          </cell>
          <cell r="IG36" t="str">
            <v>022103</v>
          </cell>
          <cell r="IH36">
            <v>175</v>
          </cell>
          <cell r="II36" t="str">
            <v>022103</v>
          </cell>
          <cell r="IJ36">
            <v>184</v>
          </cell>
          <cell r="IK36" t="str">
            <v>022102</v>
          </cell>
          <cell r="IL36">
            <v>198</v>
          </cell>
          <cell r="IM36" t="str">
            <v>022103</v>
          </cell>
          <cell r="IN36">
            <v>159</v>
          </cell>
          <cell r="IO36" t="str">
            <v>022103</v>
          </cell>
          <cell r="IP36">
            <v>159</v>
          </cell>
          <cell r="IQ36" t="str">
            <v>022103</v>
          </cell>
          <cell r="IR36">
            <v>132</v>
          </cell>
          <cell r="IS36" t="str">
            <v>022103</v>
          </cell>
          <cell r="IT36">
            <v>156</v>
          </cell>
          <cell r="IU36" t="str">
            <v>022103</v>
          </cell>
          <cell r="IV36">
            <v>123</v>
          </cell>
          <cell r="IW36" t="str">
            <v>022103</v>
          </cell>
          <cell r="IX36">
            <v>143</v>
          </cell>
          <cell r="IY36" t="str">
            <v>022103</v>
          </cell>
          <cell r="IZ36">
            <v>124</v>
          </cell>
          <cell r="JA36" t="str">
            <v>022103</v>
          </cell>
          <cell r="JB36">
            <v>136</v>
          </cell>
          <cell r="JC36" t="str">
            <v>022103</v>
          </cell>
          <cell r="JD36">
            <v>100</v>
          </cell>
          <cell r="JE36" t="str">
            <v>022103</v>
          </cell>
          <cell r="JF36">
            <v>116</v>
          </cell>
          <cell r="JG36" t="str">
            <v>022103</v>
          </cell>
          <cell r="JH36">
            <v>92</v>
          </cell>
          <cell r="JI36" t="str">
            <v>022103</v>
          </cell>
          <cell r="JJ36">
            <v>121</v>
          </cell>
          <cell r="JK36" t="str">
            <v>022103</v>
          </cell>
          <cell r="JL36">
            <v>92</v>
          </cell>
          <cell r="JM36" t="str">
            <v>022103</v>
          </cell>
          <cell r="JN36">
            <v>114</v>
          </cell>
          <cell r="JO36" t="str">
            <v>022103</v>
          </cell>
          <cell r="JP36">
            <v>88</v>
          </cell>
          <cell r="JQ36" t="str">
            <v>022103</v>
          </cell>
          <cell r="JR36">
            <v>121</v>
          </cell>
          <cell r="JS36" t="str">
            <v>022103</v>
          </cell>
          <cell r="JT36">
            <v>76</v>
          </cell>
          <cell r="JU36" t="str">
            <v>022103</v>
          </cell>
          <cell r="JV36">
            <v>105</v>
          </cell>
          <cell r="JW36" t="str">
            <v>022103</v>
          </cell>
          <cell r="JX36">
            <v>44</v>
          </cell>
          <cell r="JY36" t="str">
            <v>022103</v>
          </cell>
          <cell r="JZ36">
            <v>66</v>
          </cell>
          <cell r="KA36" t="str">
            <v>022103</v>
          </cell>
          <cell r="KB36">
            <v>69</v>
          </cell>
          <cell r="KC36" t="str">
            <v>022103</v>
          </cell>
          <cell r="KD36">
            <v>104</v>
          </cell>
          <cell r="KE36" t="str">
            <v>022103</v>
          </cell>
          <cell r="KF36">
            <v>49</v>
          </cell>
          <cell r="KG36" t="str">
            <v>022103</v>
          </cell>
          <cell r="KH36">
            <v>84</v>
          </cell>
          <cell r="KI36" t="str">
            <v>022103</v>
          </cell>
          <cell r="KJ36">
            <v>54</v>
          </cell>
          <cell r="KK36" t="str">
            <v>022103</v>
          </cell>
          <cell r="KL36">
            <v>71</v>
          </cell>
          <cell r="KM36" t="str">
            <v>022103</v>
          </cell>
          <cell r="KN36">
            <v>42</v>
          </cell>
          <cell r="KO36" t="str">
            <v>022103</v>
          </cell>
          <cell r="KP36">
            <v>71</v>
          </cell>
          <cell r="KQ36" t="str">
            <v>022103</v>
          </cell>
          <cell r="KR36">
            <v>18</v>
          </cell>
          <cell r="KS36" t="str">
            <v>022103</v>
          </cell>
          <cell r="KT36">
            <v>28</v>
          </cell>
          <cell r="KU36" t="str">
            <v>022103</v>
          </cell>
          <cell r="KV36">
            <v>11</v>
          </cell>
          <cell r="KW36" t="str">
            <v>022103</v>
          </cell>
          <cell r="KX36">
            <v>21</v>
          </cell>
          <cell r="KY36" t="str">
            <v>022103</v>
          </cell>
          <cell r="KZ36">
            <v>9</v>
          </cell>
          <cell r="LA36" t="str">
            <v>022103</v>
          </cell>
          <cell r="LB36">
            <v>34</v>
          </cell>
          <cell r="LC36" t="str">
            <v>022103</v>
          </cell>
          <cell r="LD36">
            <v>18</v>
          </cell>
          <cell r="LE36" t="str">
            <v>022103</v>
          </cell>
          <cell r="LF36">
            <v>60</v>
          </cell>
          <cell r="LG36" t="str">
            <v>022103</v>
          </cell>
          <cell r="LH36">
            <v>22</v>
          </cell>
          <cell r="LI36" t="str">
            <v>022103</v>
          </cell>
          <cell r="LJ36">
            <v>79</v>
          </cell>
          <cell r="LK36" t="str">
            <v>022103</v>
          </cell>
          <cell r="LL36">
            <v>39</v>
          </cell>
          <cell r="LM36" t="str">
            <v>022103</v>
          </cell>
          <cell r="LN36">
            <v>71</v>
          </cell>
          <cell r="LO36" t="str">
            <v>022103</v>
          </cell>
          <cell r="LP36">
            <v>32</v>
          </cell>
          <cell r="LQ36" t="str">
            <v>022103</v>
          </cell>
          <cell r="LR36">
            <v>91</v>
          </cell>
          <cell r="LS36" t="str">
            <v>022103</v>
          </cell>
          <cell r="LT36">
            <v>23</v>
          </cell>
          <cell r="LU36" t="str">
            <v>022103</v>
          </cell>
          <cell r="LV36">
            <v>76</v>
          </cell>
          <cell r="LW36" t="str">
            <v>022103</v>
          </cell>
          <cell r="LX36">
            <v>18</v>
          </cell>
          <cell r="LY36" t="str">
            <v>022103</v>
          </cell>
          <cell r="LZ36">
            <v>56</v>
          </cell>
          <cell r="MA36" t="str">
            <v>022103</v>
          </cell>
          <cell r="MB36">
            <v>24</v>
          </cell>
          <cell r="MC36" t="str">
            <v>022103</v>
          </cell>
          <cell r="MD36">
            <v>54</v>
          </cell>
          <cell r="ME36" t="str">
            <v>022103</v>
          </cell>
          <cell r="MF36">
            <v>13</v>
          </cell>
          <cell r="MG36" t="str">
            <v>022103</v>
          </cell>
          <cell r="MH36">
            <v>47</v>
          </cell>
          <cell r="MI36" t="str">
            <v>022103</v>
          </cell>
          <cell r="MJ36">
            <v>11</v>
          </cell>
          <cell r="MK36" t="str">
            <v>022103</v>
          </cell>
          <cell r="ML36">
            <v>33</v>
          </cell>
          <cell r="MM36" t="str">
            <v>022103</v>
          </cell>
          <cell r="MN36">
            <v>11</v>
          </cell>
          <cell r="MO36" t="str">
            <v>022103</v>
          </cell>
          <cell r="MP36">
            <v>32</v>
          </cell>
          <cell r="MQ36" t="str">
            <v>022103</v>
          </cell>
          <cell r="MR36">
            <v>11</v>
          </cell>
          <cell r="MS36" t="str">
            <v>022103</v>
          </cell>
          <cell r="MT36">
            <v>30</v>
          </cell>
          <cell r="MU36" t="str">
            <v>022103</v>
          </cell>
          <cell r="MV36">
            <v>7</v>
          </cell>
          <cell r="MW36" t="str">
            <v>022103</v>
          </cell>
          <cell r="MX36">
            <v>32</v>
          </cell>
          <cell r="MY36" t="str">
            <v>022103</v>
          </cell>
          <cell r="MZ36">
            <v>5</v>
          </cell>
          <cell r="NA36" t="str">
            <v>022103</v>
          </cell>
          <cell r="NB36">
            <v>23</v>
          </cell>
          <cell r="NC36" t="str">
            <v>022103</v>
          </cell>
          <cell r="ND36">
            <v>5</v>
          </cell>
          <cell r="NE36" t="str">
            <v>022103</v>
          </cell>
          <cell r="NF36">
            <v>18</v>
          </cell>
          <cell r="NG36" t="str">
            <v>022103</v>
          </cell>
          <cell r="NH36">
            <v>3</v>
          </cell>
          <cell r="NI36" t="str">
            <v>022104</v>
          </cell>
          <cell r="NJ36">
            <v>24</v>
          </cell>
          <cell r="NK36" t="str">
            <v>022103</v>
          </cell>
          <cell r="NL36">
            <v>2</v>
          </cell>
          <cell r="NM36" t="str">
            <v>022103</v>
          </cell>
          <cell r="NN36">
            <v>8</v>
          </cell>
          <cell r="NO36" t="str">
            <v>022103</v>
          </cell>
          <cell r="NP36">
            <v>2</v>
          </cell>
          <cell r="NQ36" t="str">
            <v>022104</v>
          </cell>
          <cell r="NR36">
            <v>7</v>
          </cell>
          <cell r="NU36" t="str">
            <v>022202</v>
          </cell>
          <cell r="NV36">
            <v>4</v>
          </cell>
          <cell r="NW36" t="str">
            <v>022103</v>
          </cell>
          <cell r="NX36">
            <v>1</v>
          </cell>
          <cell r="NY36" t="str">
            <v>022204</v>
          </cell>
          <cell r="NZ36">
            <v>2</v>
          </cell>
          <cell r="OC36" t="str">
            <v>024005</v>
          </cell>
          <cell r="OD36">
            <v>4</v>
          </cell>
        </row>
        <row r="37">
          <cell r="C37" t="str">
            <v>022103</v>
          </cell>
          <cell r="D37">
            <v>70</v>
          </cell>
          <cell r="E37" t="str">
            <v>022103</v>
          </cell>
          <cell r="F37">
            <v>62</v>
          </cell>
          <cell r="G37" t="str">
            <v>022103</v>
          </cell>
          <cell r="H37">
            <v>66</v>
          </cell>
          <cell r="I37" t="str">
            <v>022103</v>
          </cell>
          <cell r="J37">
            <v>60</v>
          </cell>
          <cell r="K37" t="str">
            <v>022103</v>
          </cell>
          <cell r="L37">
            <v>69</v>
          </cell>
          <cell r="M37" t="str">
            <v>022103</v>
          </cell>
          <cell r="N37">
            <v>71</v>
          </cell>
          <cell r="O37" t="str">
            <v>022103</v>
          </cell>
          <cell r="P37">
            <v>88</v>
          </cell>
          <cell r="Q37" t="str">
            <v>022103</v>
          </cell>
          <cell r="R37">
            <v>81</v>
          </cell>
          <cell r="S37" t="str">
            <v>022103</v>
          </cell>
          <cell r="T37">
            <v>89</v>
          </cell>
          <cell r="U37" t="str">
            <v>022103</v>
          </cell>
          <cell r="V37">
            <v>93</v>
          </cell>
          <cell r="W37" t="str">
            <v>022103</v>
          </cell>
          <cell r="X37">
            <v>110</v>
          </cell>
          <cell r="Y37" t="str">
            <v>022103</v>
          </cell>
          <cell r="Z37">
            <v>110</v>
          </cell>
          <cell r="AA37" t="str">
            <v>022103</v>
          </cell>
          <cell r="AB37">
            <v>120</v>
          </cell>
          <cell r="AC37" t="str">
            <v>022103</v>
          </cell>
          <cell r="AD37">
            <v>107</v>
          </cell>
          <cell r="AE37" t="str">
            <v>022103</v>
          </cell>
          <cell r="AF37">
            <v>109</v>
          </cell>
          <cell r="AG37" t="str">
            <v>022103</v>
          </cell>
          <cell r="AH37">
            <v>109</v>
          </cell>
          <cell r="AI37" t="str">
            <v>022103</v>
          </cell>
          <cell r="AJ37">
            <v>136</v>
          </cell>
          <cell r="AK37" t="str">
            <v>022103</v>
          </cell>
          <cell r="AL37">
            <v>107</v>
          </cell>
          <cell r="AM37" t="str">
            <v>022103</v>
          </cell>
          <cell r="AN37">
            <v>117</v>
          </cell>
          <cell r="AO37" t="str">
            <v>022103</v>
          </cell>
          <cell r="AP37">
            <v>97</v>
          </cell>
          <cell r="AQ37" t="str">
            <v>022103</v>
          </cell>
          <cell r="AR37">
            <v>118</v>
          </cell>
          <cell r="AS37" t="str">
            <v>022103</v>
          </cell>
          <cell r="AT37">
            <v>119</v>
          </cell>
          <cell r="AU37" t="str">
            <v>022103</v>
          </cell>
          <cell r="AV37">
            <v>100</v>
          </cell>
          <cell r="AW37" t="str">
            <v>022103</v>
          </cell>
          <cell r="AX37">
            <v>126</v>
          </cell>
          <cell r="AY37" t="str">
            <v>022103</v>
          </cell>
          <cell r="AZ37">
            <v>121</v>
          </cell>
          <cell r="BA37" t="str">
            <v>022103</v>
          </cell>
          <cell r="BB37">
            <v>135</v>
          </cell>
          <cell r="BC37" t="str">
            <v>022103</v>
          </cell>
          <cell r="BD37">
            <v>115</v>
          </cell>
          <cell r="BE37" t="str">
            <v>022103</v>
          </cell>
          <cell r="BF37">
            <v>112</v>
          </cell>
          <cell r="BG37" t="str">
            <v>022103</v>
          </cell>
          <cell r="BH37">
            <v>121</v>
          </cell>
          <cell r="BI37" t="str">
            <v>022103</v>
          </cell>
          <cell r="BJ37">
            <v>79</v>
          </cell>
          <cell r="BK37" t="str">
            <v>022103</v>
          </cell>
          <cell r="BL37">
            <v>111</v>
          </cell>
          <cell r="BM37" t="str">
            <v>022103</v>
          </cell>
          <cell r="BN37">
            <v>83</v>
          </cell>
          <cell r="BO37" t="str">
            <v>022002</v>
          </cell>
          <cell r="BP37">
            <v>113</v>
          </cell>
          <cell r="BQ37" t="str">
            <v>022002</v>
          </cell>
          <cell r="BR37">
            <v>82</v>
          </cell>
          <cell r="BS37" t="str">
            <v>022003</v>
          </cell>
          <cell r="BT37">
            <v>101</v>
          </cell>
          <cell r="BU37" t="str">
            <v>022102</v>
          </cell>
          <cell r="BV37">
            <v>85</v>
          </cell>
          <cell r="BW37" t="str">
            <v>022003</v>
          </cell>
          <cell r="BX37">
            <v>89</v>
          </cell>
          <cell r="BY37" t="str">
            <v>022102</v>
          </cell>
          <cell r="BZ37">
            <v>87</v>
          </cell>
          <cell r="CA37" t="str">
            <v>022104</v>
          </cell>
          <cell r="CB37">
            <v>166</v>
          </cell>
          <cell r="CC37" t="str">
            <v>022103</v>
          </cell>
          <cell r="CD37">
            <v>51</v>
          </cell>
          <cell r="CE37" t="str">
            <v>022102</v>
          </cell>
          <cell r="CF37">
            <v>139</v>
          </cell>
          <cell r="CG37" t="str">
            <v>022102</v>
          </cell>
          <cell r="CH37">
            <v>78</v>
          </cell>
          <cell r="CI37" t="str">
            <v>022012</v>
          </cell>
          <cell r="CJ37">
            <v>55</v>
          </cell>
          <cell r="CK37" t="str">
            <v>022104</v>
          </cell>
          <cell r="CL37">
            <v>149</v>
          </cell>
          <cell r="CM37" t="str">
            <v>022104</v>
          </cell>
          <cell r="CN37">
            <v>188</v>
          </cell>
          <cell r="CO37" t="str">
            <v>022102</v>
          </cell>
          <cell r="CP37">
            <v>81</v>
          </cell>
          <cell r="CQ37" t="str">
            <v>022104</v>
          </cell>
          <cell r="CR37">
            <v>188</v>
          </cell>
          <cell r="CS37" t="str">
            <v>022103</v>
          </cell>
          <cell r="CT37">
            <v>61</v>
          </cell>
          <cell r="CU37" t="str">
            <v>022104</v>
          </cell>
          <cell r="CV37">
            <v>205</v>
          </cell>
          <cell r="CW37" t="str">
            <v>022104</v>
          </cell>
          <cell r="CX37">
            <v>140</v>
          </cell>
          <cell r="CY37" t="str">
            <v>022104</v>
          </cell>
          <cell r="CZ37">
            <v>214</v>
          </cell>
          <cell r="DA37" t="str">
            <v>022102</v>
          </cell>
          <cell r="DB37">
            <v>62</v>
          </cell>
          <cell r="DC37" t="str">
            <v>022104</v>
          </cell>
          <cell r="DD37">
            <v>200</v>
          </cell>
          <cell r="DE37" t="str">
            <v>022103</v>
          </cell>
          <cell r="DF37">
            <v>53</v>
          </cell>
          <cell r="DG37" t="str">
            <v>022104</v>
          </cell>
          <cell r="DH37">
            <v>214</v>
          </cell>
          <cell r="DI37" t="str">
            <v>022103</v>
          </cell>
          <cell r="DJ37">
            <v>68</v>
          </cell>
          <cell r="DK37" t="str">
            <v>022104</v>
          </cell>
          <cell r="DL37">
            <v>232</v>
          </cell>
          <cell r="DM37" t="str">
            <v>022104</v>
          </cell>
          <cell r="DN37">
            <v>194</v>
          </cell>
          <cell r="DO37" t="str">
            <v>022104</v>
          </cell>
          <cell r="DP37">
            <v>279</v>
          </cell>
          <cell r="DQ37" t="str">
            <v>022104</v>
          </cell>
          <cell r="DR37">
            <v>199</v>
          </cell>
          <cell r="DS37" t="str">
            <v>022103</v>
          </cell>
          <cell r="DT37">
            <v>109</v>
          </cell>
          <cell r="DU37" t="str">
            <v>022103</v>
          </cell>
          <cell r="DV37">
            <v>82</v>
          </cell>
          <cell r="DW37" t="str">
            <v>022104</v>
          </cell>
          <cell r="DX37">
            <v>309</v>
          </cell>
          <cell r="DY37" t="str">
            <v>022104</v>
          </cell>
          <cell r="DZ37">
            <v>256</v>
          </cell>
          <cell r="EA37" t="str">
            <v>022104</v>
          </cell>
          <cell r="EB37">
            <v>340</v>
          </cell>
          <cell r="EC37" t="str">
            <v>022104</v>
          </cell>
          <cell r="ED37">
            <v>304</v>
          </cell>
          <cell r="EE37" t="str">
            <v>022104</v>
          </cell>
          <cell r="EF37">
            <v>314</v>
          </cell>
          <cell r="EG37" t="str">
            <v>022103</v>
          </cell>
          <cell r="EH37">
            <v>94</v>
          </cell>
          <cell r="EI37" t="str">
            <v>022104</v>
          </cell>
          <cell r="EJ37">
            <v>310</v>
          </cell>
          <cell r="EK37" t="str">
            <v>022104</v>
          </cell>
          <cell r="EL37">
            <v>311</v>
          </cell>
          <cell r="EM37" t="str">
            <v>022104</v>
          </cell>
          <cell r="EN37">
            <v>329</v>
          </cell>
          <cell r="EO37" t="str">
            <v>022104</v>
          </cell>
          <cell r="EP37">
            <v>290</v>
          </cell>
          <cell r="EQ37" t="str">
            <v>022104</v>
          </cell>
          <cell r="ER37">
            <v>300</v>
          </cell>
          <cell r="ES37" t="str">
            <v>022103</v>
          </cell>
          <cell r="ET37">
            <v>81</v>
          </cell>
          <cell r="EU37" t="str">
            <v>022104</v>
          </cell>
          <cell r="EV37">
            <v>275</v>
          </cell>
          <cell r="EW37" t="str">
            <v>022104</v>
          </cell>
          <cell r="EX37">
            <v>268</v>
          </cell>
          <cell r="EY37" t="str">
            <v>022104</v>
          </cell>
          <cell r="EZ37">
            <v>257</v>
          </cell>
          <cell r="FA37" t="str">
            <v>022104</v>
          </cell>
          <cell r="FB37">
            <v>265</v>
          </cell>
          <cell r="FC37" t="str">
            <v>022104</v>
          </cell>
          <cell r="FD37">
            <v>239</v>
          </cell>
          <cell r="FE37" t="str">
            <v>022104</v>
          </cell>
          <cell r="FF37">
            <v>290</v>
          </cell>
          <cell r="FG37" t="str">
            <v>022104</v>
          </cell>
          <cell r="FH37">
            <v>242</v>
          </cell>
          <cell r="FI37" t="str">
            <v>022104</v>
          </cell>
          <cell r="FJ37">
            <v>262</v>
          </cell>
          <cell r="FK37" t="str">
            <v>022104</v>
          </cell>
          <cell r="FL37">
            <v>266</v>
          </cell>
          <cell r="FM37" t="str">
            <v>022104</v>
          </cell>
          <cell r="FN37">
            <v>266</v>
          </cell>
          <cell r="FO37" t="str">
            <v>022104</v>
          </cell>
          <cell r="FP37">
            <v>276</v>
          </cell>
          <cell r="FQ37" t="str">
            <v>022104</v>
          </cell>
          <cell r="FR37">
            <v>260</v>
          </cell>
          <cell r="FS37" t="str">
            <v>022104</v>
          </cell>
          <cell r="FT37">
            <v>265</v>
          </cell>
          <cell r="FU37" t="str">
            <v>022104</v>
          </cell>
          <cell r="FV37">
            <v>295</v>
          </cell>
          <cell r="FW37" t="str">
            <v>022104</v>
          </cell>
          <cell r="FX37">
            <v>288</v>
          </cell>
          <cell r="FY37" t="str">
            <v>022104</v>
          </cell>
          <cell r="FZ37">
            <v>297</v>
          </cell>
          <cell r="GA37" t="str">
            <v>022104</v>
          </cell>
          <cell r="GB37">
            <v>265</v>
          </cell>
          <cell r="GC37" t="str">
            <v>022104</v>
          </cell>
          <cell r="GD37">
            <v>327</v>
          </cell>
          <cell r="GE37" t="str">
            <v>022104</v>
          </cell>
          <cell r="GF37">
            <v>293</v>
          </cell>
          <cell r="GG37" t="str">
            <v>022104</v>
          </cell>
          <cell r="GH37">
            <v>292</v>
          </cell>
          <cell r="GI37" t="str">
            <v>022104</v>
          </cell>
          <cell r="GJ37">
            <v>264</v>
          </cell>
          <cell r="GK37" t="str">
            <v>022104</v>
          </cell>
          <cell r="GL37">
            <v>302</v>
          </cell>
          <cell r="GM37" t="str">
            <v>022104</v>
          </cell>
          <cell r="GN37">
            <v>256</v>
          </cell>
          <cell r="GO37" t="str">
            <v>022104</v>
          </cell>
          <cell r="GP37">
            <v>302</v>
          </cell>
          <cell r="GQ37" t="str">
            <v>022104</v>
          </cell>
          <cell r="GR37">
            <v>295</v>
          </cell>
          <cell r="GS37" t="str">
            <v>022104</v>
          </cell>
          <cell r="GT37">
            <v>304</v>
          </cell>
          <cell r="GU37" t="str">
            <v>022104</v>
          </cell>
          <cell r="GV37">
            <v>270</v>
          </cell>
          <cell r="GW37" t="str">
            <v>022104</v>
          </cell>
          <cell r="GX37">
            <v>280</v>
          </cell>
          <cell r="GY37" t="str">
            <v>022104</v>
          </cell>
          <cell r="GZ37">
            <v>266</v>
          </cell>
          <cell r="HA37" t="str">
            <v>022104</v>
          </cell>
          <cell r="HB37">
            <v>295</v>
          </cell>
          <cell r="HC37" t="str">
            <v>022104</v>
          </cell>
          <cell r="HD37">
            <v>280</v>
          </cell>
          <cell r="HE37" t="str">
            <v>022103</v>
          </cell>
          <cell r="HF37">
            <v>161</v>
          </cell>
          <cell r="HG37" t="str">
            <v>022104</v>
          </cell>
          <cell r="HH37">
            <v>271</v>
          </cell>
          <cell r="HI37" t="str">
            <v>022104</v>
          </cell>
          <cell r="HJ37">
            <v>295</v>
          </cell>
          <cell r="HK37" t="str">
            <v>022104</v>
          </cell>
          <cell r="HL37">
            <v>299</v>
          </cell>
          <cell r="HM37" t="str">
            <v>022104</v>
          </cell>
          <cell r="HN37">
            <v>321</v>
          </cell>
          <cell r="HO37" t="str">
            <v>022104</v>
          </cell>
          <cell r="HP37">
            <v>297</v>
          </cell>
          <cell r="HQ37" t="str">
            <v>022104</v>
          </cell>
          <cell r="HR37">
            <v>321</v>
          </cell>
          <cell r="HS37" t="str">
            <v>022104</v>
          </cell>
          <cell r="HT37">
            <v>324</v>
          </cell>
          <cell r="HU37" t="str">
            <v>022104</v>
          </cell>
          <cell r="HV37">
            <v>311</v>
          </cell>
          <cell r="HW37" t="str">
            <v>022103</v>
          </cell>
          <cell r="HX37">
            <v>207</v>
          </cell>
          <cell r="HY37" t="str">
            <v>022104</v>
          </cell>
          <cell r="HZ37">
            <v>336</v>
          </cell>
          <cell r="IA37" t="str">
            <v>022104</v>
          </cell>
          <cell r="IB37">
            <v>325</v>
          </cell>
          <cell r="IC37" t="str">
            <v>022104</v>
          </cell>
          <cell r="ID37">
            <v>403</v>
          </cell>
          <cell r="IE37" t="str">
            <v>022104</v>
          </cell>
          <cell r="IF37">
            <v>382</v>
          </cell>
          <cell r="IG37" t="str">
            <v>022104</v>
          </cell>
          <cell r="IH37">
            <v>347</v>
          </cell>
          <cell r="II37" t="str">
            <v>022104</v>
          </cell>
          <cell r="IJ37">
            <v>342</v>
          </cell>
          <cell r="IK37" t="str">
            <v>022103</v>
          </cell>
          <cell r="IL37">
            <v>164</v>
          </cell>
          <cell r="IM37" t="str">
            <v>022104</v>
          </cell>
          <cell r="IN37">
            <v>315</v>
          </cell>
          <cell r="IO37" t="str">
            <v>022104</v>
          </cell>
          <cell r="IP37">
            <v>347</v>
          </cell>
          <cell r="IQ37" t="str">
            <v>022104</v>
          </cell>
          <cell r="IR37">
            <v>321</v>
          </cell>
          <cell r="IS37" t="str">
            <v>022104</v>
          </cell>
          <cell r="IT37">
            <v>365</v>
          </cell>
          <cell r="IU37" t="str">
            <v>022104</v>
          </cell>
          <cell r="IV37">
            <v>267</v>
          </cell>
          <cell r="IW37" t="str">
            <v>022104</v>
          </cell>
          <cell r="IX37">
            <v>342</v>
          </cell>
          <cell r="IY37" t="str">
            <v>022104</v>
          </cell>
          <cell r="IZ37">
            <v>202</v>
          </cell>
          <cell r="JA37" t="str">
            <v>022104</v>
          </cell>
          <cell r="JB37">
            <v>278</v>
          </cell>
          <cell r="JC37" t="str">
            <v>022104</v>
          </cell>
          <cell r="JD37">
            <v>243</v>
          </cell>
          <cell r="JE37" t="str">
            <v>022104</v>
          </cell>
          <cell r="JF37">
            <v>287</v>
          </cell>
          <cell r="JG37" t="str">
            <v>022104</v>
          </cell>
          <cell r="JH37">
            <v>205</v>
          </cell>
          <cell r="JI37" t="str">
            <v>022104</v>
          </cell>
          <cell r="JJ37">
            <v>312</v>
          </cell>
          <cell r="JK37" t="str">
            <v>022104</v>
          </cell>
          <cell r="JL37">
            <v>165</v>
          </cell>
          <cell r="JM37" t="str">
            <v>022104</v>
          </cell>
          <cell r="JN37">
            <v>272</v>
          </cell>
          <cell r="JO37" t="str">
            <v>022104</v>
          </cell>
          <cell r="JP37">
            <v>165</v>
          </cell>
          <cell r="JQ37" t="str">
            <v>022104</v>
          </cell>
          <cell r="JR37">
            <v>307</v>
          </cell>
          <cell r="JS37" t="str">
            <v>022104</v>
          </cell>
          <cell r="JT37">
            <v>172</v>
          </cell>
          <cell r="JU37" t="str">
            <v>022104</v>
          </cell>
          <cell r="JV37">
            <v>259</v>
          </cell>
          <cell r="JW37" t="str">
            <v>022104</v>
          </cell>
          <cell r="JX37">
            <v>133</v>
          </cell>
          <cell r="JY37" t="str">
            <v>022104</v>
          </cell>
          <cell r="JZ37">
            <v>212</v>
          </cell>
          <cell r="KA37" t="str">
            <v>022104</v>
          </cell>
          <cell r="KB37">
            <v>155</v>
          </cell>
          <cell r="KC37" t="str">
            <v>022104</v>
          </cell>
          <cell r="KD37">
            <v>235</v>
          </cell>
          <cell r="KE37" t="str">
            <v>022104</v>
          </cell>
          <cell r="KF37">
            <v>115</v>
          </cell>
          <cell r="KG37" t="str">
            <v>022104</v>
          </cell>
          <cell r="KH37">
            <v>206</v>
          </cell>
          <cell r="KI37" t="str">
            <v>022104</v>
          </cell>
          <cell r="KJ37">
            <v>121</v>
          </cell>
          <cell r="KK37" t="str">
            <v>022104</v>
          </cell>
          <cell r="KL37">
            <v>176</v>
          </cell>
          <cell r="KM37" t="str">
            <v>022104</v>
          </cell>
          <cell r="KN37">
            <v>83</v>
          </cell>
          <cell r="KO37" t="str">
            <v>022104</v>
          </cell>
          <cell r="KP37">
            <v>164</v>
          </cell>
          <cell r="KQ37" t="str">
            <v>022104</v>
          </cell>
          <cell r="KR37">
            <v>41</v>
          </cell>
          <cell r="KS37" t="str">
            <v>022104</v>
          </cell>
          <cell r="KT37">
            <v>66</v>
          </cell>
          <cell r="KU37" t="str">
            <v>022104</v>
          </cell>
          <cell r="KV37">
            <v>22</v>
          </cell>
          <cell r="KW37" t="str">
            <v>022104</v>
          </cell>
          <cell r="KX37">
            <v>43</v>
          </cell>
          <cell r="KY37" t="str">
            <v>022104</v>
          </cell>
          <cell r="KZ37">
            <v>30</v>
          </cell>
          <cell r="LA37" t="str">
            <v>022104</v>
          </cell>
          <cell r="LB37">
            <v>56</v>
          </cell>
          <cell r="LC37" t="str">
            <v>022104</v>
          </cell>
          <cell r="LD37">
            <v>50</v>
          </cell>
          <cell r="LE37" t="str">
            <v>022104</v>
          </cell>
          <cell r="LF37">
            <v>113</v>
          </cell>
          <cell r="LG37" t="str">
            <v>022104</v>
          </cell>
          <cell r="LH37">
            <v>54</v>
          </cell>
          <cell r="LI37" t="str">
            <v>022104</v>
          </cell>
          <cell r="LJ37">
            <v>147</v>
          </cell>
          <cell r="LK37" t="str">
            <v>022104</v>
          </cell>
          <cell r="LL37">
            <v>67</v>
          </cell>
          <cell r="LM37" t="str">
            <v>022104</v>
          </cell>
          <cell r="LN37">
            <v>150</v>
          </cell>
          <cell r="LO37" t="str">
            <v>022104</v>
          </cell>
          <cell r="LP37">
            <v>51</v>
          </cell>
          <cell r="LQ37" t="str">
            <v>022104</v>
          </cell>
          <cell r="LR37">
            <v>174</v>
          </cell>
          <cell r="LS37" t="str">
            <v>022104</v>
          </cell>
          <cell r="LT37">
            <v>39</v>
          </cell>
          <cell r="LU37" t="str">
            <v>022104</v>
          </cell>
          <cell r="LV37">
            <v>144</v>
          </cell>
          <cell r="LW37" t="str">
            <v>022104</v>
          </cell>
          <cell r="LX37">
            <v>28</v>
          </cell>
          <cell r="LY37" t="str">
            <v>022104</v>
          </cell>
          <cell r="LZ37">
            <v>116</v>
          </cell>
          <cell r="MA37" t="str">
            <v>022104</v>
          </cell>
          <cell r="MB37">
            <v>35</v>
          </cell>
          <cell r="MC37" t="str">
            <v>022104</v>
          </cell>
          <cell r="MD37">
            <v>97</v>
          </cell>
          <cell r="ME37" t="str">
            <v>022104</v>
          </cell>
          <cell r="MF37">
            <v>19</v>
          </cell>
          <cell r="MG37" t="str">
            <v>022104</v>
          </cell>
          <cell r="MH37">
            <v>81</v>
          </cell>
          <cell r="MI37" t="str">
            <v>022104</v>
          </cell>
          <cell r="MJ37">
            <v>12</v>
          </cell>
          <cell r="MK37" t="str">
            <v>022104</v>
          </cell>
          <cell r="ML37">
            <v>71</v>
          </cell>
          <cell r="MM37" t="str">
            <v>022104</v>
          </cell>
          <cell r="MN37">
            <v>6</v>
          </cell>
          <cell r="MO37" t="str">
            <v>022104</v>
          </cell>
          <cell r="MP37">
            <v>32</v>
          </cell>
          <cell r="MQ37" t="str">
            <v>022104</v>
          </cell>
          <cell r="MR37">
            <v>8</v>
          </cell>
          <cell r="MS37" t="str">
            <v>022104</v>
          </cell>
          <cell r="MT37">
            <v>47</v>
          </cell>
          <cell r="MU37" t="str">
            <v>022104</v>
          </cell>
          <cell r="MV37">
            <v>3</v>
          </cell>
          <cell r="MW37" t="str">
            <v>022104</v>
          </cell>
          <cell r="MX37">
            <v>33</v>
          </cell>
          <cell r="MY37" t="str">
            <v>022104</v>
          </cell>
          <cell r="MZ37">
            <v>7</v>
          </cell>
          <cell r="NA37" t="str">
            <v>022104</v>
          </cell>
          <cell r="NB37">
            <v>33</v>
          </cell>
          <cell r="NC37" t="str">
            <v>022104</v>
          </cell>
          <cell r="ND37">
            <v>3</v>
          </cell>
          <cell r="NE37" t="str">
            <v>022104</v>
          </cell>
          <cell r="NF37">
            <v>20</v>
          </cell>
          <cell r="NG37" t="str">
            <v>022104</v>
          </cell>
          <cell r="NH37">
            <v>3</v>
          </cell>
          <cell r="NI37" t="str">
            <v>022117</v>
          </cell>
          <cell r="NJ37">
            <v>4</v>
          </cell>
          <cell r="NK37" t="str">
            <v>022104</v>
          </cell>
          <cell r="NL37">
            <v>1</v>
          </cell>
          <cell r="NM37" t="str">
            <v>022104</v>
          </cell>
          <cell r="NN37">
            <v>8</v>
          </cell>
          <cell r="NQ37" t="str">
            <v>022117</v>
          </cell>
          <cell r="NR37">
            <v>1</v>
          </cell>
          <cell r="NU37" t="str">
            <v>022203</v>
          </cell>
          <cell r="NV37">
            <v>3</v>
          </cell>
          <cell r="NW37" t="str">
            <v>022104</v>
          </cell>
          <cell r="NX37">
            <v>1</v>
          </cell>
          <cell r="NY37" t="str">
            <v>022208</v>
          </cell>
          <cell r="NZ37">
            <v>5</v>
          </cell>
          <cell r="OC37" t="str">
            <v>025001</v>
          </cell>
          <cell r="OD37">
            <v>1</v>
          </cell>
        </row>
        <row r="38">
          <cell r="C38" t="str">
            <v>022104</v>
          </cell>
          <cell r="D38">
            <v>178</v>
          </cell>
          <cell r="E38" t="str">
            <v>022104</v>
          </cell>
          <cell r="F38">
            <v>128</v>
          </cell>
          <cell r="G38" t="str">
            <v>022104</v>
          </cell>
          <cell r="H38">
            <v>147</v>
          </cell>
          <cell r="I38" t="str">
            <v>022104</v>
          </cell>
          <cell r="J38">
            <v>152</v>
          </cell>
          <cell r="K38" t="str">
            <v>022104</v>
          </cell>
          <cell r="L38">
            <v>199</v>
          </cell>
          <cell r="M38" t="str">
            <v>022104</v>
          </cell>
          <cell r="N38">
            <v>170</v>
          </cell>
          <cell r="O38" t="str">
            <v>022104</v>
          </cell>
          <cell r="P38">
            <v>214</v>
          </cell>
          <cell r="Q38" t="str">
            <v>022104</v>
          </cell>
          <cell r="R38">
            <v>208</v>
          </cell>
          <cell r="S38" t="str">
            <v>022104</v>
          </cell>
          <cell r="T38">
            <v>247</v>
          </cell>
          <cell r="U38" t="str">
            <v>022104</v>
          </cell>
          <cell r="V38">
            <v>201</v>
          </cell>
          <cell r="W38" t="str">
            <v>022104</v>
          </cell>
          <cell r="X38">
            <v>276</v>
          </cell>
          <cell r="Y38" t="str">
            <v>022104</v>
          </cell>
          <cell r="Z38">
            <v>258</v>
          </cell>
          <cell r="AA38" t="str">
            <v>022104</v>
          </cell>
          <cell r="AB38">
            <v>308</v>
          </cell>
          <cell r="AC38" t="str">
            <v>022104</v>
          </cell>
          <cell r="AD38">
            <v>267</v>
          </cell>
          <cell r="AE38" t="str">
            <v>022104</v>
          </cell>
          <cell r="AF38">
            <v>334</v>
          </cell>
          <cell r="AG38" t="str">
            <v>022104</v>
          </cell>
          <cell r="AH38">
            <v>274</v>
          </cell>
          <cell r="AI38" t="str">
            <v>022104</v>
          </cell>
          <cell r="AJ38">
            <v>295</v>
          </cell>
          <cell r="AK38" t="str">
            <v>022104</v>
          </cell>
          <cell r="AL38">
            <v>293</v>
          </cell>
          <cell r="AM38" t="str">
            <v>022104</v>
          </cell>
          <cell r="AN38">
            <v>260</v>
          </cell>
          <cell r="AO38" t="str">
            <v>022104</v>
          </cell>
          <cell r="AP38">
            <v>281</v>
          </cell>
          <cell r="AQ38" t="str">
            <v>022104</v>
          </cell>
          <cell r="AR38">
            <v>314</v>
          </cell>
          <cell r="AS38" t="str">
            <v>022104</v>
          </cell>
          <cell r="AT38">
            <v>294</v>
          </cell>
          <cell r="AU38" t="str">
            <v>022104</v>
          </cell>
          <cell r="AV38">
            <v>317</v>
          </cell>
          <cell r="AW38" t="str">
            <v>022104</v>
          </cell>
          <cell r="AX38">
            <v>289</v>
          </cell>
          <cell r="AY38" t="str">
            <v>022104</v>
          </cell>
          <cell r="AZ38">
            <v>321</v>
          </cell>
          <cell r="BA38" t="str">
            <v>022104</v>
          </cell>
          <cell r="BB38">
            <v>282</v>
          </cell>
          <cell r="BC38" t="str">
            <v>022104</v>
          </cell>
          <cell r="BD38">
            <v>300</v>
          </cell>
          <cell r="BE38" t="str">
            <v>022104</v>
          </cell>
          <cell r="BF38">
            <v>254</v>
          </cell>
          <cell r="BG38" t="str">
            <v>022104</v>
          </cell>
          <cell r="BH38">
            <v>263</v>
          </cell>
          <cell r="BI38" t="str">
            <v>022104</v>
          </cell>
          <cell r="BJ38">
            <v>227</v>
          </cell>
          <cell r="BK38" t="str">
            <v>022104</v>
          </cell>
          <cell r="BL38">
            <v>223</v>
          </cell>
          <cell r="BM38" t="str">
            <v>022104</v>
          </cell>
          <cell r="BN38">
            <v>195</v>
          </cell>
          <cell r="BO38" t="str">
            <v>022003</v>
          </cell>
          <cell r="BP38">
            <v>101</v>
          </cell>
          <cell r="BQ38" t="str">
            <v>022003</v>
          </cell>
          <cell r="BR38">
            <v>84</v>
          </cell>
          <cell r="BS38" t="str">
            <v>022012</v>
          </cell>
          <cell r="BT38">
            <v>38</v>
          </cell>
          <cell r="BU38" t="str">
            <v>022103</v>
          </cell>
          <cell r="BV38">
            <v>54</v>
          </cell>
          <cell r="BW38" t="str">
            <v>022012</v>
          </cell>
          <cell r="BX38">
            <v>63</v>
          </cell>
          <cell r="BY38" t="str">
            <v>022103</v>
          </cell>
          <cell r="BZ38">
            <v>67</v>
          </cell>
          <cell r="CA38" t="str">
            <v>022117</v>
          </cell>
          <cell r="CB38">
            <v>89</v>
          </cell>
          <cell r="CC38" t="str">
            <v>022104</v>
          </cell>
          <cell r="CD38">
            <v>124</v>
          </cell>
          <cell r="CE38" t="str">
            <v>022103</v>
          </cell>
          <cell r="CF38">
            <v>112</v>
          </cell>
          <cell r="CG38" t="str">
            <v>022103</v>
          </cell>
          <cell r="CH38">
            <v>58</v>
          </cell>
          <cell r="CI38" t="str">
            <v>022102</v>
          </cell>
          <cell r="CJ38">
            <v>112</v>
          </cell>
          <cell r="CK38" t="str">
            <v>022117</v>
          </cell>
          <cell r="CL38">
            <v>110</v>
          </cell>
          <cell r="CM38" t="str">
            <v>022117</v>
          </cell>
          <cell r="CN38">
            <v>237</v>
          </cell>
          <cell r="CO38" t="str">
            <v>022103</v>
          </cell>
          <cell r="CP38">
            <v>45</v>
          </cell>
          <cell r="CQ38" t="str">
            <v>022117</v>
          </cell>
          <cell r="CR38">
            <v>200</v>
          </cell>
          <cell r="CS38" t="str">
            <v>022104</v>
          </cell>
          <cell r="CT38">
            <v>128</v>
          </cell>
          <cell r="CU38" t="str">
            <v>022117</v>
          </cell>
          <cell r="CV38">
            <v>213</v>
          </cell>
          <cell r="CW38" t="str">
            <v>022117</v>
          </cell>
          <cell r="CX38">
            <v>163</v>
          </cell>
          <cell r="CY38" t="str">
            <v>022117</v>
          </cell>
          <cell r="CZ38">
            <v>182</v>
          </cell>
          <cell r="DA38" t="str">
            <v>022103</v>
          </cell>
          <cell r="DB38">
            <v>46</v>
          </cell>
          <cell r="DC38" t="str">
            <v>022117</v>
          </cell>
          <cell r="DD38">
            <v>223</v>
          </cell>
          <cell r="DE38" t="str">
            <v>022104</v>
          </cell>
          <cell r="DF38">
            <v>162</v>
          </cell>
          <cell r="DG38" t="str">
            <v>022117</v>
          </cell>
          <cell r="DH38">
            <v>217</v>
          </cell>
          <cell r="DI38" t="str">
            <v>022104</v>
          </cell>
          <cell r="DJ38">
            <v>156</v>
          </cell>
          <cell r="DK38" t="str">
            <v>022117</v>
          </cell>
          <cell r="DL38">
            <v>231</v>
          </cell>
          <cell r="DM38" t="str">
            <v>022117</v>
          </cell>
          <cell r="DN38">
            <v>170</v>
          </cell>
          <cell r="DO38" t="str">
            <v>022117</v>
          </cell>
          <cell r="DP38">
            <v>237</v>
          </cell>
          <cell r="DQ38" t="str">
            <v>022117</v>
          </cell>
          <cell r="DR38">
            <v>196</v>
          </cell>
          <cell r="DS38" t="str">
            <v>022104</v>
          </cell>
          <cell r="DT38">
            <v>306</v>
          </cell>
          <cell r="DU38" t="str">
            <v>022104</v>
          </cell>
          <cell r="DV38">
            <v>228</v>
          </cell>
          <cell r="DW38" t="str">
            <v>022117</v>
          </cell>
          <cell r="DX38">
            <v>287</v>
          </cell>
          <cell r="DY38" t="str">
            <v>022117</v>
          </cell>
          <cell r="DZ38">
            <v>261</v>
          </cell>
          <cell r="EA38" t="str">
            <v>022117</v>
          </cell>
          <cell r="EB38">
            <v>346</v>
          </cell>
          <cell r="EC38" t="str">
            <v>022117</v>
          </cell>
          <cell r="ED38">
            <v>262</v>
          </cell>
          <cell r="EE38" t="str">
            <v>022117</v>
          </cell>
          <cell r="EF38">
            <v>313</v>
          </cell>
          <cell r="EG38" t="str">
            <v>022104</v>
          </cell>
          <cell r="EH38">
            <v>317</v>
          </cell>
          <cell r="EI38" t="str">
            <v>022117</v>
          </cell>
          <cell r="EJ38">
            <v>297</v>
          </cell>
          <cell r="EK38" t="str">
            <v>022117</v>
          </cell>
          <cell r="EL38">
            <v>270</v>
          </cell>
          <cell r="EM38" t="str">
            <v>022117</v>
          </cell>
          <cell r="EN38">
            <v>258</v>
          </cell>
          <cell r="EO38" t="str">
            <v>022117</v>
          </cell>
          <cell r="EP38">
            <v>247</v>
          </cell>
          <cell r="EQ38" t="str">
            <v>022117</v>
          </cell>
          <cell r="ER38">
            <v>262</v>
          </cell>
          <cell r="ES38" t="str">
            <v>022104</v>
          </cell>
          <cell r="ET38">
            <v>258</v>
          </cell>
          <cell r="EU38" t="str">
            <v>022117</v>
          </cell>
          <cell r="EV38">
            <v>280</v>
          </cell>
          <cell r="EW38" t="str">
            <v>022117</v>
          </cell>
          <cell r="EX38">
            <v>274</v>
          </cell>
          <cell r="EY38" t="str">
            <v>022117</v>
          </cell>
          <cell r="EZ38">
            <v>265</v>
          </cell>
          <cell r="FA38" t="str">
            <v>022117</v>
          </cell>
          <cell r="FB38">
            <v>237</v>
          </cell>
          <cell r="FC38" t="str">
            <v>022117</v>
          </cell>
          <cell r="FD38">
            <v>233</v>
          </cell>
          <cell r="FE38" t="str">
            <v>022117</v>
          </cell>
          <cell r="FF38">
            <v>217</v>
          </cell>
          <cell r="FG38" t="str">
            <v>022117</v>
          </cell>
          <cell r="FH38">
            <v>207</v>
          </cell>
          <cell r="FI38" t="str">
            <v>022117</v>
          </cell>
          <cell r="FJ38">
            <v>186</v>
          </cell>
          <cell r="FK38" t="str">
            <v>022117</v>
          </cell>
          <cell r="FL38">
            <v>179</v>
          </cell>
          <cell r="FM38" t="str">
            <v>022117</v>
          </cell>
          <cell r="FN38">
            <v>195</v>
          </cell>
          <cell r="FO38" t="str">
            <v>022117</v>
          </cell>
          <cell r="FP38">
            <v>188</v>
          </cell>
          <cell r="FQ38" t="str">
            <v>022117</v>
          </cell>
          <cell r="FR38">
            <v>208</v>
          </cell>
          <cell r="FS38" t="str">
            <v>022117</v>
          </cell>
          <cell r="FT38">
            <v>166</v>
          </cell>
          <cell r="FU38" t="str">
            <v>022117</v>
          </cell>
          <cell r="FV38">
            <v>186</v>
          </cell>
          <cell r="FW38" t="str">
            <v>022117</v>
          </cell>
          <cell r="FX38">
            <v>179</v>
          </cell>
          <cell r="FY38" t="str">
            <v>022117</v>
          </cell>
          <cell r="FZ38">
            <v>196</v>
          </cell>
          <cell r="GA38" t="str">
            <v>022117</v>
          </cell>
          <cell r="GB38">
            <v>188</v>
          </cell>
          <cell r="GC38" t="str">
            <v>022117</v>
          </cell>
          <cell r="GD38">
            <v>190</v>
          </cell>
          <cell r="GE38" t="str">
            <v>022117</v>
          </cell>
          <cell r="GF38">
            <v>185</v>
          </cell>
          <cell r="GG38" t="str">
            <v>022117</v>
          </cell>
          <cell r="GH38">
            <v>184</v>
          </cell>
          <cell r="GI38" t="str">
            <v>022117</v>
          </cell>
          <cell r="GJ38">
            <v>191</v>
          </cell>
          <cell r="GK38" t="str">
            <v>022117</v>
          </cell>
          <cell r="GL38">
            <v>211</v>
          </cell>
          <cell r="GM38" t="str">
            <v>022117</v>
          </cell>
          <cell r="GN38">
            <v>160</v>
          </cell>
          <cell r="GO38" t="str">
            <v>022117</v>
          </cell>
          <cell r="GP38">
            <v>182</v>
          </cell>
          <cell r="GQ38" t="str">
            <v>022117</v>
          </cell>
          <cell r="GR38">
            <v>176</v>
          </cell>
          <cell r="GS38" t="str">
            <v>022117</v>
          </cell>
          <cell r="GT38">
            <v>191</v>
          </cell>
          <cell r="GU38" t="str">
            <v>022117</v>
          </cell>
          <cell r="GV38">
            <v>204</v>
          </cell>
          <cell r="GW38" t="str">
            <v>022117</v>
          </cell>
          <cell r="GX38">
            <v>173</v>
          </cell>
          <cell r="GY38" t="str">
            <v>022117</v>
          </cell>
          <cell r="GZ38">
            <v>157</v>
          </cell>
          <cell r="HA38" t="str">
            <v>022117</v>
          </cell>
          <cell r="HB38">
            <v>156</v>
          </cell>
          <cell r="HC38" t="str">
            <v>022117</v>
          </cell>
          <cell r="HD38">
            <v>154</v>
          </cell>
          <cell r="HE38" t="str">
            <v>022104</v>
          </cell>
          <cell r="HF38">
            <v>300</v>
          </cell>
          <cell r="HG38" t="str">
            <v>022117</v>
          </cell>
          <cell r="HH38">
            <v>162</v>
          </cell>
          <cell r="HI38" t="str">
            <v>022117</v>
          </cell>
          <cell r="HJ38">
            <v>189</v>
          </cell>
          <cell r="HK38" t="str">
            <v>022117</v>
          </cell>
          <cell r="HL38">
            <v>146</v>
          </cell>
          <cell r="HM38" t="str">
            <v>022117</v>
          </cell>
          <cell r="HN38">
            <v>196</v>
          </cell>
          <cell r="HO38" t="str">
            <v>022117</v>
          </cell>
          <cell r="HP38">
            <v>193</v>
          </cell>
          <cell r="HQ38" t="str">
            <v>022117</v>
          </cell>
          <cell r="HR38">
            <v>176</v>
          </cell>
          <cell r="HS38" t="str">
            <v>022117</v>
          </cell>
          <cell r="HT38">
            <v>166</v>
          </cell>
          <cell r="HU38" t="str">
            <v>022117</v>
          </cell>
          <cell r="HV38">
            <v>200</v>
          </cell>
          <cell r="HW38" t="str">
            <v>022104</v>
          </cell>
          <cell r="HX38">
            <v>316</v>
          </cell>
          <cell r="HY38" t="str">
            <v>022117</v>
          </cell>
          <cell r="HZ38">
            <v>194</v>
          </cell>
          <cell r="IA38" t="str">
            <v>022117</v>
          </cell>
          <cell r="IB38">
            <v>191</v>
          </cell>
          <cell r="IC38" t="str">
            <v>022117</v>
          </cell>
          <cell r="ID38">
            <v>210</v>
          </cell>
          <cell r="IE38" t="str">
            <v>022117</v>
          </cell>
          <cell r="IF38">
            <v>177</v>
          </cell>
          <cell r="IG38" t="str">
            <v>022117</v>
          </cell>
          <cell r="IH38">
            <v>238</v>
          </cell>
          <cell r="II38" t="str">
            <v>022117</v>
          </cell>
          <cell r="IJ38">
            <v>181</v>
          </cell>
          <cell r="IK38" t="str">
            <v>022104</v>
          </cell>
          <cell r="IL38">
            <v>350</v>
          </cell>
          <cell r="IM38" t="str">
            <v>022117</v>
          </cell>
          <cell r="IN38">
            <v>181</v>
          </cell>
          <cell r="IO38" t="str">
            <v>022117</v>
          </cell>
          <cell r="IP38">
            <v>225</v>
          </cell>
          <cell r="IQ38" t="str">
            <v>022117</v>
          </cell>
          <cell r="IR38">
            <v>154</v>
          </cell>
          <cell r="IS38" t="str">
            <v>022117</v>
          </cell>
          <cell r="IT38">
            <v>216</v>
          </cell>
          <cell r="IU38" t="str">
            <v>022117</v>
          </cell>
          <cell r="IV38">
            <v>123</v>
          </cell>
          <cell r="IW38" t="str">
            <v>022117</v>
          </cell>
          <cell r="IX38">
            <v>183</v>
          </cell>
          <cell r="IY38" t="str">
            <v>022117</v>
          </cell>
          <cell r="IZ38">
            <v>119</v>
          </cell>
          <cell r="JA38" t="str">
            <v>022117</v>
          </cell>
          <cell r="JB38">
            <v>198</v>
          </cell>
          <cell r="JC38" t="str">
            <v>022117</v>
          </cell>
          <cell r="JD38">
            <v>121</v>
          </cell>
          <cell r="JE38" t="str">
            <v>022117</v>
          </cell>
          <cell r="JF38">
            <v>179</v>
          </cell>
          <cell r="JG38" t="str">
            <v>022117</v>
          </cell>
          <cell r="JH38">
            <v>101</v>
          </cell>
          <cell r="JI38" t="str">
            <v>022117</v>
          </cell>
          <cell r="JJ38">
            <v>178</v>
          </cell>
          <cell r="JK38" t="str">
            <v>022117</v>
          </cell>
          <cell r="JL38">
            <v>74</v>
          </cell>
          <cell r="JM38" t="str">
            <v>022117</v>
          </cell>
          <cell r="JN38">
            <v>149</v>
          </cell>
          <cell r="JO38" t="str">
            <v>022117</v>
          </cell>
          <cell r="JP38">
            <v>80</v>
          </cell>
          <cell r="JQ38" t="str">
            <v>022117</v>
          </cell>
          <cell r="JR38">
            <v>168</v>
          </cell>
          <cell r="JS38" t="str">
            <v>022117</v>
          </cell>
          <cell r="JT38">
            <v>94</v>
          </cell>
          <cell r="JU38" t="str">
            <v>022117</v>
          </cell>
          <cell r="JV38">
            <v>135</v>
          </cell>
          <cell r="JW38" t="str">
            <v>022117</v>
          </cell>
          <cell r="JX38">
            <v>77</v>
          </cell>
          <cell r="JY38" t="str">
            <v>022117</v>
          </cell>
          <cell r="JZ38">
            <v>122</v>
          </cell>
          <cell r="KA38" t="str">
            <v>022117</v>
          </cell>
          <cell r="KB38">
            <v>74</v>
          </cell>
          <cell r="KC38" t="str">
            <v>022117</v>
          </cell>
          <cell r="KD38">
            <v>112</v>
          </cell>
          <cell r="KE38" t="str">
            <v>022117</v>
          </cell>
          <cell r="KF38">
            <v>36</v>
          </cell>
          <cell r="KG38" t="str">
            <v>022117</v>
          </cell>
          <cell r="KH38">
            <v>73</v>
          </cell>
          <cell r="KI38" t="str">
            <v>022117</v>
          </cell>
          <cell r="KJ38">
            <v>36</v>
          </cell>
          <cell r="KK38" t="str">
            <v>022117</v>
          </cell>
          <cell r="KL38">
            <v>104</v>
          </cell>
          <cell r="KM38" t="str">
            <v>022117</v>
          </cell>
          <cell r="KN38">
            <v>28</v>
          </cell>
          <cell r="KO38" t="str">
            <v>022117</v>
          </cell>
          <cell r="KP38">
            <v>70</v>
          </cell>
          <cell r="KQ38" t="str">
            <v>022117</v>
          </cell>
          <cell r="KR38">
            <v>15</v>
          </cell>
          <cell r="KS38" t="str">
            <v>022117</v>
          </cell>
          <cell r="KT38">
            <v>36</v>
          </cell>
          <cell r="KU38" t="str">
            <v>022117</v>
          </cell>
          <cell r="KV38">
            <v>17</v>
          </cell>
          <cell r="KW38" t="str">
            <v>022117</v>
          </cell>
          <cell r="KX38">
            <v>29</v>
          </cell>
          <cell r="KY38" t="str">
            <v>022117</v>
          </cell>
          <cell r="KZ38">
            <v>15</v>
          </cell>
          <cell r="LA38" t="str">
            <v>022117</v>
          </cell>
          <cell r="LB38">
            <v>23</v>
          </cell>
          <cell r="LC38" t="str">
            <v>022117</v>
          </cell>
          <cell r="LD38">
            <v>13</v>
          </cell>
          <cell r="LE38" t="str">
            <v>022117</v>
          </cell>
          <cell r="LF38">
            <v>39</v>
          </cell>
          <cell r="LG38" t="str">
            <v>022117</v>
          </cell>
          <cell r="LH38">
            <v>13</v>
          </cell>
          <cell r="LI38" t="str">
            <v>022117</v>
          </cell>
          <cell r="LJ38">
            <v>67</v>
          </cell>
          <cell r="LK38" t="str">
            <v>022117</v>
          </cell>
          <cell r="LL38">
            <v>19</v>
          </cell>
          <cell r="LM38" t="str">
            <v>022117</v>
          </cell>
          <cell r="LN38">
            <v>47</v>
          </cell>
          <cell r="LO38" t="str">
            <v>022117</v>
          </cell>
          <cell r="LP38">
            <v>18</v>
          </cell>
          <cell r="LQ38" t="str">
            <v>022117</v>
          </cell>
          <cell r="LR38">
            <v>65</v>
          </cell>
          <cell r="LS38" t="str">
            <v>022117</v>
          </cell>
          <cell r="LT38">
            <v>20</v>
          </cell>
          <cell r="LU38" t="str">
            <v>022117</v>
          </cell>
          <cell r="LV38">
            <v>50</v>
          </cell>
          <cell r="LW38" t="str">
            <v>022117</v>
          </cell>
          <cell r="LX38">
            <v>11</v>
          </cell>
          <cell r="LY38" t="str">
            <v>022117</v>
          </cell>
          <cell r="LZ38">
            <v>48</v>
          </cell>
          <cell r="MA38" t="str">
            <v>022117</v>
          </cell>
          <cell r="MB38">
            <v>4</v>
          </cell>
          <cell r="MC38" t="str">
            <v>022117</v>
          </cell>
          <cell r="MD38">
            <v>44</v>
          </cell>
          <cell r="ME38" t="str">
            <v>022117</v>
          </cell>
          <cell r="MF38">
            <v>7</v>
          </cell>
          <cell r="MG38" t="str">
            <v>022117</v>
          </cell>
          <cell r="MH38">
            <v>19</v>
          </cell>
          <cell r="MI38" t="str">
            <v>022117</v>
          </cell>
          <cell r="MJ38">
            <v>7</v>
          </cell>
          <cell r="MK38" t="str">
            <v>022117</v>
          </cell>
          <cell r="ML38">
            <v>15</v>
          </cell>
          <cell r="MM38" t="str">
            <v>022117</v>
          </cell>
          <cell r="MN38">
            <v>4</v>
          </cell>
          <cell r="MO38" t="str">
            <v>022117</v>
          </cell>
          <cell r="MP38">
            <v>14</v>
          </cell>
          <cell r="MQ38" t="str">
            <v>022117</v>
          </cell>
          <cell r="MR38">
            <v>4</v>
          </cell>
          <cell r="MS38" t="str">
            <v>022117</v>
          </cell>
          <cell r="MT38">
            <v>13</v>
          </cell>
          <cell r="MU38" t="str">
            <v>022117</v>
          </cell>
          <cell r="MV38">
            <v>3</v>
          </cell>
          <cell r="MW38" t="str">
            <v>022117</v>
          </cell>
          <cell r="MX38">
            <v>9</v>
          </cell>
          <cell r="MY38" t="str">
            <v>022117</v>
          </cell>
          <cell r="MZ38">
            <v>3</v>
          </cell>
          <cell r="NA38" t="str">
            <v>022117</v>
          </cell>
          <cell r="NB38">
            <v>8</v>
          </cell>
          <cell r="NC38" t="str">
            <v>022117</v>
          </cell>
          <cell r="ND38">
            <v>1</v>
          </cell>
          <cell r="NE38" t="str">
            <v>022117</v>
          </cell>
          <cell r="NF38">
            <v>9</v>
          </cell>
          <cell r="NI38" t="str">
            <v>022201</v>
          </cell>
          <cell r="NJ38">
            <v>27</v>
          </cell>
          <cell r="NM38" t="str">
            <v>022117</v>
          </cell>
          <cell r="NN38">
            <v>3</v>
          </cell>
          <cell r="NO38" t="str">
            <v>022117</v>
          </cell>
          <cell r="NP38">
            <v>3</v>
          </cell>
          <cell r="NQ38" t="str">
            <v>022201</v>
          </cell>
          <cell r="NR38">
            <v>8</v>
          </cell>
          <cell r="NU38" t="str">
            <v>022204</v>
          </cell>
          <cell r="NV38">
            <v>1</v>
          </cell>
          <cell r="NY38" t="str">
            <v>022300</v>
          </cell>
          <cell r="NZ38">
            <v>11</v>
          </cell>
          <cell r="OC38" t="str">
            <v>025004</v>
          </cell>
          <cell r="OD38">
            <v>1</v>
          </cell>
        </row>
        <row r="39">
          <cell r="C39" t="str">
            <v>022201</v>
          </cell>
          <cell r="D39">
            <v>380</v>
          </cell>
          <cell r="E39" t="str">
            <v>022201</v>
          </cell>
          <cell r="F39">
            <v>347</v>
          </cell>
          <cell r="G39" t="str">
            <v>022201</v>
          </cell>
          <cell r="H39">
            <v>423</v>
          </cell>
          <cell r="I39" t="str">
            <v>022201</v>
          </cell>
          <cell r="J39">
            <v>347</v>
          </cell>
          <cell r="K39" t="str">
            <v>022201</v>
          </cell>
          <cell r="L39">
            <v>445</v>
          </cell>
          <cell r="M39" t="str">
            <v>022201</v>
          </cell>
          <cell r="N39">
            <v>395</v>
          </cell>
          <cell r="O39" t="str">
            <v>022201</v>
          </cell>
          <cell r="P39">
            <v>483</v>
          </cell>
          <cell r="Q39" t="str">
            <v>022201</v>
          </cell>
          <cell r="R39">
            <v>430</v>
          </cell>
          <cell r="S39" t="str">
            <v>022201</v>
          </cell>
          <cell r="T39">
            <v>555</v>
          </cell>
          <cell r="U39" t="str">
            <v>022201</v>
          </cell>
          <cell r="V39">
            <v>490</v>
          </cell>
          <cell r="W39" t="str">
            <v>022201</v>
          </cell>
          <cell r="X39">
            <v>558</v>
          </cell>
          <cell r="Y39" t="str">
            <v>022201</v>
          </cell>
          <cell r="Z39">
            <v>492</v>
          </cell>
          <cell r="AA39" t="str">
            <v>022201</v>
          </cell>
          <cell r="AB39">
            <v>584</v>
          </cell>
          <cell r="AC39" t="str">
            <v>022201</v>
          </cell>
          <cell r="AD39">
            <v>541</v>
          </cell>
          <cell r="AE39" t="str">
            <v>022201</v>
          </cell>
          <cell r="AF39">
            <v>524</v>
          </cell>
          <cell r="AG39" t="str">
            <v>022201</v>
          </cell>
          <cell r="AH39">
            <v>512</v>
          </cell>
          <cell r="AI39" t="str">
            <v>022201</v>
          </cell>
          <cell r="AJ39">
            <v>506</v>
          </cell>
          <cell r="AK39" t="str">
            <v>022201</v>
          </cell>
          <cell r="AL39">
            <v>486</v>
          </cell>
          <cell r="AM39" t="str">
            <v>022201</v>
          </cell>
          <cell r="AN39">
            <v>502</v>
          </cell>
          <cell r="AO39" t="str">
            <v>022201</v>
          </cell>
          <cell r="AP39">
            <v>438</v>
          </cell>
          <cell r="AQ39" t="str">
            <v>022201</v>
          </cell>
          <cell r="AR39">
            <v>515</v>
          </cell>
          <cell r="AS39" t="str">
            <v>022201</v>
          </cell>
          <cell r="AT39">
            <v>485</v>
          </cell>
          <cell r="AU39" t="str">
            <v>022201</v>
          </cell>
          <cell r="AV39">
            <v>445</v>
          </cell>
          <cell r="AW39" t="str">
            <v>022201</v>
          </cell>
          <cell r="AX39">
            <v>479</v>
          </cell>
          <cell r="AY39" t="str">
            <v>022201</v>
          </cell>
          <cell r="AZ39">
            <v>486</v>
          </cell>
          <cell r="BA39" t="str">
            <v>022201</v>
          </cell>
          <cell r="BB39">
            <v>461</v>
          </cell>
          <cell r="BC39" t="str">
            <v>022201</v>
          </cell>
          <cell r="BD39">
            <v>427</v>
          </cell>
          <cell r="BE39" t="str">
            <v>022201</v>
          </cell>
          <cell r="BF39">
            <v>434</v>
          </cell>
          <cell r="BG39" t="str">
            <v>022201</v>
          </cell>
          <cell r="BH39">
            <v>356</v>
          </cell>
          <cell r="BI39" t="str">
            <v>022201</v>
          </cell>
          <cell r="BJ39">
            <v>329</v>
          </cell>
          <cell r="BK39" t="str">
            <v>022201</v>
          </cell>
          <cell r="BL39">
            <v>360</v>
          </cell>
          <cell r="BM39" t="str">
            <v>022201</v>
          </cell>
          <cell r="BN39">
            <v>279</v>
          </cell>
          <cell r="BO39" t="str">
            <v>022012</v>
          </cell>
          <cell r="BP39">
            <v>64</v>
          </cell>
          <cell r="BQ39" t="str">
            <v>022012</v>
          </cell>
          <cell r="BR39">
            <v>44</v>
          </cell>
          <cell r="BS39" t="str">
            <v>022102</v>
          </cell>
          <cell r="BT39">
            <v>92</v>
          </cell>
          <cell r="BU39" t="str">
            <v>022104</v>
          </cell>
          <cell r="BV39">
            <v>103</v>
          </cell>
          <cell r="BW39" t="str">
            <v>022102</v>
          </cell>
          <cell r="BX39">
            <v>91</v>
          </cell>
          <cell r="BY39" t="str">
            <v>022104</v>
          </cell>
          <cell r="BZ39">
            <v>117</v>
          </cell>
          <cell r="CA39" t="str">
            <v>022201</v>
          </cell>
          <cell r="CB39">
            <v>254</v>
          </cell>
          <cell r="CC39" t="str">
            <v>022117</v>
          </cell>
          <cell r="CD39">
            <v>80</v>
          </cell>
          <cell r="CE39" t="str">
            <v>022104</v>
          </cell>
          <cell r="CF39">
            <v>174</v>
          </cell>
          <cell r="CG39" t="str">
            <v>022104</v>
          </cell>
          <cell r="CH39">
            <v>125</v>
          </cell>
          <cell r="CI39" t="str">
            <v>022103</v>
          </cell>
          <cell r="CJ39">
            <v>91</v>
          </cell>
          <cell r="CK39" t="str">
            <v>022201</v>
          </cell>
          <cell r="CL39">
            <v>188</v>
          </cell>
          <cell r="CM39" t="str">
            <v>022201</v>
          </cell>
          <cell r="CN39">
            <v>246</v>
          </cell>
          <cell r="CO39" t="str">
            <v>022104</v>
          </cell>
          <cell r="CP39">
            <v>133</v>
          </cell>
          <cell r="CQ39" t="str">
            <v>022201</v>
          </cell>
          <cell r="CR39">
            <v>262</v>
          </cell>
          <cell r="CS39" t="str">
            <v>022117</v>
          </cell>
          <cell r="CT39">
            <v>165</v>
          </cell>
          <cell r="CU39" t="str">
            <v>022201</v>
          </cell>
          <cell r="CV39">
            <v>266</v>
          </cell>
          <cell r="CW39" t="str">
            <v>022201</v>
          </cell>
          <cell r="CX39">
            <v>210</v>
          </cell>
          <cell r="CY39" t="str">
            <v>022201</v>
          </cell>
          <cell r="CZ39">
            <v>276</v>
          </cell>
          <cell r="DA39" t="str">
            <v>022104</v>
          </cell>
          <cell r="DB39">
            <v>161</v>
          </cell>
          <cell r="DC39" t="str">
            <v>022201</v>
          </cell>
          <cell r="DD39">
            <v>289</v>
          </cell>
          <cell r="DE39" t="str">
            <v>022117</v>
          </cell>
          <cell r="DF39">
            <v>180</v>
          </cell>
          <cell r="DG39" t="str">
            <v>022201</v>
          </cell>
          <cell r="DH39">
            <v>313</v>
          </cell>
          <cell r="DI39" t="str">
            <v>022117</v>
          </cell>
          <cell r="DJ39">
            <v>175</v>
          </cell>
          <cell r="DK39" t="str">
            <v>022201</v>
          </cell>
          <cell r="DL39">
            <v>349</v>
          </cell>
          <cell r="DM39" t="str">
            <v>022201</v>
          </cell>
          <cell r="DN39">
            <v>325</v>
          </cell>
          <cell r="DO39" t="str">
            <v>022201</v>
          </cell>
          <cell r="DP39">
            <v>393</v>
          </cell>
          <cell r="DQ39" t="str">
            <v>022201</v>
          </cell>
          <cell r="DR39">
            <v>397</v>
          </cell>
          <cell r="DS39" t="str">
            <v>022117</v>
          </cell>
          <cell r="DT39">
            <v>261</v>
          </cell>
          <cell r="DU39" t="str">
            <v>022117</v>
          </cell>
          <cell r="DV39">
            <v>207</v>
          </cell>
          <cell r="DW39" t="str">
            <v>022201</v>
          </cell>
          <cell r="DX39">
            <v>455</v>
          </cell>
          <cell r="DY39" t="str">
            <v>022201</v>
          </cell>
          <cell r="DZ39">
            <v>462</v>
          </cell>
          <cell r="EA39" t="str">
            <v>022201</v>
          </cell>
          <cell r="EB39">
            <v>555</v>
          </cell>
          <cell r="EC39" t="str">
            <v>022201</v>
          </cell>
          <cell r="ED39">
            <v>525</v>
          </cell>
          <cell r="EE39" t="str">
            <v>022201</v>
          </cell>
          <cell r="EF39">
            <v>514</v>
          </cell>
          <cell r="EG39" t="str">
            <v>022117</v>
          </cell>
          <cell r="EH39">
            <v>292</v>
          </cell>
          <cell r="EI39" t="str">
            <v>022201</v>
          </cell>
          <cell r="EJ39">
            <v>577</v>
          </cell>
          <cell r="EK39" t="str">
            <v>022201</v>
          </cell>
          <cell r="EL39">
            <v>468</v>
          </cell>
          <cell r="EM39" t="str">
            <v>022201</v>
          </cell>
          <cell r="EN39">
            <v>540</v>
          </cell>
          <cell r="EO39" t="str">
            <v>022201</v>
          </cell>
          <cell r="EP39">
            <v>484</v>
          </cell>
          <cell r="EQ39" t="str">
            <v>022201</v>
          </cell>
          <cell r="ER39">
            <v>491</v>
          </cell>
          <cell r="ES39" t="str">
            <v>022117</v>
          </cell>
          <cell r="ET39">
            <v>244</v>
          </cell>
          <cell r="EU39" t="str">
            <v>022201</v>
          </cell>
          <cell r="EV39">
            <v>551</v>
          </cell>
          <cell r="EW39" t="str">
            <v>022201</v>
          </cell>
          <cell r="EX39">
            <v>492</v>
          </cell>
          <cell r="EY39" t="str">
            <v>022201</v>
          </cell>
          <cell r="EZ39">
            <v>467</v>
          </cell>
          <cell r="FA39" t="str">
            <v>022201</v>
          </cell>
          <cell r="FB39">
            <v>454</v>
          </cell>
          <cell r="FC39" t="str">
            <v>022201</v>
          </cell>
          <cell r="FD39">
            <v>463</v>
          </cell>
          <cell r="FE39" t="str">
            <v>022201</v>
          </cell>
          <cell r="FF39">
            <v>448</v>
          </cell>
          <cell r="FG39" t="str">
            <v>022201</v>
          </cell>
          <cell r="FH39">
            <v>389</v>
          </cell>
          <cell r="FI39" t="str">
            <v>022201</v>
          </cell>
          <cell r="FJ39">
            <v>406</v>
          </cell>
          <cell r="FK39" t="str">
            <v>022201</v>
          </cell>
          <cell r="FL39">
            <v>399</v>
          </cell>
          <cell r="FM39" t="str">
            <v>022201</v>
          </cell>
          <cell r="FN39">
            <v>395</v>
          </cell>
          <cell r="FO39" t="str">
            <v>022201</v>
          </cell>
          <cell r="FP39">
            <v>358</v>
          </cell>
          <cell r="FQ39" t="str">
            <v>022201</v>
          </cell>
          <cell r="FR39">
            <v>358</v>
          </cell>
          <cell r="FS39" t="str">
            <v>022201</v>
          </cell>
          <cell r="FT39">
            <v>411</v>
          </cell>
          <cell r="FU39" t="str">
            <v>022201</v>
          </cell>
          <cell r="FV39">
            <v>348</v>
          </cell>
          <cell r="FW39" t="str">
            <v>022201</v>
          </cell>
          <cell r="FX39">
            <v>335</v>
          </cell>
          <cell r="FY39" t="str">
            <v>022201</v>
          </cell>
          <cell r="FZ39">
            <v>360</v>
          </cell>
          <cell r="GA39" t="str">
            <v>022201</v>
          </cell>
          <cell r="GB39">
            <v>340</v>
          </cell>
          <cell r="GC39" t="str">
            <v>022201</v>
          </cell>
          <cell r="GD39">
            <v>317</v>
          </cell>
          <cell r="GE39" t="str">
            <v>022201</v>
          </cell>
          <cell r="GF39">
            <v>295</v>
          </cell>
          <cell r="GG39" t="str">
            <v>022201</v>
          </cell>
          <cell r="GH39">
            <v>339</v>
          </cell>
          <cell r="GI39" t="str">
            <v>022201</v>
          </cell>
          <cell r="GJ39">
            <v>323</v>
          </cell>
          <cell r="GK39" t="str">
            <v>022201</v>
          </cell>
          <cell r="GL39">
            <v>318</v>
          </cell>
          <cell r="GM39" t="str">
            <v>022201</v>
          </cell>
          <cell r="GN39">
            <v>324</v>
          </cell>
          <cell r="GO39" t="str">
            <v>022201</v>
          </cell>
          <cell r="GP39">
            <v>309</v>
          </cell>
          <cell r="GQ39" t="str">
            <v>022201</v>
          </cell>
          <cell r="GR39">
            <v>297</v>
          </cell>
          <cell r="GS39" t="str">
            <v>022201</v>
          </cell>
          <cell r="GT39">
            <v>328</v>
          </cell>
          <cell r="GU39" t="str">
            <v>022201</v>
          </cell>
          <cell r="GV39">
            <v>270</v>
          </cell>
          <cell r="GW39" t="str">
            <v>022201</v>
          </cell>
          <cell r="GX39">
            <v>291</v>
          </cell>
          <cell r="GY39" t="str">
            <v>022201</v>
          </cell>
          <cell r="GZ39">
            <v>277</v>
          </cell>
          <cell r="HA39" t="str">
            <v>022201</v>
          </cell>
          <cell r="HB39">
            <v>303</v>
          </cell>
          <cell r="HC39" t="str">
            <v>022201</v>
          </cell>
          <cell r="HD39">
            <v>320</v>
          </cell>
          <cell r="HE39" t="str">
            <v>022117</v>
          </cell>
          <cell r="HF39">
            <v>167</v>
          </cell>
          <cell r="HG39" t="str">
            <v>022201</v>
          </cell>
          <cell r="HH39">
            <v>308</v>
          </cell>
          <cell r="HI39" t="str">
            <v>022201</v>
          </cell>
          <cell r="HJ39">
            <v>345</v>
          </cell>
          <cell r="HK39" t="str">
            <v>022201</v>
          </cell>
          <cell r="HL39">
            <v>311</v>
          </cell>
          <cell r="HM39" t="str">
            <v>022201</v>
          </cell>
          <cell r="HN39">
            <v>342</v>
          </cell>
          <cell r="HO39" t="str">
            <v>022201</v>
          </cell>
          <cell r="HP39">
            <v>323</v>
          </cell>
          <cell r="HQ39" t="str">
            <v>022201</v>
          </cell>
          <cell r="HR39">
            <v>346</v>
          </cell>
          <cell r="HS39" t="str">
            <v>022201</v>
          </cell>
          <cell r="HT39">
            <v>322</v>
          </cell>
          <cell r="HU39" t="str">
            <v>022201</v>
          </cell>
          <cell r="HV39">
            <v>356</v>
          </cell>
          <cell r="HW39" t="str">
            <v>022117</v>
          </cell>
          <cell r="HX39">
            <v>191</v>
          </cell>
          <cell r="HY39" t="str">
            <v>022201</v>
          </cell>
          <cell r="HZ39">
            <v>398</v>
          </cell>
          <cell r="IA39" t="str">
            <v>022201</v>
          </cell>
          <cell r="IB39">
            <v>354</v>
          </cell>
          <cell r="IC39" t="str">
            <v>022201</v>
          </cell>
          <cell r="ID39">
            <v>427</v>
          </cell>
          <cell r="IE39" t="str">
            <v>022201</v>
          </cell>
          <cell r="IF39">
            <v>413</v>
          </cell>
          <cell r="IG39" t="str">
            <v>022201</v>
          </cell>
          <cell r="IH39">
            <v>441</v>
          </cell>
          <cell r="II39" t="str">
            <v>022201</v>
          </cell>
          <cell r="IJ39">
            <v>376</v>
          </cell>
          <cell r="IK39" t="str">
            <v>022117</v>
          </cell>
          <cell r="IL39">
            <v>215</v>
          </cell>
          <cell r="IM39" t="str">
            <v>022201</v>
          </cell>
          <cell r="IN39">
            <v>347</v>
          </cell>
          <cell r="IO39" t="str">
            <v>022201</v>
          </cell>
          <cell r="IP39">
            <v>405</v>
          </cell>
          <cell r="IQ39" t="str">
            <v>022201</v>
          </cell>
          <cell r="IR39">
            <v>327</v>
          </cell>
          <cell r="IS39" t="str">
            <v>022201</v>
          </cell>
          <cell r="IT39">
            <v>441</v>
          </cell>
          <cell r="IU39" t="str">
            <v>022201</v>
          </cell>
          <cell r="IV39">
            <v>332</v>
          </cell>
          <cell r="IW39" t="str">
            <v>022201</v>
          </cell>
          <cell r="IX39">
            <v>411</v>
          </cell>
          <cell r="IY39" t="str">
            <v>022201</v>
          </cell>
          <cell r="IZ39">
            <v>255</v>
          </cell>
          <cell r="JA39" t="str">
            <v>022201</v>
          </cell>
          <cell r="JB39">
            <v>340</v>
          </cell>
          <cell r="JC39" t="str">
            <v>022201</v>
          </cell>
          <cell r="JD39">
            <v>265</v>
          </cell>
          <cell r="JE39" t="str">
            <v>022201</v>
          </cell>
          <cell r="JF39">
            <v>380</v>
          </cell>
          <cell r="JG39" t="str">
            <v>022201</v>
          </cell>
          <cell r="JH39">
            <v>253</v>
          </cell>
          <cell r="JI39" t="str">
            <v>022201</v>
          </cell>
          <cell r="JJ39">
            <v>355</v>
          </cell>
          <cell r="JK39" t="str">
            <v>022201</v>
          </cell>
          <cell r="JL39">
            <v>213</v>
          </cell>
          <cell r="JM39" t="str">
            <v>022201</v>
          </cell>
          <cell r="JN39">
            <v>269</v>
          </cell>
          <cell r="JO39" t="str">
            <v>022201</v>
          </cell>
          <cell r="JP39">
            <v>207</v>
          </cell>
          <cell r="JQ39" t="str">
            <v>022201</v>
          </cell>
          <cell r="JR39">
            <v>293</v>
          </cell>
          <cell r="JS39" t="str">
            <v>022201</v>
          </cell>
          <cell r="JT39">
            <v>187</v>
          </cell>
          <cell r="JU39" t="str">
            <v>022201</v>
          </cell>
          <cell r="JV39">
            <v>275</v>
          </cell>
          <cell r="JW39" t="str">
            <v>022201</v>
          </cell>
          <cell r="JX39">
            <v>165</v>
          </cell>
          <cell r="JY39" t="str">
            <v>022201</v>
          </cell>
          <cell r="JZ39">
            <v>232</v>
          </cell>
          <cell r="KA39" t="str">
            <v>022201</v>
          </cell>
          <cell r="KB39">
            <v>143</v>
          </cell>
          <cell r="KC39" t="str">
            <v>022201</v>
          </cell>
          <cell r="KD39">
            <v>227</v>
          </cell>
          <cell r="KE39" t="str">
            <v>022201</v>
          </cell>
          <cell r="KF39">
            <v>93</v>
          </cell>
          <cell r="KG39" t="str">
            <v>022201</v>
          </cell>
          <cell r="KH39">
            <v>161</v>
          </cell>
          <cell r="KI39" t="str">
            <v>022201</v>
          </cell>
          <cell r="KJ39">
            <v>73</v>
          </cell>
          <cell r="KK39" t="str">
            <v>022201</v>
          </cell>
          <cell r="KL39">
            <v>164</v>
          </cell>
          <cell r="KM39" t="str">
            <v>022201</v>
          </cell>
          <cell r="KN39">
            <v>74</v>
          </cell>
          <cell r="KO39" t="str">
            <v>022201</v>
          </cell>
          <cell r="KP39">
            <v>132</v>
          </cell>
          <cell r="KQ39" t="str">
            <v>022201</v>
          </cell>
          <cell r="KR39">
            <v>29</v>
          </cell>
          <cell r="KS39" t="str">
            <v>022201</v>
          </cell>
          <cell r="KT39">
            <v>85</v>
          </cell>
          <cell r="KU39" t="str">
            <v>022201</v>
          </cell>
          <cell r="KV39">
            <v>27</v>
          </cell>
          <cell r="KW39" t="str">
            <v>022201</v>
          </cell>
          <cell r="KX39">
            <v>44</v>
          </cell>
          <cell r="KY39" t="str">
            <v>022201</v>
          </cell>
          <cell r="KZ39">
            <v>23</v>
          </cell>
          <cell r="LA39" t="str">
            <v>022201</v>
          </cell>
          <cell r="LB39">
            <v>39</v>
          </cell>
          <cell r="LC39" t="str">
            <v>022201</v>
          </cell>
          <cell r="LD39">
            <v>36</v>
          </cell>
          <cell r="LE39" t="str">
            <v>022201</v>
          </cell>
          <cell r="LF39">
            <v>108</v>
          </cell>
          <cell r="LG39" t="str">
            <v>022201</v>
          </cell>
          <cell r="LH39">
            <v>34</v>
          </cell>
          <cell r="LI39" t="str">
            <v>022201</v>
          </cell>
          <cell r="LJ39">
            <v>113</v>
          </cell>
          <cell r="LK39" t="str">
            <v>022201</v>
          </cell>
          <cell r="LL39">
            <v>39</v>
          </cell>
          <cell r="LM39" t="str">
            <v>022201</v>
          </cell>
          <cell r="LN39">
            <v>100</v>
          </cell>
          <cell r="LO39" t="str">
            <v>022201</v>
          </cell>
          <cell r="LP39">
            <v>37</v>
          </cell>
          <cell r="LQ39" t="str">
            <v>022201</v>
          </cell>
          <cell r="LR39">
            <v>121</v>
          </cell>
          <cell r="LS39" t="str">
            <v>022201</v>
          </cell>
          <cell r="LT39">
            <v>31</v>
          </cell>
          <cell r="LU39" t="str">
            <v>022201</v>
          </cell>
          <cell r="LV39">
            <v>109</v>
          </cell>
          <cell r="LW39" t="str">
            <v>022201</v>
          </cell>
          <cell r="LX39">
            <v>34</v>
          </cell>
          <cell r="LY39" t="str">
            <v>022201</v>
          </cell>
          <cell r="LZ39">
            <v>98</v>
          </cell>
          <cell r="MA39" t="str">
            <v>022201</v>
          </cell>
          <cell r="MB39">
            <v>21</v>
          </cell>
          <cell r="MC39" t="str">
            <v>022201</v>
          </cell>
          <cell r="MD39">
            <v>86</v>
          </cell>
          <cell r="ME39" t="str">
            <v>022201</v>
          </cell>
          <cell r="MF39">
            <v>16</v>
          </cell>
          <cell r="MG39" t="str">
            <v>022201</v>
          </cell>
          <cell r="MH39">
            <v>84</v>
          </cell>
          <cell r="MI39" t="str">
            <v>022201</v>
          </cell>
          <cell r="MJ39">
            <v>7</v>
          </cell>
          <cell r="MK39" t="str">
            <v>022201</v>
          </cell>
          <cell r="ML39">
            <v>58</v>
          </cell>
          <cell r="MM39" t="str">
            <v>022201</v>
          </cell>
          <cell r="MN39">
            <v>16</v>
          </cell>
          <cell r="MO39" t="str">
            <v>022201</v>
          </cell>
          <cell r="MP39">
            <v>50</v>
          </cell>
          <cell r="MQ39" t="str">
            <v>022201</v>
          </cell>
          <cell r="MR39">
            <v>10</v>
          </cell>
          <cell r="MS39" t="str">
            <v>022201</v>
          </cell>
          <cell r="MT39">
            <v>47</v>
          </cell>
          <cell r="MU39" t="str">
            <v>022201</v>
          </cell>
          <cell r="MV39">
            <v>9</v>
          </cell>
          <cell r="MW39" t="str">
            <v>022201</v>
          </cell>
          <cell r="MX39">
            <v>34</v>
          </cell>
          <cell r="MY39" t="str">
            <v>022201</v>
          </cell>
          <cell r="MZ39">
            <v>14</v>
          </cell>
          <cell r="NA39" t="str">
            <v>022201</v>
          </cell>
          <cell r="NB39">
            <v>30</v>
          </cell>
          <cell r="NC39" t="str">
            <v>022201</v>
          </cell>
          <cell r="ND39">
            <v>5</v>
          </cell>
          <cell r="NE39" t="str">
            <v>022201</v>
          </cell>
          <cell r="NF39">
            <v>20</v>
          </cell>
          <cell r="NI39" t="str">
            <v>022202</v>
          </cell>
          <cell r="NJ39">
            <v>14</v>
          </cell>
          <cell r="NK39" t="str">
            <v>022201</v>
          </cell>
          <cell r="NL39">
            <v>2</v>
          </cell>
          <cell r="NM39" t="str">
            <v>022201</v>
          </cell>
          <cell r="NN39">
            <v>6</v>
          </cell>
          <cell r="NO39" t="str">
            <v>022201</v>
          </cell>
          <cell r="NP39">
            <v>2</v>
          </cell>
          <cell r="NQ39" t="str">
            <v>022202</v>
          </cell>
          <cell r="NR39">
            <v>8</v>
          </cell>
          <cell r="NU39" t="str">
            <v>022205</v>
          </cell>
          <cell r="NV39">
            <v>4</v>
          </cell>
          <cell r="NW39" t="str">
            <v>022201</v>
          </cell>
          <cell r="NX39">
            <v>2</v>
          </cell>
          <cell r="NY39" t="str">
            <v>022400</v>
          </cell>
          <cell r="NZ39">
            <v>3</v>
          </cell>
          <cell r="OC39" t="str">
            <v>025005</v>
          </cell>
          <cell r="OD39">
            <v>1</v>
          </cell>
        </row>
        <row r="40">
          <cell r="C40" t="str">
            <v>022202</v>
          </cell>
          <cell r="D40">
            <v>252</v>
          </cell>
          <cell r="E40" t="str">
            <v>022202</v>
          </cell>
          <cell r="F40">
            <v>241</v>
          </cell>
          <cell r="G40" t="str">
            <v>022202</v>
          </cell>
          <cell r="H40">
            <v>230</v>
          </cell>
          <cell r="I40" t="str">
            <v>022202</v>
          </cell>
          <cell r="J40">
            <v>242</v>
          </cell>
          <cell r="K40" t="str">
            <v>022202</v>
          </cell>
          <cell r="L40">
            <v>261</v>
          </cell>
          <cell r="M40" t="str">
            <v>022202</v>
          </cell>
          <cell r="N40">
            <v>273</v>
          </cell>
          <cell r="O40" t="str">
            <v>022202</v>
          </cell>
          <cell r="P40">
            <v>324</v>
          </cell>
          <cell r="Q40" t="str">
            <v>022202</v>
          </cell>
          <cell r="R40">
            <v>297</v>
          </cell>
          <cell r="S40" t="str">
            <v>022202</v>
          </cell>
          <cell r="T40">
            <v>338</v>
          </cell>
          <cell r="U40" t="str">
            <v>022202</v>
          </cell>
          <cell r="V40">
            <v>338</v>
          </cell>
          <cell r="W40" t="str">
            <v>022202</v>
          </cell>
          <cell r="X40">
            <v>365</v>
          </cell>
          <cell r="Y40" t="str">
            <v>022202</v>
          </cell>
          <cell r="Z40">
            <v>343</v>
          </cell>
          <cell r="AA40" t="str">
            <v>022202</v>
          </cell>
          <cell r="AB40">
            <v>444</v>
          </cell>
          <cell r="AC40" t="str">
            <v>022202</v>
          </cell>
          <cell r="AD40">
            <v>362</v>
          </cell>
          <cell r="AE40" t="str">
            <v>022202</v>
          </cell>
          <cell r="AF40">
            <v>356</v>
          </cell>
          <cell r="AG40" t="str">
            <v>022202</v>
          </cell>
          <cell r="AH40">
            <v>367</v>
          </cell>
          <cell r="AI40" t="str">
            <v>022202</v>
          </cell>
          <cell r="AJ40">
            <v>416</v>
          </cell>
          <cell r="AK40" t="str">
            <v>022202</v>
          </cell>
          <cell r="AL40">
            <v>419</v>
          </cell>
          <cell r="AM40" t="str">
            <v>022202</v>
          </cell>
          <cell r="AN40">
            <v>357</v>
          </cell>
          <cell r="AO40" t="str">
            <v>022202</v>
          </cell>
          <cell r="AP40">
            <v>343</v>
          </cell>
          <cell r="AQ40" t="str">
            <v>022202</v>
          </cell>
          <cell r="AR40">
            <v>338</v>
          </cell>
          <cell r="AS40" t="str">
            <v>022202</v>
          </cell>
          <cell r="AT40">
            <v>382</v>
          </cell>
          <cell r="AU40" t="str">
            <v>022202</v>
          </cell>
          <cell r="AV40">
            <v>357</v>
          </cell>
          <cell r="AW40" t="str">
            <v>022202</v>
          </cell>
          <cell r="AX40">
            <v>334</v>
          </cell>
          <cell r="AY40" t="str">
            <v>022202</v>
          </cell>
          <cell r="AZ40">
            <v>363</v>
          </cell>
          <cell r="BA40" t="str">
            <v>022202</v>
          </cell>
          <cell r="BB40">
            <v>352</v>
          </cell>
          <cell r="BC40" t="str">
            <v>022202</v>
          </cell>
          <cell r="BD40">
            <v>358</v>
          </cell>
          <cell r="BE40" t="str">
            <v>022202</v>
          </cell>
          <cell r="BF40">
            <v>327</v>
          </cell>
          <cell r="BG40" t="str">
            <v>022202</v>
          </cell>
          <cell r="BH40">
            <v>289</v>
          </cell>
          <cell r="BI40" t="str">
            <v>022202</v>
          </cell>
          <cell r="BJ40">
            <v>259</v>
          </cell>
          <cell r="BK40" t="str">
            <v>022202</v>
          </cell>
          <cell r="BL40">
            <v>297</v>
          </cell>
          <cell r="BM40" t="str">
            <v>022202</v>
          </cell>
          <cell r="BN40">
            <v>269</v>
          </cell>
          <cell r="BO40" t="str">
            <v>022102</v>
          </cell>
          <cell r="BP40">
            <v>106</v>
          </cell>
          <cell r="BQ40" t="str">
            <v>022102</v>
          </cell>
          <cell r="BR40">
            <v>102</v>
          </cell>
          <cell r="BS40" t="str">
            <v>022103</v>
          </cell>
          <cell r="BT40">
            <v>93</v>
          </cell>
          <cell r="BU40" t="str">
            <v>022117</v>
          </cell>
          <cell r="BV40">
            <v>51</v>
          </cell>
          <cell r="BW40" t="str">
            <v>022103</v>
          </cell>
          <cell r="BX40">
            <v>87</v>
          </cell>
          <cell r="BY40" t="str">
            <v>022117</v>
          </cell>
          <cell r="BZ40">
            <v>62</v>
          </cell>
          <cell r="CA40" t="str">
            <v>022202</v>
          </cell>
          <cell r="CB40">
            <v>206</v>
          </cell>
          <cell r="CC40" t="str">
            <v>022201</v>
          </cell>
          <cell r="CD40">
            <v>172</v>
          </cell>
          <cell r="CE40" t="str">
            <v>022117</v>
          </cell>
          <cell r="CF40">
            <v>78</v>
          </cell>
          <cell r="CG40" t="str">
            <v>022117</v>
          </cell>
          <cell r="CH40">
            <v>103</v>
          </cell>
          <cell r="CI40" t="str">
            <v>022104</v>
          </cell>
          <cell r="CJ40">
            <v>196</v>
          </cell>
          <cell r="CK40" t="str">
            <v>022202</v>
          </cell>
          <cell r="CL40">
            <v>163</v>
          </cell>
          <cell r="CM40" t="str">
            <v>022202</v>
          </cell>
          <cell r="CN40">
            <v>267</v>
          </cell>
          <cell r="CO40" t="str">
            <v>022117</v>
          </cell>
          <cell r="CP40">
            <v>170</v>
          </cell>
          <cell r="CQ40" t="str">
            <v>022202</v>
          </cell>
          <cell r="CR40">
            <v>236</v>
          </cell>
          <cell r="CS40" t="str">
            <v>022201</v>
          </cell>
          <cell r="CT40">
            <v>232</v>
          </cell>
          <cell r="CU40" t="str">
            <v>022202</v>
          </cell>
          <cell r="CV40">
            <v>223</v>
          </cell>
          <cell r="CW40" t="str">
            <v>022202</v>
          </cell>
          <cell r="CX40">
            <v>182</v>
          </cell>
          <cell r="CY40" t="str">
            <v>022202</v>
          </cell>
          <cell r="CZ40">
            <v>217</v>
          </cell>
          <cell r="DA40" t="str">
            <v>022117</v>
          </cell>
          <cell r="DB40">
            <v>145</v>
          </cell>
          <cell r="DC40" t="str">
            <v>022202</v>
          </cell>
          <cell r="DD40">
            <v>224</v>
          </cell>
          <cell r="DE40" t="str">
            <v>022201</v>
          </cell>
          <cell r="DF40">
            <v>270</v>
          </cell>
          <cell r="DG40" t="str">
            <v>022202</v>
          </cell>
          <cell r="DH40">
            <v>227</v>
          </cell>
          <cell r="DI40" t="str">
            <v>022201</v>
          </cell>
          <cell r="DJ40">
            <v>294</v>
          </cell>
          <cell r="DK40" t="str">
            <v>022202</v>
          </cell>
          <cell r="DL40">
            <v>259</v>
          </cell>
          <cell r="DM40" t="str">
            <v>022202</v>
          </cell>
          <cell r="DN40">
            <v>231</v>
          </cell>
          <cell r="DO40" t="str">
            <v>022202</v>
          </cell>
          <cell r="DP40">
            <v>337</v>
          </cell>
          <cell r="DQ40" t="str">
            <v>022202</v>
          </cell>
          <cell r="DR40">
            <v>272</v>
          </cell>
          <cell r="DS40" t="str">
            <v>022201</v>
          </cell>
          <cell r="DT40">
            <v>437</v>
          </cell>
          <cell r="DU40" t="str">
            <v>022201</v>
          </cell>
          <cell r="DV40">
            <v>390</v>
          </cell>
          <cell r="DW40" t="str">
            <v>022202</v>
          </cell>
          <cell r="DX40">
            <v>387</v>
          </cell>
          <cell r="DY40" t="str">
            <v>022202</v>
          </cell>
          <cell r="DZ40">
            <v>341</v>
          </cell>
          <cell r="EA40" t="str">
            <v>022202</v>
          </cell>
          <cell r="EB40">
            <v>433</v>
          </cell>
          <cell r="EC40" t="str">
            <v>022202</v>
          </cell>
          <cell r="ED40">
            <v>407</v>
          </cell>
          <cell r="EE40" t="str">
            <v>022202</v>
          </cell>
          <cell r="EF40">
            <v>409</v>
          </cell>
          <cell r="EG40" t="str">
            <v>022201</v>
          </cell>
          <cell r="EH40">
            <v>552</v>
          </cell>
          <cell r="EI40" t="str">
            <v>022202</v>
          </cell>
          <cell r="EJ40">
            <v>435</v>
          </cell>
          <cell r="EK40" t="str">
            <v>022202</v>
          </cell>
          <cell r="EL40">
            <v>432</v>
          </cell>
          <cell r="EM40" t="str">
            <v>022202</v>
          </cell>
          <cell r="EN40">
            <v>380</v>
          </cell>
          <cell r="EO40" t="str">
            <v>022202</v>
          </cell>
          <cell r="EP40">
            <v>382</v>
          </cell>
          <cell r="EQ40" t="str">
            <v>022202</v>
          </cell>
          <cell r="ER40">
            <v>435</v>
          </cell>
          <cell r="ES40" t="str">
            <v>022201</v>
          </cell>
          <cell r="ET40">
            <v>485</v>
          </cell>
          <cell r="EU40" t="str">
            <v>022202</v>
          </cell>
          <cell r="EV40">
            <v>407</v>
          </cell>
          <cell r="EW40" t="str">
            <v>022202</v>
          </cell>
          <cell r="EX40">
            <v>415</v>
          </cell>
          <cell r="EY40" t="str">
            <v>022202</v>
          </cell>
          <cell r="EZ40">
            <v>408</v>
          </cell>
          <cell r="FA40" t="str">
            <v>022202</v>
          </cell>
          <cell r="FB40">
            <v>389</v>
          </cell>
          <cell r="FC40" t="str">
            <v>022202</v>
          </cell>
          <cell r="FD40">
            <v>380</v>
          </cell>
          <cell r="FE40" t="str">
            <v>022202</v>
          </cell>
          <cell r="FF40">
            <v>373</v>
          </cell>
          <cell r="FG40" t="str">
            <v>022202</v>
          </cell>
          <cell r="FH40">
            <v>365</v>
          </cell>
          <cell r="FI40" t="str">
            <v>022202</v>
          </cell>
          <cell r="FJ40">
            <v>360</v>
          </cell>
          <cell r="FK40" t="str">
            <v>022202</v>
          </cell>
          <cell r="FL40">
            <v>313</v>
          </cell>
          <cell r="FM40" t="str">
            <v>022202</v>
          </cell>
          <cell r="FN40">
            <v>367</v>
          </cell>
          <cell r="FO40" t="str">
            <v>022202</v>
          </cell>
          <cell r="FP40">
            <v>354</v>
          </cell>
          <cell r="FQ40" t="str">
            <v>022202</v>
          </cell>
          <cell r="FR40">
            <v>328</v>
          </cell>
          <cell r="FS40" t="str">
            <v>022202</v>
          </cell>
          <cell r="FT40">
            <v>374</v>
          </cell>
          <cell r="FU40" t="str">
            <v>022202</v>
          </cell>
          <cell r="FV40">
            <v>374</v>
          </cell>
          <cell r="FW40" t="str">
            <v>022202</v>
          </cell>
          <cell r="FX40">
            <v>338</v>
          </cell>
          <cell r="FY40" t="str">
            <v>022202</v>
          </cell>
          <cell r="FZ40">
            <v>341</v>
          </cell>
          <cell r="GA40" t="str">
            <v>022202</v>
          </cell>
          <cell r="GB40">
            <v>325</v>
          </cell>
          <cell r="GC40" t="str">
            <v>022202</v>
          </cell>
          <cell r="GD40">
            <v>307</v>
          </cell>
          <cell r="GE40" t="str">
            <v>022202</v>
          </cell>
          <cell r="GF40">
            <v>289</v>
          </cell>
          <cell r="GG40" t="str">
            <v>022202</v>
          </cell>
          <cell r="GH40">
            <v>298</v>
          </cell>
          <cell r="GI40" t="str">
            <v>022202</v>
          </cell>
          <cell r="GJ40">
            <v>274</v>
          </cell>
          <cell r="GK40" t="str">
            <v>022202</v>
          </cell>
          <cell r="GL40">
            <v>277</v>
          </cell>
          <cell r="GM40" t="str">
            <v>022202</v>
          </cell>
          <cell r="GN40">
            <v>277</v>
          </cell>
          <cell r="GO40" t="str">
            <v>022202</v>
          </cell>
          <cell r="GP40">
            <v>286</v>
          </cell>
          <cell r="GQ40" t="str">
            <v>022202</v>
          </cell>
          <cell r="GR40">
            <v>277</v>
          </cell>
          <cell r="GS40" t="str">
            <v>022202</v>
          </cell>
          <cell r="GT40">
            <v>272</v>
          </cell>
          <cell r="GU40" t="str">
            <v>022202</v>
          </cell>
          <cell r="GV40">
            <v>255</v>
          </cell>
          <cell r="GW40" t="str">
            <v>022202</v>
          </cell>
          <cell r="GX40">
            <v>239</v>
          </cell>
          <cell r="GY40" t="str">
            <v>022202</v>
          </cell>
          <cell r="GZ40">
            <v>256</v>
          </cell>
          <cell r="HA40" t="str">
            <v>022202</v>
          </cell>
          <cell r="HB40">
            <v>277</v>
          </cell>
          <cell r="HC40" t="str">
            <v>022202</v>
          </cell>
          <cell r="HD40">
            <v>232</v>
          </cell>
          <cell r="HE40" t="str">
            <v>022201</v>
          </cell>
          <cell r="HF40">
            <v>306</v>
          </cell>
          <cell r="HG40" t="str">
            <v>022202</v>
          </cell>
          <cell r="HH40">
            <v>254</v>
          </cell>
          <cell r="HI40" t="str">
            <v>022202</v>
          </cell>
          <cell r="HJ40">
            <v>252</v>
          </cell>
          <cell r="HK40" t="str">
            <v>022202</v>
          </cell>
          <cell r="HL40">
            <v>298</v>
          </cell>
          <cell r="HM40" t="str">
            <v>022202</v>
          </cell>
          <cell r="HN40">
            <v>300</v>
          </cell>
          <cell r="HO40" t="str">
            <v>022202</v>
          </cell>
          <cell r="HP40">
            <v>234</v>
          </cell>
          <cell r="HQ40" t="str">
            <v>022202</v>
          </cell>
          <cell r="HR40">
            <v>283</v>
          </cell>
          <cell r="HS40" t="str">
            <v>022202</v>
          </cell>
          <cell r="HT40">
            <v>280</v>
          </cell>
          <cell r="HU40" t="str">
            <v>022202</v>
          </cell>
          <cell r="HV40">
            <v>283</v>
          </cell>
          <cell r="HW40" t="str">
            <v>022201</v>
          </cell>
          <cell r="HX40">
            <v>325</v>
          </cell>
          <cell r="HY40" t="str">
            <v>022202</v>
          </cell>
          <cell r="HZ40">
            <v>348</v>
          </cell>
          <cell r="IA40" t="str">
            <v>022202</v>
          </cell>
          <cell r="IB40">
            <v>306</v>
          </cell>
          <cell r="IC40" t="str">
            <v>022202</v>
          </cell>
          <cell r="ID40">
            <v>359</v>
          </cell>
          <cell r="IE40" t="str">
            <v>022202</v>
          </cell>
          <cell r="IF40">
            <v>325</v>
          </cell>
          <cell r="IG40" t="str">
            <v>022202</v>
          </cell>
          <cell r="IH40">
            <v>327</v>
          </cell>
          <cell r="II40" t="str">
            <v>022202</v>
          </cell>
          <cell r="IJ40">
            <v>307</v>
          </cell>
          <cell r="IK40" t="str">
            <v>022201</v>
          </cell>
          <cell r="IL40">
            <v>453</v>
          </cell>
          <cell r="IM40" t="str">
            <v>022202</v>
          </cell>
          <cell r="IN40">
            <v>299</v>
          </cell>
          <cell r="IO40" t="str">
            <v>022202</v>
          </cell>
          <cell r="IP40">
            <v>369</v>
          </cell>
          <cell r="IQ40" t="str">
            <v>022202</v>
          </cell>
          <cell r="IR40">
            <v>279</v>
          </cell>
          <cell r="IS40" t="str">
            <v>022202</v>
          </cell>
          <cell r="IT40">
            <v>360</v>
          </cell>
          <cell r="IU40" t="str">
            <v>022202</v>
          </cell>
          <cell r="IV40">
            <v>257</v>
          </cell>
          <cell r="IW40" t="str">
            <v>022202</v>
          </cell>
          <cell r="IX40">
            <v>342</v>
          </cell>
          <cell r="IY40" t="str">
            <v>022202</v>
          </cell>
          <cell r="IZ40">
            <v>246</v>
          </cell>
          <cell r="JA40" t="str">
            <v>022202</v>
          </cell>
          <cell r="JB40">
            <v>334</v>
          </cell>
          <cell r="JC40" t="str">
            <v>022202</v>
          </cell>
          <cell r="JD40">
            <v>228</v>
          </cell>
          <cell r="JE40" t="str">
            <v>022202</v>
          </cell>
          <cell r="JF40">
            <v>326</v>
          </cell>
          <cell r="JG40" t="str">
            <v>022202</v>
          </cell>
          <cell r="JH40">
            <v>255</v>
          </cell>
          <cell r="JI40" t="str">
            <v>022202</v>
          </cell>
          <cell r="JJ40">
            <v>330</v>
          </cell>
          <cell r="JK40" t="str">
            <v>022202</v>
          </cell>
          <cell r="JL40">
            <v>197</v>
          </cell>
          <cell r="JM40" t="str">
            <v>022202</v>
          </cell>
          <cell r="JN40">
            <v>329</v>
          </cell>
          <cell r="JO40" t="str">
            <v>022202</v>
          </cell>
          <cell r="JP40">
            <v>207</v>
          </cell>
          <cell r="JQ40" t="str">
            <v>022202</v>
          </cell>
          <cell r="JR40">
            <v>304</v>
          </cell>
          <cell r="JS40" t="str">
            <v>022202</v>
          </cell>
          <cell r="JT40">
            <v>176</v>
          </cell>
          <cell r="JU40" t="str">
            <v>022202</v>
          </cell>
          <cell r="JV40">
            <v>266</v>
          </cell>
          <cell r="JW40" t="str">
            <v>022202</v>
          </cell>
          <cell r="JX40">
            <v>156</v>
          </cell>
          <cell r="JY40" t="str">
            <v>022202</v>
          </cell>
          <cell r="JZ40">
            <v>208</v>
          </cell>
          <cell r="KA40" t="str">
            <v>022202</v>
          </cell>
          <cell r="KB40">
            <v>146</v>
          </cell>
          <cell r="KC40" t="str">
            <v>022202</v>
          </cell>
          <cell r="KD40">
            <v>234</v>
          </cell>
          <cell r="KE40" t="str">
            <v>022202</v>
          </cell>
          <cell r="KF40">
            <v>94</v>
          </cell>
          <cell r="KG40" t="str">
            <v>022202</v>
          </cell>
          <cell r="KH40">
            <v>185</v>
          </cell>
          <cell r="KI40" t="str">
            <v>022202</v>
          </cell>
          <cell r="KJ40">
            <v>71</v>
          </cell>
          <cell r="KK40" t="str">
            <v>022202</v>
          </cell>
          <cell r="KL40">
            <v>118</v>
          </cell>
          <cell r="KM40" t="str">
            <v>022202</v>
          </cell>
          <cell r="KN40">
            <v>74</v>
          </cell>
          <cell r="KO40" t="str">
            <v>022202</v>
          </cell>
          <cell r="KP40">
            <v>112</v>
          </cell>
          <cell r="KQ40" t="str">
            <v>022202</v>
          </cell>
          <cell r="KR40">
            <v>34</v>
          </cell>
          <cell r="KS40" t="str">
            <v>022202</v>
          </cell>
          <cell r="KT40">
            <v>52</v>
          </cell>
          <cell r="KU40" t="str">
            <v>022202</v>
          </cell>
          <cell r="KV40">
            <v>23</v>
          </cell>
          <cell r="KW40" t="str">
            <v>022202</v>
          </cell>
          <cell r="KX40">
            <v>49</v>
          </cell>
          <cell r="KY40" t="str">
            <v>022202</v>
          </cell>
          <cell r="KZ40">
            <v>18</v>
          </cell>
          <cell r="LA40" t="str">
            <v>022202</v>
          </cell>
          <cell r="LB40">
            <v>35</v>
          </cell>
          <cell r="LC40" t="str">
            <v>022202</v>
          </cell>
          <cell r="LD40">
            <v>26</v>
          </cell>
          <cell r="LE40" t="str">
            <v>022202</v>
          </cell>
          <cell r="LF40">
            <v>73</v>
          </cell>
          <cell r="LG40" t="str">
            <v>022202</v>
          </cell>
          <cell r="LH40">
            <v>33</v>
          </cell>
          <cell r="LI40" t="str">
            <v>022202</v>
          </cell>
          <cell r="LJ40">
            <v>90</v>
          </cell>
          <cell r="LK40" t="str">
            <v>022202</v>
          </cell>
          <cell r="LL40">
            <v>27</v>
          </cell>
          <cell r="LM40" t="str">
            <v>022202</v>
          </cell>
          <cell r="LN40">
            <v>89</v>
          </cell>
          <cell r="LO40" t="str">
            <v>022202</v>
          </cell>
          <cell r="LP40">
            <v>19</v>
          </cell>
          <cell r="LQ40" t="str">
            <v>022202</v>
          </cell>
          <cell r="LR40">
            <v>121</v>
          </cell>
          <cell r="LS40" t="str">
            <v>022202</v>
          </cell>
          <cell r="LT40">
            <v>23</v>
          </cell>
          <cell r="LU40" t="str">
            <v>022202</v>
          </cell>
          <cell r="LV40">
            <v>85</v>
          </cell>
          <cell r="LW40" t="str">
            <v>022202</v>
          </cell>
          <cell r="LX40">
            <v>25</v>
          </cell>
          <cell r="LY40" t="str">
            <v>022202</v>
          </cell>
          <cell r="LZ40">
            <v>79</v>
          </cell>
          <cell r="MA40" t="str">
            <v>022202</v>
          </cell>
          <cell r="MB40">
            <v>17</v>
          </cell>
          <cell r="MC40" t="str">
            <v>022202</v>
          </cell>
          <cell r="MD40">
            <v>60</v>
          </cell>
          <cell r="ME40" t="str">
            <v>022202</v>
          </cell>
          <cell r="MF40">
            <v>9</v>
          </cell>
          <cell r="MG40" t="str">
            <v>022202</v>
          </cell>
          <cell r="MH40">
            <v>51</v>
          </cell>
          <cell r="MI40" t="str">
            <v>022202</v>
          </cell>
          <cell r="MJ40">
            <v>8</v>
          </cell>
          <cell r="MK40" t="str">
            <v>022202</v>
          </cell>
          <cell r="ML40">
            <v>33</v>
          </cell>
          <cell r="MM40" t="str">
            <v>022202</v>
          </cell>
          <cell r="MN40">
            <v>7</v>
          </cell>
          <cell r="MO40" t="str">
            <v>022202</v>
          </cell>
          <cell r="MP40">
            <v>29</v>
          </cell>
          <cell r="MQ40" t="str">
            <v>022202</v>
          </cell>
          <cell r="MR40">
            <v>6</v>
          </cell>
          <cell r="MS40" t="str">
            <v>022202</v>
          </cell>
          <cell r="MT40">
            <v>38</v>
          </cell>
          <cell r="MU40" t="str">
            <v>022202</v>
          </cell>
          <cell r="MV40">
            <v>7</v>
          </cell>
          <cell r="MW40" t="str">
            <v>022202</v>
          </cell>
          <cell r="MX40">
            <v>19</v>
          </cell>
          <cell r="MY40" t="str">
            <v>022202</v>
          </cell>
          <cell r="MZ40">
            <v>4</v>
          </cell>
          <cell r="NA40" t="str">
            <v>022202</v>
          </cell>
          <cell r="NB40">
            <v>19</v>
          </cell>
          <cell r="NC40" t="str">
            <v>022202</v>
          </cell>
          <cell r="ND40">
            <v>2</v>
          </cell>
          <cell r="NE40" t="str">
            <v>022202</v>
          </cell>
          <cell r="NF40">
            <v>11</v>
          </cell>
          <cell r="NG40" t="str">
            <v>022202</v>
          </cell>
          <cell r="NH40">
            <v>2</v>
          </cell>
          <cell r="NI40" t="str">
            <v>022203</v>
          </cell>
          <cell r="NJ40">
            <v>4</v>
          </cell>
          <cell r="NK40" t="str">
            <v>022202</v>
          </cell>
          <cell r="NL40">
            <v>2</v>
          </cell>
          <cell r="NM40" t="str">
            <v>022202</v>
          </cell>
          <cell r="NN40">
            <v>7</v>
          </cell>
          <cell r="NQ40" t="str">
            <v>022203</v>
          </cell>
          <cell r="NR40">
            <v>4</v>
          </cell>
          <cell r="NU40" t="str">
            <v>022208</v>
          </cell>
          <cell r="NV40">
            <v>3</v>
          </cell>
          <cell r="NY40" t="str">
            <v>022720</v>
          </cell>
          <cell r="NZ40">
            <v>3</v>
          </cell>
          <cell r="OC40" t="str">
            <v>026003</v>
          </cell>
          <cell r="OD40">
            <v>1</v>
          </cell>
        </row>
        <row r="41">
          <cell r="C41" t="str">
            <v>022203</v>
          </cell>
          <cell r="D41">
            <v>88</v>
          </cell>
          <cell r="E41" t="str">
            <v>022203</v>
          </cell>
          <cell r="F41">
            <v>80</v>
          </cell>
          <cell r="G41" t="str">
            <v>022203</v>
          </cell>
          <cell r="H41">
            <v>94</v>
          </cell>
          <cell r="I41" t="str">
            <v>022203</v>
          </cell>
          <cell r="J41">
            <v>84</v>
          </cell>
          <cell r="K41" t="str">
            <v>022203</v>
          </cell>
          <cell r="L41">
            <v>105</v>
          </cell>
          <cell r="M41" t="str">
            <v>022203</v>
          </cell>
          <cell r="N41">
            <v>88</v>
          </cell>
          <cell r="O41" t="str">
            <v>022203</v>
          </cell>
          <cell r="P41">
            <v>97</v>
          </cell>
          <cell r="Q41" t="str">
            <v>022203</v>
          </cell>
          <cell r="R41">
            <v>108</v>
          </cell>
          <cell r="S41" t="str">
            <v>022203</v>
          </cell>
          <cell r="T41">
            <v>131</v>
          </cell>
          <cell r="U41" t="str">
            <v>022203</v>
          </cell>
          <cell r="V41">
            <v>119</v>
          </cell>
          <cell r="W41" t="str">
            <v>022203</v>
          </cell>
          <cell r="X41">
            <v>134</v>
          </cell>
          <cell r="Y41" t="str">
            <v>022203</v>
          </cell>
          <cell r="Z41">
            <v>129</v>
          </cell>
          <cell r="AA41" t="str">
            <v>022203</v>
          </cell>
          <cell r="AB41">
            <v>134</v>
          </cell>
          <cell r="AC41" t="str">
            <v>022203</v>
          </cell>
          <cell r="AD41">
            <v>131</v>
          </cell>
          <cell r="AE41" t="str">
            <v>022203</v>
          </cell>
          <cell r="AF41">
            <v>145</v>
          </cell>
          <cell r="AG41" t="str">
            <v>022203</v>
          </cell>
          <cell r="AH41">
            <v>110</v>
          </cell>
          <cell r="AI41" t="str">
            <v>022203</v>
          </cell>
          <cell r="AJ41">
            <v>146</v>
          </cell>
          <cell r="AK41" t="str">
            <v>022203</v>
          </cell>
          <cell r="AL41">
            <v>113</v>
          </cell>
          <cell r="AM41" t="str">
            <v>022203</v>
          </cell>
          <cell r="AN41">
            <v>153</v>
          </cell>
          <cell r="AO41" t="str">
            <v>022203</v>
          </cell>
          <cell r="AP41">
            <v>123</v>
          </cell>
          <cell r="AQ41" t="str">
            <v>022203</v>
          </cell>
          <cell r="AR41">
            <v>134</v>
          </cell>
          <cell r="AS41" t="str">
            <v>022203</v>
          </cell>
          <cell r="AT41">
            <v>133</v>
          </cell>
          <cell r="AU41" t="str">
            <v>022203</v>
          </cell>
          <cell r="AV41">
            <v>153</v>
          </cell>
          <cell r="AW41" t="str">
            <v>022203</v>
          </cell>
          <cell r="AX41">
            <v>132</v>
          </cell>
          <cell r="AY41" t="str">
            <v>022203</v>
          </cell>
          <cell r="AZ41">
            <v>141</v>
          </cell>
          <cell r="BA41" t="str">
            <v>022203</v>
          </cell>
          <cell r="BB41">
            <v>139</v>
          </cell>
          <cell r="BC41" t="str">
            <v>022203</v>
          </cell>
          <cell r="BD41">
            <v>128</v>
          </cell>
          <cell r="BE41" t="str">
            <v>022203</v>
          </cell>
          <cell r="BF41">
            <v>162</v>
          </cell>
          <cell r="BG41" t="str">
            <v>022203</v>
          </cell>
          <cell r="BH41">
            <v>99</v>
          </cell>
          <cell r="BI41" t="str">
            <v>022203</v>
          </cell>
          <cell r="BJ41">
            <v>94</v>
          </cell>
          <cell r="BK41" t="str">
            <v>022203</v>
          </cell>
          <cell r="BL41">
            <v>106</v>
          </cell>
          <cell r="BM41" t="str">
            <v>022203</v>
          </cell>
          <cell r="BN41">
            <v>103</v>
          </cell>
          <cell r="BO41" t="str">
            <v>022103</v>
          </cell>
          <cell r="BP41">
            <v>124</v>
          </cell>
          <cell r="BQ41" t="str">
            <v>022103</v>
          </cell>
          <cell r="BR41">
            <v>86</v>
          </cell>
          <cell r="BS41" t="str">
            <v>022104</v>
          </cell>
          <cell r="BT41">
            <v>100</v>
          </cell>
          <cell r="BU41" t="str">
            <v>022201</v>
          </cell>
          <cell r="BV41">
            <v>192</v>
          </cell>
          <cell r="BW41" t="str">
            <v>022104</v>
          </cell>
          <cell r="BX41">
            <v>157</v>
          </cell>
          <cell r="BY41" t="str">
            <v>022201</v>
          </cell>
          <cell r="BZ41">
            <v>201</v>
          </cell>
          <cell r="CA41" t="str">
            <v>022203</v>
          </cell>
          <cell r="CB41">
            <v>76</v>
          </cell>
          <cell r="CC41" t="str">
            <v>022202</v>
          </cell>
          <cell r="CD41">
            <v>154</v>
          </cell>
          <cell r="CE41" t="str">
            <v>022201</v>
          </cell>
          <cell r="CF41">
            <v>247</v>
          </cell>
          <cell r="CG41" t="str">
            <v>022201</v>
          </cell>
          <cell r="CH41">
            <v>172</v>
          </cell>
          <cell r="CI41" t="str">
            <v>022117</v>
          </cell>
          <cell r="CJ41">
            <v>117</v>
          </cell>
          <cell r="CK41" t="str">
            <v>022203</v>
          </cell>
          <cell r="CL41">
            <v>57</v>
          </cell>
          <cell r="CM41" t="str">
            <v>022203</v>
          </cell>
          <cell r="CN41">
            <v>86</v>
          </cell>
          <cell r="CO41" t="str">
            <v>022201</v>
          </cell>
          <cell r="CP41">
            <v>184</v>
          </cell>
          <cell r="CQ41" t="str">
            <v>022203</v>
          </cell>
          <cell r="CR41">
            <v>95</v>
          </cell>
          <cell r="CS41" t="str">
            <v>022202</v>
          </cell>
          <cell r="CT41">
            <v>203</v>
          </cell>
          <cell r="CU41" t="str">
            <v>022203</v>
          </cell>
          <cell r="CV41">
            <v>92</v>
          </cell>
          <cell r="CW41" t="str">
            <v>022203</v>
          </cell>
          <cell r="CX41">
            <v>65</v>
          </cell>
          <cell r="CY41" t="str">
            <v>022203</v>
          </cell>
          <cell r="CZ41">
            <v>100</v>
          </cell>
          <cell r="DA41" t="str">
            <v>022201</v>
          </cell>
          <cell r="DB41">
            <v>234</v>
          </cell>
          <cell r="DC41" t="str">
            <v>022203</v>
          </cell>
          <cell r="DD41">
            <v>92</v>
          </cell>
          <cell r="DE41" t="str">
            <v>022202</v>
          </cell>
          <cell r="DF41">
            <v>184</v>
          </cell>
          <cell r="DG41" t="str">
            <v>022203</v>
          </cell>
          <cell r="DH41">
            <v>99</v>
          </cell>
          <cell r="DI41" t="str">
            <v>022202</v>
          </cell>
          <cell r="DJ41">
            <v>174</v>
          </cell>
          <cell r="DK41" t="str">
            <v>022203</v>
          </cell>
          <cell r="DL41">
            <v>102</v>
          </cell>
          <cell r="DM41" t="str">
            <v>022203</v>
          </cell>
          <cell r="DN41">
            <v>89</v>
          </cell>
          <cell r="DO41" t="str">
            <v>022203</v>
          </cell>
          <cell r="DP41">
            <v>109</v>
          </cell>
          <cell r="DQ41" t="str">
            <v>022203</v>
          </cell>
          <cell r="DR41">
            <v>71</v>
          </cell>
          <cell r="DS41" t="str">
            <v>022202</v>
          </cell>
          <cell r="DT41">
            <v>339</v>
          </cell>
          <cell r="DU41" t="str">
            <v>022202</v>
          </cell>
          <cell r="DV41">
            <v>305</v>
          </cell>
          <cell r="DW41" t="str">
            <v>022203</v>
          </cell>
          <cell r="DX41">
            <v>122</v>
          </cell>
          <cell r="DY41" t="str">
            <v>022203</v>
          </cell>
          <cell r="DZ41">
            <v>110</v>
          </cell>
          <cell r="EA41" t="str">
            <v>022203</v>
          </cell>
          <cell r="EB41">
            <v>136</v>
          </cell>
          <cell r="EC41" t="str">
            <v>022203</v>
          </cell>
          <cell r="ED41">
            <v>109</v>
          </cell>
          <cell r="EE41" t="str">
            <v>022203</v>
          </cell>
          <cell r="EF41">
            <v>144</v>
          </cell>
          <cell r="EG41" t="str">
            <v>022202</v>
          </cell>
          <cell r="EH41">
            <v>409</v>
          </cell>
          <cell r="EI41" t="str">
            <v>022203</v>
          </cell>
          <cell r="EJ41">
            <v>144</v>
          </cell>
          <cell r="EK41" t="str">
            <v>022203</v>
          </cell>
          <cell r="EL41">
            <v>120</v>
          </cell>
          <cell r="EM41" t="str">
            <v>022203</v>
          </cell>
          <cell r="EN41">
            <v>137</v>
          </cell>
          <cell r="EO41" t="str">
            <v>022203</v>
          </cell>
          <cell r="EP41">
            <v>123</v>
          </cell>
          <cell r="EQ41" t="str">
            <v>022203</v>
          </cell>
          <cell r="ER41">
            <v>118</v>
          </cell>
          <cell r="ES41" t="str">
            <v>022202</v>
          </cell>
          <cell r="ET41">
            <v>410</v>
          </cell>
          <cell r="EU41" t="str">
            <v>022203</v>
          </cell>
          <cell r="EV41">
            <v>127</v>
          </cell>
          <cell r="EW41" t="str">
            <v>022203</v>
          </cell>
          <cell r="EX41">
            <v>123</v>
          </cell>
          <cell r="EY41" t="str">
            <v>022203</v>
          </cell>
          <cell r="EZ41">
            <v>123</v>
          </cell>
          <cell r="FA41" t="str">
            <v>022203</v>
          </cell>
          <cell r="FB41">
            <v>92</v>
          </cell>
          <cell r="FC41" t="str">
            <v>022203</v>
          </cell>
          <cell r="FD41">
            <v>120</v>
          </cell>
          <cell r="FE41" t="str">
            <v>022203</v>
          </cell>
          <cell r="FF41">
            <v>90</v>
          </cell>
          <cell r="FG41" t="str">
            <v>022203</v>
          </cell>
          <cell r="FH41">
            <v>104</v>
          </cell>
          <cell r="FI41" t="str">
            <v>022203</v>
          </cell>
          <cell r="FJ41">
            <v>101</v>
          </cell>
          <cell r="FK41" t="str">
            <v>022203</v>
          </cell>
          <cell r="FL41">
            <v>103</v>
          </cell>
          <cell r="FM41" t="str">
            <v>022203</v>
          </cell>
          <cell r="FN41">
            <v>101</v>
          </cell>
          <cell r="FO41" t="str">
            <v>022203</v>
          </cell>
          <cell r="FP41">
            <v>101</v>
          </cell>
          <cell r="FQ41" t="str">
            <v>022203</v>
          </cell>
          <cell r="FR41">
            <v>109</v>
          </cell>
          <cell r="FS41" t="str">
            <v>022203</v>
          </cell>
          <cell r="FT41">
            <v>110</v>
          </cell>
          <cell r="FU41" t="str">
            <v>022203</v>
          </cell>
          <cell r="FV41">
            <v>98</v>
          </cell>
          <cell r="FW41" t="str">
            <v>022203</v>
          </cell>
          <cell r="FX41">
            <v>105</v>
          </cell>
          <cell r="FY41" t="str">
            <v>022203</v>
          </cell>
          <cell r="FZ41">
            <v>124</v>
          </cell>
          <cell r="GA41" t="str">
            <v>022203</v>
          </cell>
          <cell r="GB41">
            <v>100</v>
          </cell>
          <cell r="GC41" t="str">
            <v>022203</v>
          </cell>
          <cell r="GD41">
            <v>108</v>
          </cell>
          <cell r="GE41" t="str">
            <v>022203</v>
          </cell>
          <cell r="GF41">
            <v>104</v>
          </cell>
          <cell r="GG41" t="str">
            <v>022203</v>
          </cell>
          <cell r="GH41">
            <v>115</v>
          </cell>
          <cell r="GI41" t="str">
            <v>022203</v>
          </cell>
          <cell r="GJ41">
            <v>101</v>
          </cell>
          <cell r="GK41" t="str">
            <v>022203</v>
          </cell>
          <cell r="GL41">
            <v>98</v>
          </cell>
          <cell r="GM41" t="str">
            <v>022203</v>
          </cell>
          <cell r="GN41">
            <v>126</v>
          </cell>
          <cell r="GO41" t="str">
            <v>022203</v>
          </cell>
          <cell r="GP41">
            <v>102</v>
          </cell>
          <cell r="GQ41" t="str">
            <v>022203</v>
          </cell>
          <cell r="GR41">
            <v>113</v>
          </cell>
          <cell r="GS41" t="str">
            <v>022203</v>
          </cell>
          <cell r="GT41">
            <v>128</v>
          </cell>
          <cell r="GU41" t="str">
            <v>022203</v>
          </cell>
          <cell r="GV41">
            <v>111</v>
          </cell>
          <cell r="GW41" t="str">
            <v>022203</v>
          </cell>
          <cell r="GX41">
            <v>115</v>
          </cell>
          <cell r="GY41" t="str">
            <v>022203</v>
          </cell>
          <cell r="GZ41">
            <v>143</v>
          </cell>
          <cell r="HA41" t="str">
            <v>022203</v>
          </cell>
          <cell r="HB41">
            <v>120</v>
          </cell>
          <cell r="HC41" t="str">
            <v>022203</v>
          </cell>
          <cell r="HD41">
            <v>95</v>
          </cell>
          <cell r="HE41" t="str">
            <v>022202</v>
          </cell>
          <cell r="HF41">
            <v>286</v>
          </cell>
          <cell r="HG41" t="str">
            <v>022203</v>
          </cell>
          <cell r="HH41">
            <v>128</v>
          </cell>
          <cell r="HI41" t="str">
            <v>022203</v>
          </cell>
          <cell r="HJ41">
            <v>133</v>
          </cell>
          <cell r="HK41" t="str">
            <v>022203</v>
          </cell>
          <cell r="HL41">
            <v>119</v>
          </cell>
          <cell r="HM41" t="str">
            <v>022203</v>
          </cell>
          <cell r="HN41">
            <v>133</v>
          </cell>
          <cell r="HO41" t="str">
            <v>022203</v>
          </cell>
          <cell r="HP41">
            <v>117</v>
          </cell>
          <cell r="HQ41" t="str">
            <v>022203</v>
          </cell>
          <cell r="HR41">
            <v>127</v>
          </cell>
          <cell r="HS41" t="str">
            <v>022203</v>
          </cell>
          <cell r="HT41">
            <v>155</v>
          </cell>
          <cell r="HU41" t="str">
            <v>022203</v>
          </cell>
          <cell r="HV41">
            <v>154</v>
          </cell>
          <cell r="HW41" t="str">
            <v>022202</v>
          </cell>
          <cell r="HX41">
            <v>273</v>
          </cell>
          <cell r="HY41" t="str">
            <v>022203</v>
          </cell>
          <cell r="HZ41">
            <v>129</v>
          </cell>
          <cell r="IA41" t="str">
            <v>022203</v>
          </cell>
          <cell r="IB41">
            <v>126</v>
          </cell>
          <cell r="IC41" t="str">
            <v>022203</v>
          </cell>
          <cell r="ID41">
            <v>146</v>
          </cell>
          <cell r="IE41" t="str">
            <v>022203</v>
          </cell>
          <cell r="IF41">
            <v>159</v>
          </cell>
          <cell r="IG41" t="str">
            <v>022203</v>
          </cell>
          <cell r="IH41">
            <v>137</v>
          </cell>
          <cell r="II41" t="str">
            <v>022203</v>
          </cell>
          <cell r="IJ41">
            <v>174</v>
          </cell>
          <cell r="IK41" t="str">
            <v>022202</v>
          </cell>
          <cell r="IL41">
            <v>420</v>
          </cell>
          <cell r="IM41" t="str">
            <v>022203</v>
          </cell>
          <cell r="IN41">
            <v>149</v>
          </cell>
          <cell r="IO41" t="str">
            <v>022203</v>
          </cell>
          <cell r="IP41">
            <v>160</v>
          </cell>
          <cell r="IQ41" t="str">
            <v>022203</v>
          </cell>
          <cell r="IR41">
            <v>138</v>
          </cell>
          <cell r="IS41" t="str">
            <v>022203</v>
          </cell>
          <cell r="IT41">
            <v>161</v>
          </cell>
          <cell r="IU41" t="str">
            <v>022203</v>
          </cell>
          <cell r="IV41">
            <v>118</v>
          </cell>
          <cell r="IW41" t="str">
            <v>022203</v>
          </cell>
          <cell r="IX41">
            <v>140</v>
          </cell>
          <cell r="IY41" t="str">
            <v>022203</v>
          </cell>
          <cell r="IZ41">
            <v>107</v>
          </cell>
          <cell r="JA41" t="str">
            <v>022203</v>
          </cell>
          <cell r="JB41">
            <v>142</v>
          </cell>
          <cell r="JC41" t="str">
            <v>022203</v>
          </cell>
          <cell r="JD41">
            <v>105</v>
          </cell>
          <cell r="JE41" t="str">
            <v>022203</v>
          </cell>
          <cell r="JF41">
            <v>143</v>
          </cell>
          <cell r="JG41" t="str">
            <v>022203</v>
          </cell>
          <cell r="JH41">
            <v>90</v>
          </cell>
          <cell r="JI41" t="str">
            <v>022203</v>
          </cell>
          <cell r="JJ41">
            <v>137</v>
          </cell>
          <cell r="JK41" t="str">
            <v>022203</v>
          </cell>
          <cell r="JL41">
            <v>87</v>
          </cell>
          <cell r="JM41" t="str">
            <v>022203</v>
          </cell>
          <cell r="JN41">
            <v>104</v>
          </cell>
          <cell r="JO41" t="str">
            <v>022203</v>
          </cell>
          <cell r="JP41">
            <v>80</v>
          </cell>
          <cell r="JQ41" t="str">
            <v>022203</v>
          </cell>
          <cell r="JR41">
            <v>96</v>
          </cell>
          <cell r="JS41" t="str">
            <v>022203</v>
          </cell>
          <cell r="JT41">
            <v>56</v>
          </cell>
          <cell r="JU41" t="str">
            <v>022203</v>
          </cell>
          <cell r="JV41">
            <v>99</v>
          </cell>
          <cell r="JW41" t="str">
            <v>022203</v>
          </cell>
          <cell r="JX41">
            <v>57</v>
          </cell>
          <cell r="JY41" t="str">
            <v>022203</v>
          </cell>
          <cell r="JZ41">
            <v>75</v>
          </cell>
          <cell r="KA41" t="str">
            <v>022203</v>
          </cell>
          <cell r="KB41">
            <v>57</v>
          </cell>
          <cell r="KC41" t="str">
            <v>022203</v>
          </cell>
          <cell r="KD41">
            <v>72</v>
          </cell>
          <cell r="KE41" t="str">
            <v>022203</v>
          </cell>
          <cell r="KF41">
            <v>32</v>
          </cell>
          <cell r="KG41" t="str">
            <v>022203</v>
          </cell>
          <cell r="KH41">
            <v>63</v>
          </cell>
          <cell r="KI41" t="str">
            <v>022203</v>
          </cell>
          <cell r="KJ41">
            <v>39</v>
          </cell>
          <cell r="KK41" t="str">
            <v>022203</v>
          </cell>
          <cell r="KL41">
            <v>44</v>
          </cell>
          <cell r="KM41" t="str">
            <v>022203</v>
          </cell>
          <cell r="KN41">
            <v>25</v>
          </cell>
          <cell r="KO41" t="str">
            <v>022203</v>
          </cell>
          <cell r="KP41">
            <v>53</v>
          </cell>
          <cell r="KQ41" t="str">
            <v>022203</v>
          </cell>
          <cell r="KR41">
            <v>12</v>
          </cell>
          <cell r="KS41" t="str">
            <v>022203</v>
          </cell>
          <cell r="KT41">
            <v>31</v>
          </cell>
          <cell r="KU41" t="str">
            <v>022203</v>
          </cell>
          <cell r="KV41">
            <v>8</v>
          </cell>
          <cell r="KW41" t="str">
            <v>022203</v>
          </cell>
          <cell r="KX41">
            <v>16</v>
          </cell>
          <cell r="KY41" t="str">
            <v>022203</v>
          </cell>
          <cell r="KZ41">
            <v>8</v>
          </cell>
          <cell r="LA41" t="str">
            <v>022203</v>
          </cell>
          <cell r="LB41">
            <v>25</v>
          </cell>
          <cell r="LC41" t="str">
            <v>022203</v>
          </cell>
          <cell r="LD41">
            <v>10</v>
          </cell>
          <cell r="LE41" t="str">
            <v>022203</v>
          </cell>
          <cell r="LF41">
            <v>27</v>
          </cell>
          <cell r="LG41" t="str">
            <v>022203</v>
          </cell>
          <cell r="LH41">
            <v>16</v>
          </cell>
          <cell r="LI41" t="str">
            <v>022203</v>
          </cell>
          <cell r="LJ41">
            <v>48</v>
          </cell>
          <cell r="LK41" t="str">
            <v>022203</v>
          </cell>
          <cell r="LL41">
            <v>20</v>
          </cell>
          <cell r="LM41" t="str">
            <v>022203</v>
          </cell>
          <cell r="LN41">
            <v>44</v>
          </cell>
          <cell r="LO41" t="str">
            <v>022203</v>
          </cell>
          <cell r="LP41">
            <v>19</v>
          </cell>
          <cell r="LQ41" t="str">
            <v>022203</v>
          </cell>
          <cell r="LR41">
            <v>59</v>
          </cell>
          <cell r="LS41" t="str">
            <v>022203</v>
          </cell>
          <cell r="LT41">
            <v>16</v>
          </cell>
          <cell r="LU41" t="str">
            <v>022203</v>
          </cell>
          <cell r="LV41">
            <v>54</v>
          </cell>
          <cell r="LW41" t="str">
            <v>022203</v>
          </cell>
          <cell r="LX41">
            <v>24</v>
          </cell>
          <cell r="LY41" t="str">
            <v>022203</v>
          </cell>
          <cell r="LZ41">
            <v>50</v>
          </cell>
          <cell r="MA41" t="str">
            <v>022203</v>
          </cell>
          <cell r="MB41">
            <v>13</v>
          </cell>
          <cell r="MC41" t="str">
            <v>022203</v>
          </cell>
          <cell r="MD41">
            <v>36</v>
          </cell>
          <cell r="ME41" t="str">
            <v>022203</v>
          </cell>
          <cell r="MF41">
            <v>8</v>
          </cell>
          <cell r="MG41" t="str">
            <v>022203</v>
          </cell>
          <cell r="MH41">
            <v>37</v>
          </cell>
          <cell r="MI41" t="str">
            <v>022203</v>
          </cell>
          <cell r="MJ41">
            <v>7</v>
          </cell>
          <cell r="MK41" t="str">
            <v>022203</v>
          </cell>
          <cell r="ML41">
            <v>25</v>
          </cell>
          <cell r="MM41" t="str">
            <v>022203</v>
          </cell>
          <cell r="MN41">
            <v>5</v>
          </cell>
          <cell r="MO41" t="str">
            <v>022203</v>
          </cell>
          <cell r="MP41">
            <v>23</v>
          </cell>
          <cell r="MQ41" t="str">
            <v>022203</v>
          </cell>
          <cell r="MR41">
            <v>2</v>
          </cell>
          <cell r="MS41" t="str">
            <v>022203</v>
          </cell>
          <cell r="MT41">
            <v>23</v>
          </cell>
          <cell r="MU41" t="str">
            <v>022203</v>
          </cell>
          <cell r="MV41">
            <v>6</v>
          </cell>
          <cell r="MW41" t="str">
            <v>022203</v>
          </cell>
          <cell r="MX41">
            <v>18</v>
          </cell>
          <cell r="MY41" t="str">
            <v>022203</v>
          </cell>
          <cell r="MZ41">
            <v>1</v>
          </cell>
          <cell r="NA41" t="str">
            <v>022203</v>
          </cell>
          <cell r="NB41">
            <v>17</v>
          </cell>
          <cell r="NC41" t="str">
            <v>022203</v>
          </cell>
          <cell r="ND41">
            <v>1</v>
          </cell>
          <cell r="NE41" t="str">
            <v>022203</v>
          </cell>
          <cell r="NF41">
            <v>13</v>
          </cell>
          <cell r="NG41" t="str">
            <v>022203</v>
          </cell>
          <cell r="NH41">
            <v>1</v>
          </cell>
          <cell r="NI41" t="str">
            <v>022204</v>
          </cell>
          <cell r="NJ41">
            <v>13</v>
          </cell>
          <cell r="NK41" t="str">
            <v>022203</v>
          </cell>
          <cell r="NL41">
            <v>1</v>
          </cell>
          <cell r="NM41" t="str">
            <v>022203</v>
          </cell>
          <cell r="NN41">
            <v>7</v>
          </cell>
          <cell r="NQ41" t="str">
            <v>022204</v>
          </cell>
          <cell r="NR41">
            <v>1</v>
          </cell>
          <cell r="NU41" t="str">
            <v>022300</v>
          </cell>
          <cell r="NV41">
            <v>13</v>
          </cell>
          <cell r="NY41" t="str">
            <v>023002</v>
          </cell>
          <cell r="NZ41">
            <v>2</v>
          </cell>
          <cell r="OC41" t="str">
            <v>026005</v>
          </cell>
          <cell r="OD41">
            <v>3</v>
          </cell>
        </row>
        <row r="42">
          <cell r="C42" t="str">
            <v>022204</v>
          </cell>
          <cell r="D42">
            <v>78</v>
          </cell>
          <cell r="E42" t="str">
            <v>022204</v>
          </cell>
          <cell r="F42">
            <v>60</v>
          </cell>
          <cell r="G42" t="str">
            <v>022204</v>
          </cell>
          <cell r="H42">
            <v>87</v>
          </cell>
          <cell r="I42" t="str">
            <v>022204</v>
          </cell>
          <cell r="J42">
            <v>61</v>
          </cell>
          <cell r="K42" t="str">
            <v>022204</v>
          </cell>
          <cell r="L42">
            <v>101</v>
          </cell>
          <cell r="M42" t="str">
            <v>022204</v>
          </cell>
          <cell r="N42">
            <v>73</v>
          </cell>
          <cell r="O42" t="str">
            <v>022204</v>
          </cell>
          <cell r="P42">
            <v>75</v>
          </cell>
          <cell r="Q42" t="str">
            <v>022204</v>
          </cell>
          <cell r="R42">
            <v>73</v>
          </cell>
          <cell r="S42" t="str">
            <v>022204</v>
          </cell>
          <cell r="T42">
            <v>98</v>
          </cell>
          <cell r="U42" t="str">
            <v>022204</v>
          </cell>
          <cell r="V42">
            <v>86</v>
          </cell>
          <cell r="W42" t="str">
            <v>022204</v>
          </cell>
          <cell r="X42">
            <v>100</v>
          </cell>
          <cell r="Y42" t="str">
            <v>022204</v>
          </cell>
          <cell r="Z42">
            <v>97</v>
          </cell>
          <cell r="AA42" t="str">
            <v>022204</v>
          </cell>
          <cell r="AB42">
            <v>122</v>
          </cell>
          <cell r="AC42" t="str">
            <v>022204</v>
          </cell>
          <cell r="AD42">
            <v>133</v>
          </cell>
          <cell r="AE42" t="str">
            <v>022204</v>
          </cell>
          <cell r="AF42">
            <v>119</v>
          </cell>
          <cell r="AG42" t="str">
            <v>022204</v>
          </cell>
          <cell r="AH42">
            <v>106</v>
          </cell>
          <cell r="AI42" t="str">
            <v>022204</v>
          </cell>
          <cell r="AJ42">
            <v>148</v>
          </cell>
          <cell r="AK42" t="str">
            <v>022204</v>
          </cell>
          <cell r="AL42">
            <v>109</v>
          </cell>
          <cell r="AM42" t="str">
            <v>022204</v>
          </cell>
          <cell r="AN42">
            <v>97</v>
          </cell>
          <cell r="AO42" t="str">
            <v>022204</v>
          </cell>
          <cell r="AP42">
            <v>116</v>
          </cell>
          <cell r="AQ42" t="str">
            <v>022204</v>
          </cell>
          <cell r="AR42">
            <v>114</v>
          </cell>
          <cell r="AS42" t="str">
            <v>022204</v>
          </cell>
          <cell r="AT42">
            <v>115</v>
          </cell>
          <cell r="AU42" t="str">
            <v>022204</v>
          </cell>
          <cell r="AV42">
            <v>137</v>
          </cell>
          <cell r="AW42" t="str">
            <v>022204</v>
          </cell>
          <cell r="AX42">
            <v>99</v>
          </cell>
          <cell r="AY42" t="str">
            <v>022204</v>
          </cell>
          <cell r="AZ42">
            <v>117</v>
          </cell>
          <cell r="BA42" t="str">
            <v>022204</v>
          </cell>
          <cell r="BB42">
            <v>135</v>
          </cell>
          <cell r="BC42" t="str">
            <v>022204</v>
          </cell>
          <cell r="BD42">
            <v>119</v>
          </cell>
          <cell r="BE42" t="str">
            <v>022204</v>
          </cell>
          <cell r="BF42">
            <v>130</v>
          </cell>
          <cell r="BG42" t="str">
            <v>022204</v>
          </cell>
          <cell r="BH42">
            <v>103</v>
          </cell>
          <cell r="BI42" t="str">
            <v>022204</v>
          </cell>
          <cell r="BJ42">
            <v>78</v>
          </cell>
          <cell r="BK42" t="str">
            <v>022204</v>
          </cell>
          <cell r="BL42">
            <v>85</v>
          </cell>
          <cell r="BM42" t="str">
            <v>022204</v>
          </cell>
          <cell r="BN42">
            <v>60</v>
          </cell>
          <cell r="BO42" t="str">
            <v>022104</v>
          </cell>
          <cell r="BP42">
            <v>85</v>
          </cell>
          <cell r="BQ42" t="str">
            <v>022104</v>
          </cell>
          <cell r="BR42">
            <v>69</v>
          </cell>
          <cell r="BS42" t="str">
            <v>022117</v>
          </cell>
          <cell r="BT42">
            <v>41</v>
          </cell>
          <cell r="BU42" t="str">
            <v>022202</v>
          </cell>
          <cell r="BV42">
            <v>159</v>
          </cell>
          <cell r="BW42" t="str">
            <v>022117</v>
          </cell>
          <cell r="BX42">
            <v>66</v>
          </cell>
          <cell r="BY42" t="str">
            <v>022202</v>
          </cell>
          <cell r="BZ42">
            <v>212</v>
          </cell>
          <cell r="CA42" t="str">
            <v>022204</v>
          </cell>
          <cell r="CB42">
            <v>87</v>
          </cell>
          <cell r="CC42" t="str">
            <v>022203</v>
          </cell>
          <cell r="CD42">
            <v>39</v>
          </cell>
          <cell r="CE42" t="str">
            <v>022202</v>
          </cell>
          <cell r="CF42">
            <v>200</v>
          </cell>
          <cell r="CG42" t="str">
            <v>022202</v>
          </cell>
          <cell r="CH42">
            <v>164</v>
          </cell>
          <cell r="CI42" t="str">
            <v>022201</v>
          </cell>
          <cell r="CJ42">
            <v>221</v>
          </cell>
          <cell r="CK42" t="str">
            <v>022204</v>
          </cell>
          <cell r="CL42">
            <v>49</v>
          </cell>
          <cell r="CM42" t="str">
            <v>022204</v>
          </cell>
          <cell r="CN42">
            <v>79</v>
          </cell>
          <cell r="CO42" t="str">
            <v>022202</v>
          </cell>
          <cell r="CP42">
            <v>199</v>
          </cell>
          <cell r="CQ42" t="str">
            <v>022204</v>
          </cell>
          <cell r="CR42">
            <v>75</v>
          </cell>
          <cell r="CS42" t="str">
            <v>022203</v>
          </cell>
          <cell r="CT42">
            <v>55</v>
          </cell>
          <cell r="CU42" t="str">
            <v>022204</v>
          </cell>
          <cell r="CV42">
            <v>80</v>
          </cell>
          <cell r="CW42" t="str">
            <v>022204</v>
          </cell>
          <cell r="CX42">
            <v>56</v>
          </cell>
          <cell r="CY42" t="str">
            <v>022204</v>
          </cell>
          <cell r="CZ42">
            <v>72</v>
          </cell>
          <cell r="DA42" t="str">
            <v>022202</v>
          </cell>
          <cell r="DB42">
            <v>173</v>
          </cell>
          <cell r="DC42" t="str">
            <v>022204</v>
          </cell>
          <cell r="DD42">
            <v>85</v>
          </cell>
          <cell r="DE42" t="str">
            <v>022203</v>
          </cell>
          <cell r="DF42">
            <v>53</v>
          </cell>
          <cell r="DG42" t="str">
            <v>022204</v>
          </cell>
          <cell r="DH42">
            <v>88</v>
          </cell>
          <cell r="DI42" t="str">
            <v>022203</v>
          </cell>
          <cell r="DJ42">
            <v>66</v>
          </cell>
          <cell r="DK42" t="str">
            <v>022204</v>
          </cell>
          <cell r="DL42">
            <v>93</v>
          </cell>
          <cell r="DM42" t="str">
            <v>022204</v>
          </cell>
          <cell r="DN42">
            <v>68</v>
          </cell>
          <cell r="DO42" t="str">
            <v>022204</v>
          </cell>
          <cell r="DP42">
            <v>113</v>
          </cell>
          <cell r="DQ42" t="str">
            <v>022204</v>
          </cell>
          <cell r="DR42">
            <v>73</v>
          </cell>
          <cell r="DS42" t="str">
            <v>022203</v>
          </cell>
          <cell r="DT42">
            <v>131</v>
          </cell>
          <cell r="DU42" t="str">
            <v>022203</v>
          </cell>
          <cell r="DV42">
            <v>93</v>
          </cell>
          <cell r="DW42" t="str">
            <v>022204</v>
          </cell>
          <cell r="DX42">
            <v>131</v>
          </cell>
          <cell r="DY42" t="str">
            <v>022204</v>
          </cell>
          <cell r="DZ42">
            <v>86</v>
          </cell>
          <cell r="EA42" t="str">
            <v>022204</v>
          </cell>
          <cell r="EB42">
            <v>141</v>
          </cell>
          <cell r="EC42" t="str">
            <v>022204</v>
          </cell>
          <cell r="ED42">
            <v>94</v>
          </cell>
          <cell r="EE42" t="str">
            <v>022204</v>
          </cell>
          <cell r="EF42">
            <v>115</v>
          </cell>
          <cell r="EG42" t="str">
            <v>022203</v>
          </cell>
          <cell r="EH42">
            <v>107</v>
          </cell>
          <cell r="EI42" t="str">
            <v>022204</v>
          </cell>
          <cell r="EJ42">
            <v>109</v>
          </cell>
          <cell r="EK42" t="str">
            <v>022204</v>
          </cell>
          <cell r="EL42">
            <v>85</v>
          </cell>
          <cell r="EM42" t="str">
            <v>022204</v>
          </cell>
          <cell r="EN42">
            <v>121</v>
          </cell>
          <cell r="EO42" t="str">
            <v>022204</v>
          </cell>
          <cell r="EP42">
            <v>98</v>
          </cell>
          <cell r="EQ42" t="str">
            <v>022204</v>
          </cell>
          <cell r="ER42">
            <v>140</v>
          </cell>
          <cell r="ES42" t="str">
            <v>022203</v>
          </cell>
          <cell r="ET42">
            <v>114</v>
          </cell>
          <cell r="EU42" t="str">
            <v>022204</v>
          </cell>
          <cell r="EV42">
            <v>104</v>
          </cell>
          <cell r="EW42" t="str">
            <v>022204</v>
          </cell>
          <cell r="EX42">
            <v>99</v>
          </cell>
          <cell r="EY42" t="str">
            <v>022204</v>
          </cell>
          <cell r="EZ42">
            <v>107</v>
          </cell>
          <cell r="FA42" t="str">
            <v>022204</v>
          </cell>
          <cell r="FB42">
            <v>94</v>
          </cell>
          <cell r="FC42" t="str">
            <v>022204</v>
          </cell>
          <cell r="FD42">
            <v>109</v>
          </cell>
          <cell r="FE42" t="str">
            <v>022204</v>
          </cell>
          <cell r="FF42">
            <v>93</v>
          </cell>
          <cell r="FG42" t="str">
            <v>022204</v>
          </cell>
          <cell r="FH42">
            <v>104</v>
          </cell>
          <cell r="FI42" t="str">
            <v>022204</v>
          </cell>
          <cell r="FJ42">
            <v>113</v>
          </cell>
          <cell r="FK42" t="str">
            <v>022204</v>
          </cell>
          <cell r="FL42">
            <v>100</v>
          </cell>
          <cell r="FM42" t="str">
            <v>022204</v>
          </cell>
          <cell r="FN42">
            <v>99</v>
          </cell>
          <cell r="FO42" t="str">
            <v>022204</v>
          </cell>
          <cell r="FP42">
            <v>88</v>
          </cell>
          <cell r="FQ42" t="str">
            <v>022204</v>
          </cell>
          <cell r="FR42">
            <v>99</v>
          </cell>
          <cell r="FS42" t="str">
            <v>022204</v>
          </cell>
          <cell r="FT42">
            <v>104</v>
          </cell>
          <cell r="FU42" t="str">
            <v>022204</v>
          </cell>
          <cell r="FV42">
            <v>95</v>
          </cell>
          <cell r="FW42" t="str">
            <v>022204</v>
          </cell>
          <cell r="FX42">
            <v>125</v>
          </cell>
          <cell r="FY42" t="str">
            <v>022204</v>
          </cell>
          <cell r="FZ42">
            <v>127</v>
          </cell>
          <cell r="GA42" t="str">
            <v>022204</v>
          </cell>
          <cell r="GB42">
            <v>107</v>
          </cell>
          <cell r="GC42" t="str">
            <v>022204</v>
          </cell>
          <cell r="GD42">
            <v>104</v>
          </cell>
          <cell r="GE42" t="str">
            <v>022204</v>
          </cell>
          <cell r="GF42">
            <v>105</v>
          </cell>
          <cell r="GG42" t="str">
            <v>022204</v>
          </cell>
          <cell r="GH42">
            <v>107</v>
          </cell>
          <cell r="GI42" t="str">
            <v>022204</v>
          </cell>
          <cell r="GJ42">
            <v>101</v>
          </cell>
          <cell r="GK42" t="str">
            <v>022204</v>
          </cell>
          <cell r="GL42">
            <v>94</v>
          </cell>
          <cell r="GM42" t="str">
            <v>022204</v>
          </cell>
          <cell r="GN42">
            <v>103</v>
          </cell>
          <cell r="GO42" t="str">
            <v>022204</v>
          </cell>
          <cell r="GP42">
            <v>111</v>
          </cell>
          <cell r="GQ42" t="str">
            <v>022204</v>
          </cell>
          <cell r="GR42">
            <v>105</v>
          </cell>
          <cell r="GS42" t="str">
            <v>022204</v>
          </cell>
          <cell r="GT42">
            <v>87</v>
          </cell>
          <cell r="GU42" t="str">
            <v>022204</v>
          </cell>
          <cell r="GV42">
            <v>116</v>
          </cell>
          <cell r="GW42" t="str">
            <v>022204</v>
          </cell>
          <cell r="GX42">
            <v>135</v>
          </cell>
          <cell r="GY42" t="str">
            <v>022204</v>
          </cell>
          <cell r="GZ42">
            <v>141</v>
          </cell>
          <cell r="HA42" t="str">
            <v>022204</v>
          </cell>
          <cell r="HB42">
            <v>118</v>
          </cell>
          <cell r="HC42" t="str">
            <v>022204</v>
          </cell>
          <cell r="HD42">
            <v>137</v>
          </cell>
          <cell r="HE42" t="str">
            <v>022203</v>
          </cell>
          <cell r="HF42">
            <v>129</v>
          </cell>
          <cell r="HG42" t="str">
            <v>022204</v>
          </cell>
          <cell r="HH42">
            <v>113</v>
          </cell>
          <cell r="HI42" t="str">
            <v>022204</v>
          </cell>
          <cell r="HJ42">
            <v>135</v>
          </cell>
          <cell r="HK42" t="str">
            <v>022204</v>
          </cell>
          <cell r="HL42">
            <v>143</v>
          </cell>
          <cell r="HM42" t="str">
            <v>022204</v>
          </cell>
          <cell r="HN42">
            <v>116</v>
          </cell>
          <cell r="HO42" t="str">
            <v>022204</v>
          </cell>
          <cell r="HP42">
            <v>156</v>
          </cell>
          <cell r="HQ42" t="str">
            <v>022204</v>
          </cell>
          <cell r="HR42">
            <v>135</v>
          </cell>
          <cell r="HS42" t="str">
            <v>022204</v>
          </cell>
          <cell r="HT42">
            <v>143</v>
          </cell>
          <cell r="HU42" t="str">
            <v>022204</v>
          </cell>
          <cell r="HV42">
            <v>111</v>
          </cell>
          <cell r="HW42" t="str">
            <v>022203</v>
          </cell>
          <cell r="HX42">
            <v>141</v>
          </cell>
          <cell r="HY42" t="str">
            <v>022204</v>
          </cell>
          <cell r="HZ42">
            <v>131</v>
          </cell>
          <cell r="IA42" t="str">
            <v>022204</v>
          </cell>
          <cell r="IB42">
            <v>141</v>
          </cell>
          <cell r="IC42" t="str">
            <v>022204</v>
          </cell>
          <cell r="ID42">
            <v>129</v>
          </cell>
          <cell r="IE42" t="str">
            <v>022204</v>
          </cell>
          <cell r="IF42">
            <v>136</v>
          </cell>
          <cell r="IG42" t="str">
            <v>022204</v>
          </cell>
          <cell r="IH42">
            <v>158</v>
          </cell>
          <cell r="II42" t="str">
            <v>022204</v>
          </cell>
          <cell r="IJ42">
            <v>147</v>
          </cell>
          <cell r="IK42" t="str">
            <v>022203</v>
          </cell>
          <cell r="IL42">
            <v>173</v>
          </cell>
          <cell r="IM42" t="str">
            <v>022204</v>
          </cell>
          <cell r="IN42">
            <v>161</v>
          </cell>
          <cell r="IO42" t="str">
            <v>022204</v>
          </cell>
          <cell r="IP42">
            <v>137</v>
          </cell>
          <cell r="IQ42" t="str">
            <v>022204</v>
          </cell>
          <cell r="IR42">
            <v>122</v>
          </cell>
          <cell r="IS42" t="str">
            <v>022204</v>
          </cell>
          <cell r="IT42">
            <v>138</v>
          </cell>
          <cell r="IU42" t="str">
            <v>022204</v>
          </cell>
          <cell r="IV42">
            <v>115</v>
          </cell>
          <cell r="IW42" t="str">
            <v>022204</v>
          </cell>
          <cell r="IX42">
            <v>131</v>
          </cell>
          <cell r="IY42" t="str">
            <v>022204</v>
          </cell>
          <cell r="IZ42">
            <v>120</v>
          </cell>
          <cell r="JA42" t="str">
            <v>022204</v>
          </cell>
          <cell r="JB42">
            <v>128</v>
          </cell>
          <cell r="JC42" t="str">
            <v>022204</v>
          </cell>
          <cell r="JD42">
            <v>97</v>
          </cell>
          <cell r="JE42" t="str">
            <v>022204</v>
          </cell>
          <cell r="JF42">
            <v>108</v>
          </cell>
          <cell r="JG42" t="str">
            <v>022204</v>
          </cell>
          <cell r="JH42">
            <v>99</v>
          </cell>
          <cell r="JI42" t="str">
            <v>022204</v>
          </cell>
          <cell r="JJ42">
            <v>120</v>
          </cell>
          <cell r="JK42" t="str">
            <v>022204</v>
          </cell>
          <cell r="JL42">
            <v>69</v>
          </cell>
          <cell r="JM42" t="str">
            <v>022204</v>
          </cell>
          <cell r="JN42">
            <v>80</v>
          </cell>
          <cell r="JO42" t="str">
            <v>022204</v>
          </cell>
          <cell r="JP42">
            <v>67</v>
          </cell>
          <cell r="JQ42" t="str">
            <v>022204</v>
          </cell>
          <cell r="JR42">
            <v>95</v>
          </cell>
          <cell r="JS42" t="str">
            <v>022204</v>
          </cell>
          <cell r="JT42">
            <v>61</v>
          </cell>
          <cell r="JU42" t="str">
            <v>022204</v>
          </cell>
          <cell r="JV42">
            <v>100</v>
          </cell>
          <cell r="JW42" t="str">
            <v>022204</v>
          </cell>
          <cell r="JX42">
            <v>52</v>
          </cell>
          <cell r="JY42" t="str">
            <v>022204</v>
          </cell>
          <cell r="JZ42">
            <v>86</v>
          </cell>
          <cell r="KA42" t="str">
            <v>022204</v>
          </cell>
          <cell r="KB42">
            <v>55</v>
          </cell>
          <cell r="KC42" t="str">
            <v>022204</v>
          </cell>
          <cell r="KD42">
            <v>87</v>
          </cell>
          <cell r="KE42" t="str">
            <v>022204</v>
          </cell>
          <cell r="KF42">
            <v>32</v>
          </cell>
          <cell r="KG42" t="str">
            <v>022204</v>
          </cell>
          <cell r="KH42">
            <v>45</v>
          </cell>
          <cell r="KI42" t="str">
            <v>022204</v>
          </cell>
          <cell r="KJ42">
            <v>28</v>
          </cell>
          <cell r="KK42" t="str">
            <v>022204</v>
          </cell>
          <cell r="KL42">
            <v>50</v>
          </cell>
          <cell r="KM42" t="str">
            <v>022204</v>
          </cell>
          <cell r="KN42">
            <v>27</v>
          </cell>
          <cell r="KO42" t="str">
            <v>022204</v>
          </cell>
          <cell r="KP42">
            <v>47</v>
          </cell>
          <cell r="KQ42" t="str">
            <v>022204</v>
          </cell>
          <cell r="KR42">
            <v>9</v>
          </cell>
          <cell r="KS42" t="str">
            <v>022204</v>
          </cell>
          <cell r="KT42">
            <v>16</v>
          </cell>
          <cell r="KU42" t="str">
            <v>022204</v>
          </cell>
          <cell r="KV42">
            <v>3</v>
          </cell>
          <cell r="KW42" t="str">
            <v>022204</v>
          </cell>
          <cell r="KX42">
            <v>16</v>
          </cell>
          <cell r="KY42" t="str">
            <v>022204</v>
          </cell>
          <cell r="KZ42">
            <v>8</v>
          </cell>
          <cell r="LA42" t="str">
            <v>022204</v>
          </cell>
          <cell r="LB42">
            <v>25</v>
          </cell>
          <cell r="LC42" t="str">
            <v>022204</v>
          </cell>
          <cell r="LD42">
            <v>9</v>
          </cell>
          <cell r="LE42" t="str">
            <v>022204</v>
          </cell>
          <cell r="LF42">
            <v>39</v>
          </cell>
          <cell r="LG42" t="str">
            <v>022204</v>
          </cell>
          <cell r="LH42">
            <v>16</v>
          </cell>
          <cell r="LI42" t="str">
            <v>022204</v>
          </cell>
          <cell r="LJ42">
            <v>46</v>
          </cell>
          <cell r="LK42" t="str">
            <v>022204</v>
          </cell>
          <cell r="LL42">
            <v>26</v>
          </cell>
          <cell r="LM42" t="str">
            <v>022204</v>
          </cell>
          <cell r="LN42">
            <v>59</v>
          </cell>
          <cell r="LO42" t="str">
            <v>022204</v>
          </cell>
          <cell r="LP42">
            <v>22</v>
          </cell>
          <cell r="LQ42" t="str">
            <v>022204</v>
          </cell>
          <cell r="LR42">
            <v>68</v>
          </cell>
          <cell r="LS42" t="str">
            <v>022204</v>
          </cell>
          <cell r="LT42">
            <v>22</v>
          </cell>
          <cell r="LU42" t="str">
            <v>022204</v>
          </cell>
          <cell r="LV42">
            <v>53</v>
          </cell>
          <cell r="LW42" t="str">
            <v>022204</v>
          </cell>
          <cell r="LX42">
            <v>15</v>
          </cell>
          <cell r="LY42" t="str">
            <v>022204</v>
          </cell>
          <cell r="LZ42">
            <v>51</v>
          </cell>
          <cell r="MA42" t="str">
            <v>022204</v>
          </cell>
          <cell r="MB42">
            <v>10</v>
          </cell>
          <cell r="MC42" t="str">
            <v>022204</v>
          </cell>
          <cell r="MD42">
            <v>54</v>
          </cell>
          <cell r="ME42" t="str">
            <v>022204</v>
          </cell>
          <cell r="MF42">
            <v>13</v>
          </cell>
          <cell r="MG42" t="str">
            <v>022204</v>
          </cell>
          <cell r="MH42">
            <v>36</v>
          </cell>
          <cell r="MI42" t="str">
            <v>022204</v>
          </cell>
          <cell r="MJ42">
            <v>7</v>
          </cell>
          <cell r="MK42" t="str">
            <v>022204</v>
          </cell>
          <cell r="ML42">
            <v>27</v>
          </cell>
          <cell r="MM42" t="str">
            <v>022204</v>
          </cell>
          <cell r="MN42">
            <v>6</v>
          </cell>
          <cell r="MO42" t="str">
            <v>022204</v>
          </cell>
          <cell r="MP42">
            <v>31</v>
          </cell>
          <cell r="MQ42" t="str">
            <v>022204</v>
          </cell>
          <cell r="MR42">
            <v>5</v>
          </cell>
          <cell r="MS42" t="str">
            <v>022204</v>
          </cell>
          <cell r="MT42">
            <v>21</v>
          </cell>
          <cell r="MU42" t="str">
            <v>022204</v>
          </cell>
          <cell r="MV42">
            <v>5</v>
          </cell>
          <cell r="MW42" t="str">
            <v>022204</v>
          </cell>
          <cell r="MX42">
            <v>26</v>
          </cell>
          <cell r="MY42" t="str">
            <v>022204</v>
          </cell>
          <cell r="MZ42">
            <v>2</v>
          </cell>
          <cell r="NA42" t="str">
            <v>022204</v>
          </cell>
          <cell r="NB42">
            <v>12</v>
          </cell>
          <cell r="NC42" t="str">
            <v>022204</v>
          </cell>
          <cell r="ND42">
            <v>2</v>
          </cell>
          <cell r="NE42" t="str">
            <v>022204</v>
          </cell>
          <cell r="NF42">
            <v>10</v>
          </cell>
          <cell r="NG42" t="str">
            <v>022204</v>
          </cell>
          <cell r="NH42">
            <v>2</v>
          </cell>
          <cell r="NI42" t="str">
            <v>022205</v>
          </cell>
          <cell r="NJ42">
            <v>34</v>
          </cell>
          <cell r="NM42" t="str">
            <v>022204</v>
          </cell>
          <cell r="NN42">
            <v>2</v>
          </cell>
          <cell r="NQ42" t="str">
            <v>022205</v>
          </cell>
          <cell r="NR42">
            <v>10</v>
          </cell>
          <cell r="NU42" t="str">
            <v>022400</v>
          </cell>
          <cell r="NV42">
            <v>6</v>
          </cell>
          <cell r="NY42" t="str">
            <v>023005</v>
          </cell>
          <cell r="NZ42">
            <v>1</v>
          </cell>
          <cell r="OC42" t="str">
            <v>027001</v>
          </cell>
          <cell r="OD42">
            <v>2</v>
          </cell>
        </row>
        <row r="43">
          <cell r="C43" t="str">
            <v>022205</v>
          </cell>
          <cell r="D43">
            <v>213</v>
          </cell>
          <cell r="E43" t="str">
            <v>022205</v>
          </cell>
          <cell r="F43">
            <v>204</v>
          </cell>
          <cell r="G43" t="str">
            <v>022205</v>
          </cell>
          <cell r="H43">
            <v>221</v>
          </cell>
          <cell r="I43" t="str">
            <v>022205</v>
          </cell>
          <cell r="J43">
            <v>190</v>
          </cell>
          <cell r="K43" t="str">
            <v>022205</v>
          </cell>
          <cell r="L43">
            <v>269</v>
          </cell>
          <cell r="M43" t="str">
            <v>022205</v>
          </cell>
          <cell r="N43">
            <v>257</v>
          </cell>
          <cell r="O43" t="str">
            <v>022205</v>
          </cell>
          <cell r="P43">
            <v>266</v>
          </cell>
          <cell r="Q43" t="str">
            <v>022205</v>
          </cell>
          <cell r="R43">
            <v>248</v>
          </cell>
          <cell r="S43" t="str">
            <v>022205</v>
          </cell>
          <cell r="T43">
            <v>293</v>
          </cell>
          <cell r="U43" t="str">
            <v>022205</v>
          </cell>
          <cell r="V43">
            <v>280</v>
          </cell>
          <cell r="W43" t="str">
            <v>022205</v>
          </cell>
          <cell r="X43">
            <v>311</v>
          </cell>
          <cell r="Y43" t="str">
            <v>022205</v>
          </cell>
          <cell r="Z43">
            <v>312</v>
          </cell>
          <cell r="AA43" t="str">
            <v>022205</v>
          </cell>
          <cell r="AB43">
            <v>329</v>
          </cell>
          <cell r="AC43" t="str">
            <v>022205</v>
          </cell>
          <cell r="AD43">
            <v>317</v>
          </cell>
          <cell r="AE43" t="str">
            <v>022205</v>
          </cell>
          <cell r="AF43">
            <v>352</v>
          </cell>
          <cell r="AG43" t="str">
            <v>022205</v>
          </cell>
          <cell r="AH43">
            <v>353</v>
          </cell>
          <cell r="AI43" t="str">
            <v>022205</v>
          </cell>
          <cell r="AJ43">
            <v>354</v>
          </cell>
          <cell r="AK43" t="str">
            <v>022205</v>
          </cell>
          <cell r="AL43">
            <v>328</v>
          </cell>
          <cell r="AM43" t="str">
            <v>022205</v>
          </cell>
          <cell r="AN43">
            <v>341</v>
          </cell>
          <cell r="AO43" t="str">
            <v>022205</v>
          </cell>
          <cell r="AP43">
            <v>319</v>
          </cell>
          <cell r="AQ43" t="str">
            <v>022205</v>
          </cell>
          <cell r="AR43">
            <v>344</v>
          </cell>
          <cell r="AS43" t="str">
            <v>022205</v>
          </cell>
          <cell r="AT43">
            <v>321</v>
          </cell>
          <cell r="AU43" t="str">
            <v>022205</v>
          </cell>
          <cell r="AV43">
            <v>354</v>
          </cell>
          <cell r="AW43" t="str">
            <v>022205</v>
          </cell>
          <cell r="AX43">
            <v>348</v>
          </cell>
          <cell r="AY43" t="str">
            <v>022205</v>
          </cell>
          <cell r="AZ43">
            <v>333</v>
          </cell>
          <cell r="BA43" t="str">
            <v>022205</v>
          </cell>
          <cell r="BB43">
            <v>328</v>
          </cell>
          <cell r="BC43" t="str">
            <v>022205</v>
          </cell>
          <cell r="BD43">
            <v>365</v>
          </cell>
          <cell r="BE43" t="str">
            <v>022205</v>
          </cell>
          <cell r="BF43">
            <v>300</v>
          </cell>
          <cell r="BG43" t="str">
            <v>022205</v>
          </cell>
          <cell r="BH43">
            <v>249</v>
          </cell>
          <cell r="BI43" t="str">
            <v>022205</v>
          </cell>
          <cell r="BJ43">
            <v>188</v>
          </cell>
          <cell r="BK43" t="str">
            <v>022205</v>
          </cell>
          <cell r="BL43">
            <v>237</v>
          </cell>
          <cell r="BM43" t="str">
            <v>022205</v>
          </cell>
          <cell r="BN43">
            <v>201</v>
          </cell>
          <cell r="BO43" t="str">
            <v>022117</v>
          </cell>
          <cell r="BP43">
            <v>31</v>
          </cell>
          <cell r="BQ43" t="str">
            <v>022117</v>
          </cell>
          <cell r="BR43">
            <v>27</v>
          </cell>
          <cell r="BS43" t="str">
            <v>022201</v>
          </cell>
          <cell r="BT43">
            <v>250</v>
          </cell>
          <cell r="BU43" t="str">
            <v>022203</v>
          </cell>
          <cell r="BV43">
            <v>52</v>
          </cell>
          <cell r="BW43" t="str">
            <v>022201</v>
          </cell>
          <cell r="BX43">
            <v>227</v>
          </cell>
          <cell r="BY43" t="str">
            <v>022203</v>
          </cell>
          <cell r="BZ43">
            <v>35</v>
          </cell>
          <cell r="CA43" t="str">
            <v>022205</v>
          </cell>
          <cell r="CB43">
            <v>201</v>
          </cell>
          <cell r="CC43" t="str">
            <v>022204</v>
          </cell>
          <cell r="CD43">
            <v>58</v>
          </cell>
          <cell r="CE43" t="str">
            <v>022203</v>
          </cell>
          <cell r="CF43">
            <v>75</v>
          </cell>
          <cell r="CG43" t="str">
            <v>022203</v>
          </cell>
          <cell r="CH43">
            <v>40</v>
          </cell>
          <cell r="CI43" t="str">
            <v>022202</v>
          </cell>
          <cell r="CJ43">
            <v>222</v>
          </cell>
          <cell r="CK43" t="str">
            <v>022205</v>
          </cell>
          <cell r="CL43">
            <v>131</v>
          </cell>
          <cell r="CM43" t="str">
            <v>022205</v>
          </cell>
          <cell r="CN43">
            <v>219</v>
          </cell>
          <cell r="CO43" t="str">
            <v>022203</v>
          </cell>
          <cell r="CP43">
            <v>51</v>
          </cell>
          <cell r="CQ43" t="str">
            <v>022205</v>
          </cell>
          <cell r="CR43">
            <v>216</v>
          </cell>
          <cell r="CS43" t="str">
            <v>022204</v>
          </cell>
          <cell r="CT43">
            <v>49</v>
          </cell>
          <cell r="CU43" t="str">
            <v>022205</v>
          </cell>
          <cell r="CV43">
            <v>229</v>
          </cell>
          <cell r="CW43" t="str">
            <v>022205</v>
          </cell>
          <cell r="CX43">
            <v>154</v>
          </cell>
          <cell r="CY43" t="str">
            <v>022205</v>
          </cell>
          <cell r="CZ43">
            <v>212</v>
          </cell>
          <cell r="DA43" t="str">
            <v>022203</v>
          </cell>
          <cell r="DB43">
            <v>58</v>
          </cell>
          <cell r="DC43" t="str">
            <v>022205</v>
          </cell>
          <cell r="DD43">
            <v>238</v>
          </cell>
          <cell r="DE43" t="str">
            <v>022204</v>
          </cell>
          <cell r="DF43">
            <v>61</v>
          </cell>
          <cell r="DG43" t="str">
            <v>022205</v>
          </cell>
          <cell r="DH43">
            <v>214</v>
          </cell>
          <cell r="DI43" t="str">
            <v>022204</v>
          </cell>
          <cell r="DJ43">
            <v>59</v>
          </cell>
          <cell r="DK43" t="str">
            <v>022205</v>
          </cell>
          <cell r="DL43">
            <v>249</v>
          </cell>
          <cell r="DM43" t="str">
            <v>022205</v>
          </cell>
          <cell r="DN43">
            <v>198</v>
          </cell>
          <cell r="DO43" t="str">
            <v>022205</v>
          </cell>
          <cell r="DP43">
            <v>244</v>
          </cell>
          <cell r="DQ43" t="str">
            <v>022205</v>
          </cell>
          <cell r="DR43">
            <v>235</v>
          </cell>
          <cell r="DS43" t="str">
            <v>022204</v>
          </cell>
          <cell r="DT43">
            <v>99</v>
          </cell>
          <cell r="DU43" t="str">
            <v>022204</v>
          </cell>
          <cell r="DV43">
            <v>83</v>
          </cell>
          <cell r="DW43" t="str">
            <v>022205</v>
          </cell>
          <cell r="DX43">
            <v>387</v>
          </cell>
          <cell r="DY43" t="str">
            <v>022205</v>
          </cell>
          <cell r="DZ43">
            <v>287</v>
          </cell>
          <cell r="EA43" t="str">
            <v>022205</v>
          </cell>
          <cell r="EB43">
            <v>327</v>
          </cell>
          <cell r="EC43" t="str">
            <v>022205</v>
          </cell>
          <cell r="ED43">
            <v>316</v>
          </cell>
          <cell r="EE43" t="str">
            <v>022205</v>
          </cell>
          <cell r="EF43">
            <v>370</v>
          </cell>
          <cell r="EG43" t="str">
            <v>022204</v>
          </cell>
          <cell r="EH43">
            <v>110</v>
          </cell>
          <cell r="EI43" t="str">
            <v>022205</v>
          </cell>
          <cell r="EJ43">
            <v>365</v>
          </cell>
          <cell r="EK43" t="str">
            <v>022205</v>
          </cell>
          <cell r="EL43">
            <v>362</v>
          </cell>
          <cell r="EM43" t="str">
            <v>022205</v>
          </cell>
          <cell r="EN43">
            <v>325</v>
          </cell>
          <cell r="EO43" t="str">
            <v>022205</v>
          </cell>
          <cell r="EP43">
            <v>319</v>
          </cell>
          <cell r="EQ43" t="str">
            <v>022205</v>
          </cell>
          <cell r="ER43">
            <v>328</v>
          </cell>
          <cell r="ES43" t="str">
            <v>022204</v>
          </cell>
          <cell r="ET43">
            <v>104</v>
          </cell>
          <cell r="EU43" t="str">
            <v>022205</v>
          </cell>
          <cell r="EV43">
            <v>357</v>
          </cell>
          <cell r="EW43" t="str">
            <v>022205</v>
          </cell>
          <cell r="EX43">
            <v>327</v>
          </cell>
          <cell r="EY43" t="str">
            <v>022205</v>
          </cell>
          <cell r="EZ43">
            <v>319</v>
          </cell>
          <cell r="FA43" t="str">
            <v>022205</v>
          </cell>
          <cell r="FB43">
            <v>305</v>
          </cell>
          <cell r="FC43" t="str">
            <v>022205</v>
          </cell>
          <cell r="FD43">
            <v>341</v>
          </cell>
          <cell r="FE43" t="str">
            <v>022205</v>
          </cell>
          <cell r="FF43">
            <v>314</v>
          </cell>
          <cell r="FG43" t="str">
            <v>022205</v>
          </cell>
          <cell r="FH43">
            <v>262</v>
          </cell>
          <cell r="FI43" t="str">
            <v>022205</v>
          </cell>
          <cell r="FJ43">
            <v>268</v>
          </cell>
          <cell r="FK43" t="str">
            <v>022205</v>
          </cell>
          <cell r="FL43">
            <v>281</v>
          </cell>
          <cell r="FM43" t="str">
            <v>022205</v>
          </cell>
          <cell r="FN43">
            <v>270</v>
          </cell>
          <cell r="FO43" t="str">
            <v>022205</v>
          </cell>
          <cell r="FP43">
            <v>246</v>
          </cell>
          <cell r="FQ43" t="str">
            <v>022205</v>
          </cell>
          <cell r="FR43">
            <v>241</v>
          </cell>
          <cell r="FS43" t="str">
            <v>022205</v>
          </cell>
          <cell r="FT43">
            <v>277</v>
          </cell>
          <cell r="FU43" t="str">
            <v>022205</v>
          </cell>
          <cell r="FV43">
            <v>260</v>
          </cell>
          <cell r="FW43" t="str">
            <v>022205</v>
          </cell>
          <cell r="FX43">
            <v>271</v>
          </cell>
          <cell r="FY43" t="str">
            <v>022205</v>
          </cell>
          <cell r="FZ43">
            <v>251</v>
          </cell>
          <cell r="GA43" t="str">
            <v>022205</v>
          </cell>
          <cell r="GB43">
            <v>237</v>
          </cell>
          <cell r="GC43" t="str">
            <v>022205</v>
          </cell>
          <cell r="GD43">
            <v>245</v>
          </cell>
          <cell r="GE43" t="str">
            <v>022205</v>
          </cell>
          <cell r="GF43">
            <v>268</v>
          </cell>
          <cell r="GG43" t="str">
            <v>022205</v>
          </cell>
          <cell r="GH43">
            <v>286</v>
          </cell>
          <cell r="GI43" t="str">
            <v>022205</v>
          </cell>
          <cell r="GJ43">
            <v>274</v>
          </cell>
          <cell r="GK43" t="str">
            <v>022205</v>
          </cell>
          <cell r="GL43">
            <v>249</v>
          </cell>
          <cell r="GM43" t="str">
            <v>022205</v>
          </cell>
          <cell r="GN43">
            <v>248</v>
          </cell>
          <cell r="GO43" t="str">
            <v>022205</v>
          </cell>
          <cell r="GP43">
            <v>282</v>
          </cell>
          <cell r="GQ43" t="str">
            <v>022205</v>
          </cell>
          <cell r="GR43">
            <v>267</v>
          </cell>
          <cell r="GS43" t="str">
            <v>022205</v>
          </cell>
          <cell r="GT43">
            <v>296</v>
          </cell>
          <cell r="GU43" t="str">
            <v>022205</v>
          </cell>
          <cell r="GV43">
            <v>300</v>
          </cell>
          <cell r="GW43" t="str">
            <v>022205</v>
          </cell>
          <cell r="GX43">
            <v>253</v>
          </cell>
          <cell r="GY43" t="str">
            <v>022205</v>
          </cell>
          <cell r="GZ43">
            <v>265</v>
          </cell>
          <cell r="HA43" t="str">
            <v>022205</v>
          </cell>
          <cell r="HB43">
            <v>243</v>
          </cell>
          <cell r="HC43" t="str">
            <v>022205</v>
          </cell>
          <cell r="HD43">
            <v>307</v>
          </cell>
          <cell r="HE43" t="str">
            <v>022204</v>
          </cell>
          <cell r="HF43">
            <v>108</v>
          </cell>
          <cell r="HG43" t="str">
            <v>022205</v>
          </cell>
          <cell r="HH43">
            <v>309</v>
          </cell>
          <cell r="HI43" t="str">
            <v>022205</v>
          </cell>
          <cell r="HJ43">
            <v>276</v>
          </cell>
          <cell r="HK43" t="str">
            <v>022205</v>
          </cell>
          <cell r="HL43">
            <v>275</v>
          </cell>
          <cell r="HM43" t="str">
            <v>022205</v>
          </cell>
          <cell r="HN43">
            <v>293</v>
          </cell>
          <cell r="HO43" t="str">
            <v>022205</v>
          </cell>
          <cell r="HP43">
            <v>312</v>
          </cell>
          <cell r="HQ43" t="str">
            <v>022205</v>
          </cell>
          <cell r="HR43">
            <v>351</v>
          </cell>
          <cell r="HS43" t="str">
            <v>022205</v>
          </cell>
          <cell r="HT43">
            <v>340</v>
          </cell>
          <cell r="HU43" t="str">
            <v>022205</v>
          </cell>
          <cell r="HV43">
            <v>345</v>
          </cell>
          <cell r="HW43" t="str">
            <v>022204</v>
          </cell>
          <cell r="HX43">
            <v>118</v>
          </cell>
          <cell r="HY43" t="str">
            <v>022205</v>
          </cell>
          <cell r="HZ43">
            <v>367</v>
          </cell>
          <cell r="IA43" t="str">
            <v>022205</v>
          </cell>
          <cell r="IB43">
            <v>358</v>
          </cell>
          <cell r="IC43" t="str">
            <v>022205</v>
          </cell>
          <cell r="ID43">
            <v>376</v>
          </cell>
          <cell r="IE43" t="str">
            <v>022205</v>
          </cell>
          <cell r="IF43">
            <v>350</v>
          </cell>
          <cell r="IG43" t="str">
            <v>022205</v>
          </cell>
          <cell r="IH43">
            <v>396</v>
          </cell>
          <cell r="II43" t="str">
            <v>022205</v>
          </cell>
          <cell r="IJ43">
            <v>347</v>
          </cell>
          <cell r="IK43" t="str">
            <v>022204</v>
          </cell>
          <cell r="IL43">
            <v>154</v>
          </cell>
          <cell r="IM43" t="str">
            <v>022205</v>
          </cell>
          <cell r="IN43">
            <v>372</v>
          </cell>
          <cell r="IO43" t="str">
            <v>022205</v>
          </cell>
          <cell r="IP43">
            <v>384</v>
          </cell>
          <cell r="IQ43" t="str">
            <v>022205</v>
          </cell>
          <cell r="IR43">
            <v>308</v>
          </cell>
          <cell r="IS43" t="str">
            <v>022205</v>
          </cell>
          <cell r="IT43">
            <v>369</v>
          </cell>
          <cell r="IU43" t="str">
            <v>022205</v>
          </cell>
          <cell r="IV43">
            <v>290</v>
          </cell>
          <cell r="IW43" t="str">
            <v>022205</v>
          </cell>
          <cell r="IX43">
            <v>362</v>
          </cell>
          <cell r="IY43" t="str">
            <v>022205</v>
          </cell>
          <cell r="IZ43">
            <v>279</v>
          </cell>
          <cell r="JA43" t="str">
            <v>022205</v>
          </cell>
          <cell r="JB43">
            <v>313</v>
          </cell>
          <cell r="JC43" t="str">
            <v>022205</v>
          </cell>
          <cell r="JD43">
            <v>237</v>
          </cell>
          <cell r="JE43" t="str">
            <v>022205</v>
          </cell>
          <cell r="JF43">
            <v>316</v>
          </cell>
          <cell r="JG43" t="str">
            <v>022205</v>
          </cell>
          <cell r="JH43">
            <v>200</v>
          </cell>
          <cell r="JI43" t="str">
            <v>022205</v>
          </cell>
          <cell r="JJ43">
            <v>278</v>
          </cell>
          <cell r="JK43" t="str">
            <v>022205</v>
          </cell>
          <cell r="JL43">
            <v>178</v>
          </cell>
          <cell r="JM43" t="str">
            <v>022205</v>
          </cell>
          <cell r="JN43">
            <v>231</v>
          </cell>
          <cell r="JO43" t="str">
            <v>022205</v>
          </cell>
          <cell r="JP43">
            <v>180</v>
          </cell>
          <cell r="JQ43" t="str">
            <v>022205</v>
          </cell>
          <cell r="JR43">
            <v>224</v>
          </cell>
          <cell r="JS43" t="str">
            <v>022205</v>
          </cell>
          <cell r="JT43">
            <v>141</v>
          </cell>
          <cell r="JU43" t="str">
            <v>022205</v>
          </cell>
          <cell r="JV43">
            <v>244</v>
          </cell>
          <cell r="JW43" t="str">
            <v>022205</v>
          </cell>
          <cell r="JX43">
            <v>136</v>
          </cell>
          <cell r="JY43" t="str">
            <v>022205</v>
          </cell>
          <cell r="JZ43">
            <v>172</v>
          </cell>
          <cell r="KA43" t="str">
            <v>022205</v>
          </cell>
          <cell r="KB43">
            <v>115</v>
          </cell>
          <cell r="KC43" t="str">
            <v>022205</v>
          </cell>
          <cell r="KD43">
            <v>182</v>
          </cell>
          <cell r="KE43" t="str">
            <v>022205</v>
          </cell>
          <cell r="KF43">
            <v>81</v>
          </cell>
          <cell r="KG43" t="str">
            <v>022205</v>
          </cell>
          <cell r="KH43">
            <v>149</v>
          </cell>
          <cell r="KI43" t="str">
            <v>022205</v>
          </cell>
          <cell r="KJ43">
            <v>69</v>
          </cell>
          <cell r="KK43" t="str">
            <v>022205</v>
          </cell>
          <cell r="KL43">
            <v>144</v>
          </cell>
          <cell r="KM43" t="str">
            <v>022205</v>
          </cell>
          <cell r="KN43">
            <v>73</v>
          </cell>
          <cell r="KO43" t="str">
            <v>022205</v>
          </cell>
          <cell r="KP43">
            <v>121</v>
          </cell>
          <cell r="KQ43" t="str">
            <v>022205</v>
          </cell>
          <cell r="KR43">
            <v>30</v>
          </cell>
          <cell r="KS43" t="str">
            <v>022205</v>
          </cell>
          <cell r="KT43">
            <v>88</v>
          </cell>
          <cell r="KU43" t="str">
            <v>022205</v>
          </cell>
          <cell r="KV43">
            <v>17</v>
          </cell>
          <cell r="KW43" t="str">
            <v>022205</v>
          </cell>
          <cell r="KX43">
            <v>35</v>
          </cell>
          <cell r="KY43" t="str">
            <v>022205</v>
          </cell>
          <cell r="KZ43">
            <v>17</v>
          </cell>
          <cell r="LA43" t="str">
            <v>022205</v>
          </cell>
          <cell r="LB43">
            <v>51</v>
          </cell>
          <cell r="LC43" t="str">
            <v>022205</v>
          </cell>
          <cell r="LD43">
            <v>43</v>
          </cell>
          <cell r="LE43" t="str">
            <v>022205</v>
          </cell>
          <cell r="LF43">
            <v>118</v>
          </cell>
          <cell r="LG43" t="str">
            <v>022205</v>
          </cell>
          <cell r="LH43">
            <v>52</v>
          </cell>
          <cell r="LI43" t="str">
            <v>022205</v>
          </cell>
          <cell r="LJ43">
            <v>131</v>
          </cell>
          <cell r="LK43" t="str">
            <v>022205</v>
          </cell>
          <cell r="LL43">
            <v>41</v>
          </cell>
          <cell r="LM43" t="str">
            <v>022205</v>
          </cell>
          <cell r="LN43">
            <v>115</v>
          </cell>
          <cell r="LO43" t="str">
            <v>022205</v>
          </cell>
          <cell r="LP43">
            <v>66</v>
          </cell>
          <cell r="LQ43" t="str">
            <v>022205</v>
          </cell>
          <cell r="LR43">
            <v>172</v>
          </cell>
          <cell r="LS43" t="str">
            <v>022205</v>
          </cell>
          <cell r="LT43">
            <v>35</v>
          </cell>
          <cell r="LU43" t="str">
            <v>022205</v>
          </cell>
          <cell r="LV43">
            <v>127</v>
          </cell>
          <cell r="LW43" t="str">
            <v>022205</v>
          </cell>
          <cell r="LX43">
            <v>41</v>
          </cell>
          <cell r="LY43" t="str">
            <v>022205</v>
          </cell>
          <cell r="LZ43">
            <v>131</v>
          </cell>
          <cell r="MA43" t="str">
            <v>022205</v>
          </cell>
          <cell r="MB43">
            <v>32</v>
          </cell>
          <cell r="MC43" t="str">
            <v>022205</v>
          </cell>
          <cell r="MD43">
            <v>107</v>
          </cell>
          <cell r="ME43" t="str">
            <v>022205</v>
          </cell>
          <cell r="MF43">
            <v>28</v>
          </cell>
          <cell r="MG43" t="str">
            <v>022205</v>
          </cell>
          <cell r="MH43">
            <v>95</v>
          </cell>
          <cell r="MI43" t="str">
            <v>022205</v>
          </cell>
          <cell r="MJ43">
            <v>20</v>
          </cell>
          <cell r="MK43" t="str">
            <v>022205</v>
          </cell>
          <cell r="ML43">
            <v>85</v>
          </cell>
          <cell r="MM43" t="str">
            <v>022205</v>
          </cell>
          <cell r="MN43">
            <v>16</v>
          </cell>
          <cell r="MO43" t="str">
            <v>022205</v>
          </cell>
          <cell r="MP43">
            <v>52</v>
          </cell>
          <cell r="MQ43" t="str">
            <v>022205</v>
          </cell>
          <cell r="MR43">
            <v>9</v>
          </cell>
          <cell r="MS43" t="str">
            <v>022205</v>
          </cell>
          <cell r="MT43">
            <v>57</v>
          </cell>
          <cell r="MU43" t="str">
            <v>022205</v>
          </cell>
          <cell r="MV43">
            <v>8</v>
          </cell>
          <cell r="MW43" t="str">
            <v>022205</v>
          </cell>
          <cell r="MX43">
            <v>49</v>
          </cell>
          <cell r="MY43" t="str">
            <v>022205</v>
          </cell>
          <cell r="MZ43">
            <v>6</v>
          </cell>
          <cell r="NA43" t="str">
            <v>022205</v>
          </cell>
          <cell r="NB43">
            <v>34</v>
          </cell>
          <cell r="NC43" t="str">
            <v>022205</v>
          </cell>
          <cell r="ND43">
            <v>10</v>
          </cell>
          <cell r="NE43" t="str">
            <v>022205</v>
          </cell>
          <cell r="NF43">
            <v>28</v>
          </cell>
          <cell r="NI43" t="str">
            <v>022208</v>
          </cell>
          <cell r="NJ43">
            <v>15</v>
          </cell>
          <cell r="NK43" t="str">
            <v>022205</v>
          </cell>
          <cell r="NL43">
            <v>2</v>
          </cell>
          <cell r="NM43" t="str">
            <v>022205</v>
          </cell>
          <cell r="NN43">
            <v>11</v>
          </cell>
          <cell r="NO43" t="str">
            <v>022205</v>
          </cell>
          <cell r="NP43">
            <v>1</v>
          </cell>
          <cell r="NQ43" t="str">
            <v>022208</v>
          </cell>
          <cell r="NR43">
            <v>6</v>
          </cell>
          <cell r="NS43" t="str">
            <v>022205</v>
          </cell>
          <cell r="NT43">
            <v>1</v>
          </cell>
          <cell r="NU43" t="str">
            <v>022720</v>
          </cell>
          <cell r="NV43">
            <v>5</v>
          </cell>
          <cell r="NY43" t="str">
            <v>023006</v>
          </cell>
          <cell r="NZ43">
            <v>2</v>
          </cell>
          <cell r="OC43" t="str">
            <v>027002</v>
          </cell>
          <cell r="OD43">
            <v>1</v>
          </cell>
        </row>
        <row r="44">
          <cell r="C44" t="str">
            <v>022208</v>
          </cell>
          <cell r="D44">
            <v>123</v>
          </cell>
          <cell r="E44" t="str">
            <v>022208</v>
          </cell>
          <cell r="F44">
            <v>93</v>
          </cell>
          <cell r="G44" t="str">
            <v>022208</v>
          </cell>
          <cell r="H44">
            <v>104</v>
          </cell>
          <cell r="I44" t="str">
            <v>022208</v>
          </cell>
          <cell r="J44">
            <v>103</v>
          </cell>
          <cell r="K44" t="str">
            <v>022208</v>
          </cell>
          <cell r="L44">
            <v>126</v>
          </cell>
          <cell r="M44" t="str">
            <v>022208</v>
          </cell>
          <cell r="N44">
            <v>105</v>
          </cell>
          <cell r="O44" t="str">
            <v>022208</v>
          </cell>
          <cell r="P44">
            <v>152</v>
          </cell>
          <cell r="Q44" t="str">
            <v>022208</v>
          </cell>
          <cell r="R44">
            <v>130</v>
          </cell>
          <cell r="S44" t="str">
            <v>022208</v>
          </cell>
          <cell r="T44">
            <v>151</v>
          </cell>
          <cell r="U44" t="str">
            <v>022208</v>
          </cell>
          <cell r="V44">
            <v>167</v>
          </cell>
          <cell r="W44" t="str">
            <v>022208</v>
          </cell>
          <cell r="X44">
            <v>176</v>
          </cell>
          <cell r="Y44" t="str">
            <v>022208</v>
          </cell>
          <cell r="Z44">
            <v>144</v>
          </cell>
          <cell r="AA44" t="str">
            <v>022208</v>
          </cell>
          <cell r="AB44">
            <v>189</v>
          </cell>
          <cell r="AC44" t="str">
            <v>022208</v>
          </cell>
          <cell r="AD44">
            <v>180</v>
          </cell>
          <cell r="AE44" t="str">
            <v>022208</v>
          </cell>
          <cell r="AF44">
            <v>198</v>
          </cell>
          <cell r="AG44" t="str">
            <v>022208</v>
          </cell>
          <cell r="AH44">
            <v>169</v>
          </cell>
          <cell r="AI44" t="str">
            <v>022208</v>
          </cell>
          <cell r="AJ44">
            <v>169</v>
          </cell>
          <cell r="AK44" t="str">
            <v>022208</v>
          </cell>
          <cell r="AL44">
            <v>149</v>
          </cell>
          <cell r="AM44" t="str">
            <v>022208</v>
          </cell>
          <cell r="AN44">
            <v>160</v>
          </cell>
          <cell r="AO44" t="str">
            <v>022208</v>
          </cell>
          <cell r="AP44">
            <v>171</v>
          </cell>
          <cell r="AQ44" t="str">
            <v>022208</v>
          </cell>
          <cell r="AR44">
            <v>188</v>
          </cell>
          <cell r="AS44" t="str">
            <v>022208</v>
          </cell>
          <cell r="AT44">
            <v>164</v>
          </cell>
          <cell r="AU44" t="str">
            <v>022208</v>
          </cell>
          <cell r="AV44">
            <v>168</v>
          </cell>
          <cell r="AW44" t="str">
            <v>022208</v>
          </cell>
          <cell r="AX44">
            <v>180</v>
          </cell>
          <cell r="AY44" t="str">
            <v>022208</v>
          </cell>
          <cell r="AZ44">
            <v>193</v>
          </cell>
          <cell r="BA44" t="str">
            <v>022208</v>
          </cell>
          <cell r="BB44">
            <v>179</v>
          </cell>
          <cell r="BC44" t="str">
            <v>022208</v>
          </cell>
          <cell r="BD44">
            <v>148</v>
          </cell>
          <cell r="BE44" t="str">
            <v>022208</v>
          </cell>
          <cell r="BF44">
            <v>150</v>
          </cell>
          <cell r="BG44" t="str">
            <v>022208</v>
          </cell>
          <cell r="BH44">
            <v>149</v>
          </cell>
          <cell r="BI44" t="str">
            <v>022208</v>
          </cell>
          <cell r="BJ44">
            <v>96</v>
          </cell>
          <cell r="BK44" t="str">
            <v>022208</v>
          </cell>
          <cell r="BL44">
            <v>136</v>
          </cell>
          <cell r="BM44" t="str">
            <v>022208</v>
          </cell>
          <cell r="BN44">
            <v>95</v>
          </cell>
          <cell r="BO44" t="str">
            <v>022201</v>
          </cell>
          <cell r="BP44">
            <v>283</v>
          </cell>
          <cell r="BQ44" t="str">
            <v>022201</v>
          </cell>
          <cell r="BR44">
            <v>224</v>
          </cell>
          <cell r="BS44" t="str">
            <v>022202</v>
          </cell>
          <cell r="BT44">
            <v>187</v>
          </cell>
          <cell r="BU44" t="str">
            <v>022204</v>
          </cell>
          <cell r="BV44">
            <v>51</v>
          </cell>
          <cell r="BW44" t="str">
            <v>022202</v>
          </cell>
          <cell r="BX44">
            <v>242</v>
          </cell>
          <cell r="BY44" t="str">
            <v>022204</v>
          </cell>
          <cell r="BZ44">
            <v>51</v>
          </cell>
          <cell r="CA44" t="str">
            <v>022208</v>
          </cell>
          <cell r="CB44">
            <v>88</v>
          </cell>
          <cell r="CC44" t="str">
            <v>022205</v>
          </cell>
          <cell r="CD44">
            <v>148</v>
          </cell>
          <cell r="CE44" t="str">
            <v>022204</v>
          </cell>
          <cell r="CF44">
            <v>55</v>
          </cell>
          <cell r="CG44" t="str">
            <v>022204</v>
          </cell>
          <cell r="CH44">
            <v>46</v>
          </cell>
          <cell r="CI44" t="str">
            <v>022203</v>
          </cell>
          <cell r="CJ44">
            <v>74</v>
          </cell>
          <cell r="CK44" t="str">
            <v>022208</v>
          </cell>
          <cell r="CL44">
            <v>72</v>
          </cell>
          <cell r="CM44" t="str">
            <v>022208</v>
          </cell>
          <cell r="CN44">
            <v>88</v>
          </cell>
          <cell r="CO44" t="str">
            <v>022204</v>
          </cell>
          <cell r="CP44">
            <v>58</v>
          </cell>
          <cell r="CQ44" t="str">
            <v>022208</v>
          </cell>
          <cell r="CR44">
            <v>120</v>
          </cell>
          <cell r="CS44" t="str">
            <v>022205</v>
          </cell>
          <cell r="CT44">
            <v>148</v>
          </cell>
          <cell r="CU44" t="str">
            <v>022208</v>
          </cell>
          <cell r="CV44">
            <v>107</v>
          </cell>
          <cell r="CW44" t="str">
            <v>022208</v>
          </cell>
          <cell r="CX44">
            <v>87</v>
          </cell>
          <cell r="CY44" t="str">
            <v>022208</v>
          </cell>
          <cell r="CZ44">
            <v>109</v>
          </cell>
          <cell r="DA44" t="str">
            <v>022204</v>
          </cell>
          <cell r="DB44">
            <v>43</v>
          </cell>
          <cell r="DC44" t="str">
            <v>022208</v>
          </cell>
          <cell r="DD44">
            <v>119</v>
          </cell>
          <cell r="DE44" t="str">
            <v>022205</v>
          </cell>
          <cell r="DF44">
            <v>145</v>
          </cell>
          <cell r="DG44" t="str">
            <v>022208</v>
          </cell>
          <cell r="DH44">
            <v>132</v>
          </cell>
          <cell r="DI44" t="str">
            <v>022205</v>
          </cell>
          <cell r="DJ44">
            <v>186</v>
          </cell>
          <cell r="DK44" t="str">
            <v>022208</v>
          </cell>
          <cell r="DL44">
            <v>150</v>
          </cell>
          <cell r="DM44" t="str">
            <v>022208</v>
          </cell>
          <cell r="DN44">
            <v>135</v>
          </cell>
          <cell r="DO44" t="str">
            <v>022208</v>
          </cell>
          <cell r="DP44">
            <v>140</v>
          </cell>
          <cell r="DQ44" t="str">
            <v>022208</v>
          </cell>
          <cell r="DR44">
            <v>102</v>
          </cell>
          <cell r="DS44" t="str">
            <v>022205</v>
          </cell>
          <cell r="DT44">
            <v>319</v>
          </cell>
          <cell r="DU44" t="str">
            <v>022205</v>
          </cell>
          <cell r="DV44">
            <v>263</v>
          </cell>
          <cell r="DW44" t="str">
            <v>022208</v>
          </cell>
          <cell r="DX44">
            <v>183</v>
          </cell>
          <cell r="DY44" t="str">
            <v>022208</v>
          </cell>
          <cell r="DZ44">
            <v>148</v>
          </cell>
          <cell r="EA44" t="str">
            <v>022208</v>
          </cell>
          <cell r="EB44">
            <v>186</v>
          </cell>
          <cell r="EC44" t="str">
            <v>022208</v>
          </cell>
          <cell r="ED44">
            <v>144</v>
          </cell>
          <cell r="EE44" t="str">
            <v>022208</v>
          </cell>
          <cell r="EF44">
            <v>203</v>
          </cell>
          <cell r="EG44" t="str">
            <v>022205</v>
          </cell>
          <cell r="EH44">
            <v>349</v>
          </cell>
          <cell r="EI44" t="str">
            <v>022208</v>
          </cell>
          <cell r="EJ44">
            <v>193</v>
          </cell>
          <cell r="EK44" t="str">
            <v>022208</v>
          </cell>
          <cell r="EL44">
            <v>192</v>
          </cell>
          <cell r="EM44" t="str">
            <v>022208</v>
          </cell>
          <cell r="EN44">
            <v>207</v>
          </cell>
          <cell r="EO44" t="str">
            <v>022208</v>
          </cell>
          <cell r="EP44">
            <v>152</v>
          </cell>
          <cell r="EQ44" t="str">
            <v>022208</v>
          </cell>
          <cell r="ER44">
            <v>159</v>
          </cell>
          <cell r="ES44" t="str">
            <v>022205</v>
          </cell>
          <cell r="ET44">
            <v>314</v>
          </cell>
          <cell r="EU44" t="str">
            <v>022208</v>
          </cell>
          <cell r="EV44">
            <v>179</v>
          </cell>
          <cell r="EW44" t="str">
            <v>022208</v>
          </cell>
          <cell r="EX44">
            <v>147</v>
          </cell>
          <cell r="EY44" t="str">
            <v>022208</v>
          </cell>
          <cell r="EZ44">
            <v>163</v>
          </cell>
          <cell r="FA44" t="str">
            <v>022208</v>
          </cell>
          <cell r="FB44">
            <v>134</v>
          </cell>
          <cell r="FC44" t="str">
            <v>022208</v>
          </cell>
          <cell r="FD44">
            <v>152</v>
          </cell>
          <cell r="FE44" t="str">
            <v>022208</v>
          </cell>
          <cell r="FF44">
            <v>147</v>
          </cell>
          <cell r="FG44" t="str">
            <v>022208</v>
          </cell>
          <cell r="FH44">
            <v>137</v>
          </cell>
          <cell r="FI44" t="str">
            <v>022208</v>
          </cell>
          <cell r="FJ44">
            <v>145</v>
          </cell>
          <cell r="FK44" t="str">
            <v>022208</v>
          </cell>
          <cell r="FL44">
            <v>136</v>
          </cell>
          <cell r="FM44" t="str">
            <v>022208</v>
          </cell>
          <cell r="FN44">
            <v>131</v>
          </cell>
          <cell r="FO44" t="str">
            <v>022208</v>
          </cell>
          <cell r="FP44">
            <v>119</v>
          </cell>
          <cell r="FQ44" t="str">
            <v>022208</v>
          </cell>
          <cell r="FR44">
            <v>141</v>
          </cell>
          <cell r="FS44" t="str">
            <v>022208</v>
          </cell>
          <cell r="FT44">
            <v>128</v>
          </cell>
          <cell r="FU44" t="str">
            <v>022208</v>
          </cell>
          <cell r="FV44">
            <v>121</v>
          </cell>
          <cell r="FW44" t="str">
            <v>022208</v>
          </cell>
          <cell r="FX44">
            <v>126</v>
          </cell>
          <cell r="FY44" t="str">
            <v>022208</v>
          </cell>
          <cell r="FZ44">
            <v>145</v>
          </cell>
          <cell r="GA44" t="str">
            <v>022208</v>
          </cell>
          <cell r="GB44">
            <v>128</v>
          </cell>
          <cell r="GC44" t="str">
            <v>022208</v>
          </cell>
          <cell r="GD44">
            <v>127</v>
          </cell>
          <cell r="GE44" t="str">
            <v>022208</v>
          </cell>
          <cell r="GF44">
            <v>134</v>
          </cell>
          <cell r="GG44" t="str">
            <v>022208</v>
          </cell>
          <cell r="GH44">
            <v>146</v>
          </cell>
          <cell r="GI44" t="str">
            <v>022208</v>
          </cell>
          <cell r="GJ44">
            <v>120</v>
          </cell>
          <cell r="GK44" t="str">
            <v>022208</v>
          </cell>
          <cell r="GL44">
            <v>120</v>
          </cell>
          <cell r="GM44" t="str">
            <v>022208</v>
          </cell>
          <cell r="GN44">
            <v>140</v>
          </cell>
          <cell r="GO44" t="str">
            <v>022208</v>
          </cell>
          <cell r="GP44">
            <v>145</v>
          </cell>
          <cell r="GQ44" t="str">
            <v>022208</v>
          </cell>
          <cell r="GR44">
            <v>165</v>
          </cell>
          <cell r="GS44" t="str">
            <v>022208</v>
          </cell>
          <cell r="GT44">
            <v>141</v>
          </cell>
          <cell r="GU44" t="str">
            <v>022208</v>
          </cell>
          <cell r="GV44">
            <v>162</v>
          </cell>
          <cell r="GW44" t="str">
            <v>022208</v>
          </cell>
          <cell r="GX44">
            <v>148</v>
          </cell>
          <cell r="GY44" t="str">
            <v>022208</v>
          </cell>
          <cell r="GZ44">
            <v>170</v>
          </cell>
          <cell r="HA44" t="str">
            <v>022208</v>
          </cell>
          <cell r="HB44">
            <v>163</v>
          </cell>
          <cell r="HC44" t="str">
            <v>022208</v>
          </cell>
          <cell r="HD44">
            <v>179</v>
          </cell>
          <cell r="HE44" t="str">
            <v>022205</v>
          </cell>
          <cell r="HF44">
            <v>283</v>
          </cell>
          <cell r="HG44" t="str">
            <v>022208</v>
          </cell>
          <cell r="HH44">
            <v>199</v>
          </cell>
          <cell r="HI44" t="str">
            <v>022208</v>
          </cell>
          <cell r="HJ44">
            <v>179</v>
          </cell>
          <cell r="HK44" t="str">
            <v>022208</v>
          </cell>
          <cell r="HL44">
            <v>163</v>
          </cell>
          <cell r="HM44" t="str">
            <v>022208</v>
          </cell>
          <cell r="HN44">
            <v>204</v>
          </cell>
          <cell r="HO44" t="str">
            <v>022208</v>
          </cell>
          <cell r="HP44">
            <v>182</v>
          </cell>
          <cell r="HQ44" t="str">
            <v>022208</v>
          </cell>
          <cell r="HR44">
            <v>176</v>
          </cell>
          <cell r="HS44" t="str">
            <v>022208</v>
          </cell>
          <cell r="HT44">
            <v>198</v>
          </cell>
          <cell r="HU44" t="str">
            <v>022208</v>
          </cell>
          <cell r="HV44">
            <v>195</v>
          </cell>
          <cell r="HW44" t="str">
            <v>022205</v>
          </cell>
          <cell r="HX44">
            <v>352</v>
          </cell>
          <cell r="HY44" t="str">
            <v>022208</v>
          </cell>
          <cell r="HZ44">
            <v>228</v>
          </cell>
          <cell r="IA44" t="str">
            <v>022208</v>
          </cell>
          <cell r="IB44">
            <v>214</v>
          </cell>
          <cell r="IC44" t="str">
            <v>022208</v>
          </cell>
          <cell r="ID44">
            <v>220</v>
          </cell>
          <cell r="IE44" t="str">
            <v>022208</v>
          </cell>
          <cell r="IF44">
            <v>211</v>
          </cell>
          <cell r="IG44" t="str">
            <v>022208</v>
          </cell>
          <cell r="IH44">
            <v>252</v>
          </cell>
          <cell r="II44" t="str">
            <v>022208</v>
          </cell>
          <cell r="IJ44">
            <v>252</v>
          </cell>
          <cell r="IK44" t="str">
            <v>022205</v>
          </cell>
          <cell r="IL44">
            <v>424</v>
          </cell>
          <cell r="IM44" t="str">
            <v>022208</v>
          </cell>
          <cell r="IN44">
            <v>207</v>
          </cell>
          <cell r="IO44" t="str">
            <v>022208</v>
          </cell>
          <cell r="IP44">
            <v>240</v>
          </cell>
          <cell r="IQ44" t="str">
            <v>022208</v>
          </cell>
          <cell r="IR44">
            <v>195</v>
          </cell>
          <cell r="IS44" t="str">
            <v>022208</v>
          </cell>
          <cell r="IT44">
            <v>205</v>
          </cell>
          <cell r="IU44" t="str">
            <v>022208</v>
          </cell>
          <cell r="IV44">
            <v>153</v>
          </cell>
          <cell r="IW44" t="str">
            <v>022208</v>
          </cell>
          <cell r="IX44">
            <v>212</v>
          </cell>
          <cell r="IY44" t="str">
            <v>022208</v>
          </cell>
          <cell r="IZ44">
            <v>160</v>
          </cell>
          <cell r="JA44" t="str">
            <v>022208</v>
          </cell>
          <cell r="JB44">
            <v>189</v>
          </cell>
          <cell r="JC44" t="str">
            <v>022208</v>
          </cell>
          <cell r="JD44">
            <v>117</v>
          </cell>
          <cell r="JE44" t="str">
            <v>022208</v>
          </cell>
          <cell r="JF44">
            <v>199</v>
          </cell>
          <cell r="JG44" t="str">
            <v>022208</v>
          </cell>
          <cell r="JH44">
            <v>140</v>
          </cell>
          <cell r="JI44" t="str">
            <v>022208</v>
          </cell>
          <cell r="JJ44">
            <v>151</v>
          </cell>
          <cell r="JK44" t="str">
            <v>022208</v>
          </cell>
          <cell r="JL44">
            <v>109</v>
          </cell>
          <cell r="JM44" t="str">
            <v>022208</v>
          </cell>
          <cell r="JN44">
            <v>139</v>
          </cell>
          <cell r="JO44" t="str">
            <v>022208</v>
          </cell>
          <cell r="JP44">
            <v>101</v>
          </cell>
          <cell r="JQ44" t="str">
            <v>022208</v>
          </cell>
          <cell r="JR44">
            <v>159</v>
          </cell>
          <cell r="JS44" t="str">
            <v>022208</v>
          </cell>
          <cell r="JT44">
            <v>96</v>
          </cell>
          <cell r="JU44" t="str">
            <v>022208</v>
          </cell>
          <cell r="JV44">
            <v>144</v>
          </cell>
          <cell r="JW44" t="str">
            <v>022208</v>
          </cell>
          <cell r="JX44">
            <v>101</v>
          </cell>
          <cell r="JY44" t="str">
            <v>022208</v>
          </cell>
          <cell r="JZ44">
            <v>117</v>
          </cell>
          <cell r="KA44" t="str">
            <v>022208</v>
          </cell>
          <cell r="KB44">
            <v>69</v>
          </cell>
          <cell r="KC44" t="str">
            <v>022208</v>
          </cell>
          <cell r="KD44">
            <v>124</v>
          </cell>
          <cell r="KE44" t="str">
            <v>022208</v>
          </cell>
          <cell r="KF44">
            <v>49</v>
          </cell>
          <cell r="KG44" t="str">
            <v>022208</v>
          </cell>
          <cell r="KH44">
            <v>80</v>
          </cell>
          <cell r="KI44" t="str">
            <v>022208</v>
          </cell>
          <cell r="KJ44">
            <v>54</v>
          </cell>
          <cell r="KK44" t="str">
            <v>022208</v>
          </cell>
          <cell r="KL44">
            <v>104</v>
          </cell>
          <cell r="KM44" t="str">
            <v>022208</v>
          </cell>
          <cell r="KN44">
            <v>54</v>
          </cell>
          <cell r="KO44" t="str">
            <v>022208</v>
          </cell>
          <cell r="KP44">
            <v>88</v>
          </cell>
          <cell r="KQ44" t="str">
            <v>022208</v>
          </cell>
          <cell r="KR44">
            <v>23</v>
          </cell>
          <cell r="KS44" t="str">
            <v>022208</v>
          </cell>
          <cell r="KT44">
            <v>45</v>
          </cell>
          <cell r="KU44" t="str">
            <v>022208</v>
          </cell>
          <cell r="KV44">
            <v>20</v>
          </cell>
          <cell r="KW44" t="str">
            <v>022208</v>
          </cell>
          <cell r="KX44">
            <v>25</v>
          </cell>
          <cell r="KY44" t="str">
            <v>022208</v>
          </cell>
          <cell r="KZ44">
            <v>20</v>
          </cell>
          <cell r="LA44" t="str">
            <v>022208</v>
          </cell>
          <cell r="LB44">
            <v>42</v>
          </cell>
          <cell r="LC44" t="str">
            <v>022208</v>
          </cell>
          <cell r="LD44">
            <v>33</v>
          </cell>
          <cell r="LE44" t="str">
            <v>022208</v>
          </cell>
          <cell r="LF44">
            <v>57</v>
          </cell>
          <cell r="LG44" t="str">
            <v>022208</v>
          </cell>
          <cell r="LH44">
            <v>44</v>
          </cell>
          <cell r="LI44" t="str">
            <v>022208</v>
          </cell>
          <cell r="LJ44">
            <v>81</v>
          </cell>
          <cell r="LK44" t="str">
            <v>022208</v>
          </cell>
          <cell r="LL44">
            <v>31</v>
          </cell>
          <cell r="LM44" t="str">
            <v>022208</v>
          </cell>
          <cell r="LN44">
            <v>80</v>
          </cell>
          <cell r="LO44" t="str">
            <v>022208</v>
          </cell>
          <cell r="LP44">
            <v>37</v>
          </cell>
          <cell r="LQ44" t="str">
            <v>022208</v>
          </cell>
          <cell r="LR44">
            <v>83</v>
          </cell>
          <cell r="LS44" t="str">
            <v>022208</v>
          </cell>
          <cell r="LT44">
            <v>27</v>
          </cell>
          <cell r="LU44" t="str">
            <v>022208</v>
          </cell>
          <cell r="LV44">
            <v>80</v>
          </cell>
          <cell r="LW44" t="str">
            <v>022208</v>
          </cell>
          <cell r="LX44">
            <v>30</v>
          </cell>
          <cell r="LY44" t="str">
            <v>022208</v>
          </cell>
          <cell r="LZ44">
            <v>69</v>
          </cell>
          <cell r="MA44" t="str">
            <v>022208</v>
          </cell>
          <cell r="MB44">
            <v>31</v>
          </cell>
          <cell r="MC44" t="str">
            <v>022208</v>
          </cell>
          <cell r="MD44">
            <v>67</v>
          </cell>
          <cell r="ME44" t="str">
            <v>022208</v>
          </cell>
          <cell r="MF44">
            <v>30</v>
          </cell>
          <cell r="MG44" t="str">
            <v>022208</v>
          </cell>
          <cell r="MH44">
            <v>58</v>
          </cell>
          <cell r="MI44" t="str">
            <v>022208</v>
          </cell>
          <cell r="MJ44">
            <v>11</v>
          </cell>
          <cell r="MK44" t="str">
            <v>022208</v>
          </cell>
          <cell r="ML44">
            <v>22</v>
          </cell>
          <cell r="MM44" t="str">
            <v>022208</v>
          </cell>
          <cell r="MN44">
            <v>13</v>
          </cell>
          <cell r="MO44" t="str">
            <v>022208</v>
          </cell>
          <cell r="MP44">
            <v>41</v>
          </cell>
          <cell r="MQ44" t="str">
            <v>022208</v>
          </cell>
          <cell r="MR44">
            <v>9</v>
          </cell>
          <cell r="MS44" t="str">
            <v>022208</v>
          </cell>
          <cell r="MT44">
            <v>35</v>
          </cell>
          <cell r="MU44" t="str">
            <v>022208</v>
          </cell>
          <cell r="MV44">
            <v>6</v>
          </cell>
          <cell r="MW44" t="str">
            <v>022208</v>
          </cell>
          <cell r="MX44">
            <v>35</v>
          </cell>
          <cell r="MY44" t="str">
            <v>022208</v>
          </cell>
          <cell r="MZ44">
            <v>4</v>
          </cell>
          <cell r="NA44" t="str">
            <v>022208</v>
          </cell>
          <cell r="NB44">
            <v>20</v>
          </cell>
          <cell r="NC44" t="str">
            <v>022208</v>
          </cell>
          <cell r="ND44">
            <v>5</v>
          </cell>
          <cell r="NE44" t="str">
            <v>022208</v>
          </cell>
          <cell r="NF44">
            <v>19</v>
          </cell>
          <cell r="NG44" t="str">
            <v>022208</v>
          </cell>
          <cell r="NH44">
            <v>2</v>
          </cell>
          <cell r="NI44" t="str">
            <v>022300</v>
          </cell>
          <cell r="NJ44">
            <v>59</v>
          </cell>
          <cell r="NK44" t="str">
            <v>022208</v>
          </cell>
          <cell r="NL44">
            <v>2</v>
          </cell>
          <cell r="NM44" t="str">
            <v>022208</v>
          </cell>
          <cell r="NN44">
            <v>11</v>
          </cell>
          <cell r="NO44" t="str">
            <v>022208</v>
          </cell>
          <cell r="NP44">
            <v>2</v>
          </cell>
          <cell r="NQ44" t="str">
            <v>022300</v>
          </cell>
          <cell r="NR44">
            <v>22</v>
          </cell>
          <cell r="NU44" t="str">
            <v>023002</v>
          </cell>
          <cell r="NV44">
            <v>14</v>
          </cell>
          <cell r="NW44" t="str">
            <v>022208</v>
          </cell>
          <cell r="NX44">
            <v>1</v>
          </cell>
          <cell r="NY44" t="str">
            <v>023500</v>
          </cell>
          <cell r="NZ44">
            <v>11</v>
          </cell>
          <cell r="OC44" t="str">
            <v>028000</v>
          </cell>
          <cell r="OD44">
            <v>3</v>
          </cell>
        </row>
        <row r="45">
          <cell r="C45" t="str">
            <v>022720</v>
          </cell>
          <cell r="D45">
            <v>732</v>
          </cell>
          <cell r="E45" t="str">
            <v>022720</v>
          </cell>
          <cell r="F45">
            <v>645</v>
          </cell>
          <cell r="G45" t="str">
            <v>022720</v>
          </cell>
          <cell r="H45">
            <v>737</v>
          </cell>
          <cell r="I45" t="str">
            <v>022720</v>
          </cell>
          <cell r="J45">
            <v>683</v>
          </cell>
          <cell r="K45" t="str">
            <v>022720</v>
          </cell>
          <cell r="L45">
            <v>809</v>
          </cell>
          <cell r="M45" t="str">
            <v>022720</v>
          </cell>
          <cell r="N45">
            <v>751</v>
          </cell>
          <cell r="O45" t="str">
            <v>022720</v>
          </cell>
          <cell r="P45">
            <v>844</v>
          </cell>
          <cell r="Q45" t="str">
            <v>022720</v>
          </cell>
          <cell r="R45">
            <v>811</v>
          </cell>
          <cell r="S45" t="str">
            <v>022720</v>
          </cell>
          <cell r="T45">
            <v>895</v>
          </cell>
          <cell r="U45" t="str">
            <v>022720</v>
          </cell>
          <cell r="V45">
            <v>769</v>
          </cell>
          <cell r="W45" t="str">
            <v>022720</v>
          </cell>
          <cell r="X45">
            <v>913</v>
          </cell>
          <cell r="Y45" t="str">
            <v>022720</v>
          </cell>
          <cell r="Z45">
            <v>896</v>
          </cell>
          <cell r="AA45" t="str">
            <v>022720</v>
          </cell>
          <cell r="AB45">
            <v>830</v>
          </cell>
          <cell r="AC45" t="str">
            <v>022400</v>
          </cell>
          <cell r="AD45">
            <v>1</v>
          </cell>
          <cell r="AE45" t="str">
            <v>022720</v>
          </cell>
          <cell r="AF45">
            <v>846</v>
          </cell>
          <cell r="AG45" t="str">
            <v>022720</v>
          </cell>
          <cell r="AH45">
            <v>741</v>
          </cell>
          <cell r="AI45" t="str">
            <v>022720</v>
          </cell>
          <cell r="AJ45">
            <v>790</v>
          </cell>
          <cell r="AK45" t="str">
            <v>022720</v>
          </cell>
          <cell r="AL45">
            <v>752</v>
          </cell>
          <cell r="AM45" t="str">
            <v>022720</v>
          </cell>
          <cell r="AN45">
            <v>684</v>
          </cell>
          <cell r="AO45" t="str">
            <v>022720</v>
          </cell>
          <cell r="AP45">
            <v>603</v>
          </cell>
          <cell r="AQ45" t="str">
            <v>022720</v>
          </cell>
          <cell r="AR45">
            <v>696</v>
          </cell>
          <cell r="AS45" t="str">
            <v>022720</v>
          </cell>
          <cell r="AT45">
            <v>640</v>
          </cell>
          <cell r="AU45" t="str">
            <v>022720</v>
          </cell>
          <cell r="AV45">
            <v>638</v>
          </cell>
          <cell r="AW45" t="str">
            <v>022720</v>
          </cell>
          <cell r="AX45">
            <v>578</v>
          </cell>
          <cell r="AY45" t="str">
            <v>022720</v>
          </cell>
          <cell r="AZ45">
            <v>560</v>
          </cell>
          <cell r="BA45" t="str">
            <v>022720</v>
          </cell>
          <cell r="BB45">
            <v>622</v>
          </cell>
          <cell r="BC45" t="str">
            <v>022720</v>
          </cell>
          <cell r="BD45">
            <v>583</v>
          </cell>
          <cell r="BE45" t="str">
            <v>022720</v>
          </cell>
          <cell r="BF45">
            <v>478</v>
          </cell>
          <cell r="BG45" t="str">
            <v>022720</v>
          </cell>
          <cell r="BH45">
            <v>427</v>
          </cell>
          <cell r="BI45" t="str">
            <v>022720</v>
          </cell>
          <cell r="BJ45">
            <v>370</v>
          </cell>
          <cell r="BK45" t="str">
            <v>022720</v>
          </cell>
          <cell r="BL45">
            <v>393</v>
          </cell>
          <cell r="BM45" t="str">
            <v>022720</v>
          </cell>
          <cell r="BN45">
            <v>340</v>
          </cell>
          <cell r="BO45" t="str">
            <v>022202</v>
          </cell>
          <cell r="BP45">
            <v>258</v>
          </cell>
          <cell r="BQ45" t="str">
            <v>022202</v>
          </cell>
          <cell r="BR45">
            <v>254</v>
          </cell>
          <cell r="BS45" t="str">
            <v>022203</v>
          </cell>
          <cell r="BT45">
            <v>79</v>
          </cell>
          <cell r="BU45" t="str">
            <v>022205</v>
          </cell>
          <cell r="BV45">
            <v>158</v>
          </cell>
          <cell r="BW45" t="str">
            <v>022203</v>
          </cell>
          <cell r="BX45">
            <v>57</v>
          </cell>
          <cell r="BY45" t="str">
            <v>022205</v>
          </cell>
          <cell r="BZ45">
            <v>150</v>
          </cell>
          <cell r="CA45" t="str">
            <v>022300</v>
          </cell>
          <cell r="CB45">
            <v>672</v>
          </cell>
          <cell r="CC45" t="str">
            <v>022208</v>
          </cell>
          <cell r="CD45">
            <v>76</v>
          </cell>
          <cell r="CE45" t="str">
            <v>022205</v>
          </cell>
          <cell r="CF45">
            <v>209</v>
          </cell>
          <cell r="CG45" t="str">
            <v>022205</v>
          </cell>
          <cell r="CH45">
            <v>138</v>
          </cell>
          <cell r="CI45" t="str">
            <v>022204</v>
          </cell>
          <cell r="CJ45">
            <v>87</v>
          </cell>
          <cell r="CK45" t="str">
            <v>022300</v>
          </cell>
          <cell r="CL45">
            <v>791</v>
          </cell>
          <cell r="CM45" t="str">
            <v>022300</v>
          </cell>
          <cell r="CN45">
            <v>957</v>
          </cell>
          <cell r="CO45" t="str">
            <v>022205</v>
          </cell>
          <cell r="CP45">
            <v>152</v>
          </cell>
          <cell r="CQ45" t="str">
            <v>022300</v>
          </cell>
          <cell r="CR45">
            <v>956</v>
          </cell>
          <cell r="CS45" t="str">
            <v>022208</v>
          </cell>
          <cell r="CT45">
            <v>68</v>
          </cell>
          <cell r="CU45" t="str">
            <v>022300</v>
          </cell>
          <cell r="CV45">
            <v>1015</v>
          </cell>
          <cell r="CW45" t="str">
            <v>022300</v>
          </cell>
          <cell r="CX45">
            <v>981</v>
          </cell>
          <cell r="CY45" t="str">
            <v>022300</v>
          </cell>
          <cell r="CZ45">
            <v>1014</v>
          </cell>
          <cell r="DA45" t="str">
            <v>022205</v>
          </cell>
          <cell r="DB45">
            <v>166</v>
          </cell>
          <cell r="DC45" t="str">
            <v>022300</v>
          </cell>
          <cell r="DD45">
            <v>1164</v>
          </cell>
          <cell r="DE45" t="str">
            <v>022208</v>
          </cell>
          <cell r="DF45">
            <v>87</v>
          </cell>
          <cell r="DG45" t="str">
            <v>022300</v>
          </cell>
          <cell r="DH45">
            <v>1140</v>
          </cell>
          <cell r="DI45" t="str">
            <v>022208</v>
          </cell>
          <cell r="DJ45">
            <v>88</v>
          </cell>
          <cell r="DK45" t="str">
            <v>022300</v>
          </cell>
          <cell r="DL45">
            <v>1244</v>
          </cell>
          <cell r="DM45" t="str">
            <v>022300</v>
          </cell>
          <cell r="DN45">
            <v>1213</v>
          </cell>
          <cell r="DO45" t="str">
            <v>022300</v>
          </cell>
          <cell r="DP45">
            <v>1467</v>
          </cell>
          <cell r="DQ45" t="str">
            <v>022300</v>
          </cell>
          <cell r="DR45">
            <v>1442</v>
          </cell>
          <cell r="DS45" t="str">
            <v>022208</v>
          </cell>
          <cell r="DT45">
            <v>156</v>
          </cell>
          <cell r="DU45" t="str">
            <v>022208</v>
          </cell>
          <cell r="DV45">
            <v>154</v>
          </cell>
          <cell r="DW45" t="str">
            <v>022300</v>
          </cell>
          <cell r="DX45">
            <v>1739</v>
          </cell>
          <cell r="DY45" t="str">
            <v>022300</v>
          </cell>
          <cell r="DZ45">
            <v>1733</v>
          </cell>
          <cell r="EA45" t="str">
            <v>022300</v>
          </cell>
          <cell r="EB45">
            <v>1899</v>
          </cell>
          <cell r="EC45" t="str">
            <v>022300</v>
          </cell>
          <cell r="ED45">
            <v>1861</v>
          </cell>
          <cell r="EE45" t="str">
            <v>022300</v>
          </cell>
          <cell r="EF45">
            <v>1854</v>
          </cell>
          <cell r="EG45" t="str">
            <v>022208</v>
          </cell>
          <cell r="EH45">
            <v>184</v>
          </cell>
          <cell r="EI45" t="str">
            <v>022300</v>
          </cell>
          <cell r="EJ45">
            <v>1884</v>
          </cell>
          <cell r="EK45" t="str">
            <v>022300</v>
          </cell>
          <cell r="EL45">
            <v>1962</v>
          </cell>
          <cell r="EM45" t="str">
            <v>022300</v>
          </cell>
          <cell r="EN45">
            <v>1704</v>
          </cell>
          <cell r="EO45" t="str">
            <v>022300</v>
          </cell>
          <cell r="EP45">
            <v>1829</v>
          </cell>
          <cell r="EQ45" t="str">
            <v>022300</v>
          </cell>
          <cell r="ER45">
            <v>1610</v>
          </cell>
          <cell r="ES45" t="str">
            <v>022208</v>
          </cell>
          <cell r="ET45">
            <v>154</v>
          </cell>
          <cell r="EU45" t="str">
            <v>022300</v>
          </cell>
          <cell r="EV45">
            <v>1695</v>
          </cell>
          <cell r="EW45" t="str">
            <v>022300</v>
          </cell>
          <cell r="EX45">
            <v>1864</v>
          </cell>
          <cell r="EY45" t="str">
            <v>022300</v>
          </cell>
          <cell r="EZ45">
            <v>1454</v>
          </cell>
          <cell r="FA45" t="str">
            <v>022300</v>
          </cell>
          <cell r="FB45">
            <v>1570</v>
          </cell>
          <cell r="FC45" t="str">
            <v>022300</v>
          </cell>
          <cell r="FD45">
            <v>1390</v>
          </cell>
          <cell r="FE45" t="str">
            <v>022300</v>
          </cell>
          <cell r="FF45">
            <v>1517</v>
          </cell>
          <cell r="FG45" t="str">
            <v>022300</v>
          </cell>
          <cell r="FH45">
            <v>1261</v>
          </cell>
          <cell r="FI45" t="str">
            <v>022300</v>
          </cell>
          <cell r="FJ45">
            <v>1425</v>
          </cell>
          <cell r="FK45" t="str">
            <v>022300</v>
          </cell>
          <cell r="FL45">
            <v>1143</v>
          </cell>
          <cell r="FM45" t="str">
            <v>022300</v>
          </cell>
          <cell r="FN45">
            <v>1400</v>
          </cell>
          <cell r="FO45" t="str">
            <v>022300</v>
          </cell>
          <cell r="FP45">
            <v>1125</v>
          </cell>
          <cell r="FQ45" t="str">
            <v>022300</v>
          </cell>
          <cell r="FR45">
            <v>1278</v>
          </cell>
          <cell r="FS45" t="str">
            <v>022300</v>
          </cell>
          <cell r="FT45">
            <v>1057</v>
          </cell>
          <cell r="FU45" t="str">
            <v>022300</v>
          </cell>
          <cell r="FV45">
            <v>1205</v>
          </cell>
          <cell r="FW45" t="str">
            <v>022300</v>
          </cell>
          <cell r="FX45">
            <v>986</v>
          </cell>
          <cell r="FY45" t="str">
            <v>022300</v>
          </cell>
          <cell r="FZ45">
            <v>1210</v>
          </cell>
          <cell r="GA45" t="str">
            <v>022300</v>
          </cell>
          <cell r="GB45">
            <v>993</v>
          </cell>
          <cell r="GC45" t="str">
            <v>022300</v>
          </cell>
          <cell r="GD45">
            <v>1154</v>
          </cell>
          <cell r="GE45" t="str">
            <v>022300</v>
          </cell>
          <cell r="GF45">
            <v>952</v>
          </cell>
          <cell r="GG45" t="str">
            <v>022300</v>
          </cell>
          <cell r="GH45">
            <v>1106</v>
          </cell>
          <cell r="GI45" t="str">
            <v>022300</v>
          </cell>
          <cell r="GJ45">
            <v>936</v>
          </cell>
          <cell r="GK45" t="str">
            <v>022300</v>
          </cell>
          <cell r="GL45">
            <v>1108</v>
          </cell>
          <cell r="GM45" t="str">
            <v>022300</v>
          </cell>
          <cell r="GN45">
            <v>913</v>
          </cell>
          <cell r="GO45" t="str">
            <v>022300</v>
          </cell>
          <cell r="GP45">
            <v>1071</v>
          </cell>
          <cell r="GQ45" t="str">
            <v>022300</v>
          </cell>
          <cell r="GR45">
            <v>950</v>
          </cell>
          <cell r="GS45" t="str">
            <v>022300</v>
          </cell>
          <cell r="GT45">
            <v>1056</v>
          </cell>
          <cell r="GU45" t="str">
            <v>022300</v>
          </cell>
          <cell r="GV45">
            <v>828</v>
          </cell>
          <cell r="GW45" t="str">
            <v>022300</v>
          </cell>
          <cell r="GX45">
            <v>1027</v>
          </cell>
          <cell r="GY45" t="str">
            <v>022300</v>
          </cell>
          <cell r="GZ45">
            <v>786</v>
          </cell>
          <cell r="HA45" t="str">
            <v>022300</v>
          </cell>
          <cell r="HB45">
            <v>1002</v>
          </cell>
          <cell r="HC45" t="str">
            <v>022300</v>
          </cell>
          <cell r="HD45">
            <v>801</v>
          </cell>
          <cell r="HE45" t="str">
            <v>022208</v>
          </cell>
          <cell r="HF45">
            <v>153</v>
          </cell>
          <cell r="HG45" t="str">
            <v>022300</v>
          </cell>
          <cell r="HH45">
            <v>758</v>
          </cell>
          <cell r="HI45" t="str">
            <v>022300</v>
          </cell>
          <cell r="HJ45">
            <v>1056</v>
          </cell>
          <cell r="HK45" t="str">
            <v>022300</v>
          </cell>
          <cell r="HL45">
            <v>798</v>
          </cell>
          <cell r="HM45" t="str">
            <v>022300</v>
          </cell>
          <cell r="HN45">
            <v>1063</v>
          </cell>
          <cell r="HO45" t="str">
            <v>022300</v>
          </cell>
          <cell r="HP45">
            <v>871</v>
          </cell>
          <cell r="HQ45" t="str">
            <v>022300</v>
          </cell>
          <cell r="HR45">
            <v>1112</v>
          </cell>
          <cell r="HS45" t="str">
            <v>022300</v>
          </cell>
          <cell r="HT45">
            <v>885</v>
          </cell>
          <cell r="HU45" t="str">
            <v>022300</v>
          </cell>
          <cell r="HV45">
            <v>1239</v>
          </cell>
          <cell r="HW45" t="str">
            <v>022208</v>
          </cell>
          <cell r="HX45">
            <v>208</v>
          </cell>
          <cell r="HY45" t="str">
            <v>022300</v>
          </cell>
          <cell r="HZ45">
            <v>1328</v>
          </cell>
          <cell r="IA45" t="str">
            <v>022300</v>
          </cell>
          <cell r="IB45">
            <v>957</v>
          </cell>
          <cell r="IC45" t="str">
            <v>022300</v>
          </cell>
          <cell r="ID45">
            <v>1448</v>
          </cell>
          <cell r="IE45" t="str">
            <v>022300</v>
          </cell>
          <cell r="IF45">
            <v>1029</v>
          </cell>
          <cell r="IG45" t="str">
            <v>022300</v>
          </cell>
          <cell r="IH45">
            <v>1541</v>
          </cell>
          <cell r="II45" t="str">
            <v>022300</v>
          </cell>
          <cell r="IJ45">
            <v>1046</v>
          </cell>
          <cell r="IK45" t="str">
            <v>022208</v>
          </cell>
          <cell r="IL45">
            <v>233</v>
          </cell>
          <cell r="IM45" t="str">
            <v>022300</v>
          </cell>
          <cell r="IN45">
            <v>1044</v>
          </cell>
          <cell r="IO45" t="str">
            <v>022300</v>
          </cell>
          <cell r="IP45">
            <v>1615</v>
          </cell>
          <cell r="IQ45" t="str">
            <v>022300</v>
          </cell>
          <cell r="IR45">
            <v>985</v>
          </cell>
          <cell r="IS45" t="str">
            <v>022300</v>
          </cell>
          <cell r="IT45">
            <v>1517</v>
          </cell>
          <cell r="IU45" t="str">
            <v>022300</v>
          </cell>
          <cell r="IV45">
            <v>914</v>
          </cell>
          <cell r="IW45" t="str">
            <v>022300</v>
          </cell>
          <cell r="IX45">
            <v>1468</v>
          </cell>
          <cell r="IY45" t="str">
            <v>022300</v>
          </cell>
          <cell r="IZ45">
            <v>819</v>
          </cell>
          <cell r="JA45" t="str">
            <v>022300</v>
          </cell>
          <cell r="JB45">
            <v>1295</v>
          </cell>
          <cell r="JC45" t="str">
            <v>022300</v>
          </cell>
          <cell r="JD45">
            <v>779</v>
          </cell>
          <cell r="JE45" t="str">
            <v>022300</v>
          </cell>
          <cell r="JF45">
            <v>1303</v>
          </cell>
          <cell r="JG45" t="str">
            <v>022300</v>
          </cell>
          <cell r="JH45">
            <v>721</v>
          </cell>
          <cell r="JI45" t="str">
            <v>022300</v>
          </cell>
          <cell r="JJ45">
            <v>1343</v>
          </cell>
          <cell r="JK45" t="str">
            <v>022300</v>
          </cell>
          <cell r="JL45">
            <v>639</v>
          </cell>
          <cell r="JM45" t="str">
            <v>022300</v>
          </cell>
          <cell r="JN45">
            <v>1158</v>
          </cell>
          <cell r="JO45" t="str">
            <v>022300</v>
          </cell>
          <cell r="JP45">
            <v>641</v>
          </cell>
          <cell r="JQ45" t="str">
            <v>022300</v>
          </cell>
          <cell r="JR45">
            <v>1096</v>
          </cell>
          <cell r="JS45" t="str">
            <v>022300</v>
          </cell>
          <cell r="JT45">
            <v>568</v>
          </cell>
          <cell r="JU45" t="str">
            <v>022300</v>
          </cell>
          <cell r="JV45">
            <v>1156</v>
          </cell>
          <cell r="JW45" t="str">
            <v>022300</v>
          </cell>
          <cell r="JX45">
            <v>516</v>
          </cell>
          <cell r="JY45" t="str">
            <v>022300</v>
          </cell>
          <cell r="JZ45">
            <v>945</v>
          </cell>
          <cell r="KA45" t="str">
            <v>022300</v>
          </cell>
          <cell r="KB45">
            <v>470</v>
          </cell>
          <cell r="KC45" t="str">
            <v>022300</v>
          </cell>
          <cell r="KD45">
            <v>1058</v>
          </cell>
          <cell r="KE45" t="str">
            <v>022300</v>
          </cell>
          <cell r="KF45">
            <v>326</v>
          </cell>
          <cell r="KG45" t="str">
            <v>022300</v>
          </cell>
          <cell r="KH45">
            <v>747</v>
          </cell>
          <cell r="KI45" t="str">
            <v>022300</v>
          </cell>
          <cell r="KJ45">
            <v>304</v>
          </cell>
          <cell r="KK45" t="str">
            <v>022300</v>
          </cell>
          <cell r="KL45">
            <v>718</v>
          </cell>
          <cell r="KM45" t="str">
            <v>022300</v>
          </cell>
          <cell r="KN45">
            <v>309</v>
          </cell>
          <cell r="KO45" t="str">
            <v>022300</v>
          </cell>
          <cell r="KP45">
            <v>687</v>
          </cell>
          <cell r="KQ45" t="str">
            <v>022300</v>
          </cell>
          <cell r="KR45">
            <v>161</v>
          </cell>
          <cell r="KS45" t="str">
            <v>022300</v>
          </cell>
          <cell r="KT45">
            <v>345</v>
          </cell>
          <cell r="KU45" t="str">
            <v>022300</v>
          </cell>
          <cell r="KV45">
            <v>91</v>
          </cell>
          <cell r="KW45" t="str">
            <v>022300</v>
          </cell>
          <cell r="KX45">
            <v>213</v>
          </cell>
          <cell r="KY45" t="str">
            <v>022300</v>
          </cell>
          <cell r="KZ45">
            <v>85</v>
          </cell>
          <cell r="LA45" t="str">
            <v>022300</v>
          </cell>
          <cell r="LB45">
            <v>218</v>
          </cell>
          <cell r="LC45" t="str">
            <v>022300</v>
          </cell>
          <cell r="LD45">
            <v>110</v>
          </cell>
          <cell r="LE45" t="str">
            <v>022300</v>
          </cell>
          <cell r="LF45">
            <v>372</v>
          </cell>
          <cell r="LG45" t="str">
            <v>022300</v>
          </cell>
          <cell r="LH45">
            <v>167</v>
          </cell>
          <cell r="LI45" t="str">
            <v>022300</v>
          </cell>
          <cell r="LJ45">
            <v>463</v>
          </cell>
          <cell r="LK45" t="str">
            <v>022300</v>
          </cell>
          <cell r="LL45">
            <v>134</v>
          </cell>
          <cell r="LM45" t="str">
            <v>022300</v>
          </cell>
          <cell r="LN45">
            <v>434</v>
          </cell>
          <cell r="LO45" t="str">
            <v>022300</v>
          </cell>
          <cell r="LP45">
            <v>153</v>
          </cell>
          <cell r="LQ45" t="str">
            <v>022300</v>
          </cell>
          <cell r="LR45">
            <v>490</v>
          </cell>
          <cell r="LS45" t="str">
            <v>022300</v>
          </cell>
          <cell r="LT45">
            <v>139</v>
          </cell>
          <cell r="LU45" t="str">
            <v>022300</v>
          </cell>
          <cell r="LV45">
            <v>480</v>
          </cell>
          <cell r="LW45" t="str">
            <v>022300</v>
          </cell>
          <cell r="LX45">
            <v>111</v>
          </cell>
          <cell r="LY45" t="str">
            <v>022300</v>
          </cell>
          <cell r="LZ45">
            <v>365</v>
          </cell>
          <cell r="MA45" t="str">
            <v>022300</v>
          </cell>
          <cell r="MB45">
            <v>87</v>
          </cell>
          <cell r="MC45" t="str">
            <v>022300</v>
          </cell>
          <cell r="MD45">
            <v>368</v>
          </cell>
          <cell r="ME45" t="str">
            <v>022300</v>
          </cell>
          <cell r="MF45">
            <v>56</v>
          </cell>
          <cell r="MG45" t="str">
            <v>022300</v>
          </cell>
          <cell r="MH45">
            <v>238</v>
          </cell>
          <cell r="MI45" t="str">
            <v>022300</v>
          </cell>
          <cell r="MJ45">
            <v>36</v>
          </cell>
          <cell r="MK45" t="str">
            <v>022300</v>
          </cell>
          <cell r="ML45">
            <v>185</v>
          </cell>
          <cell r="MM45" t="str">
            <v>022300</v>
          </cell>
          <cell r="MN45">
            <v>38</v>
          </cell>
          <cell r="MO45" t="str">
            <v>022300</v>
          </cell>
          <cell r="MP45">
            <v>138</v>
          </cell>
          <cell r="MQ45" t="str">
            <v>022300</v>
          </cell>
          <cell r="MR45">
            <v>32</v>
          </cell>
          <cell r="MS45" t="str">
            <v>022300</v>
          </cell>
          <cell r="MT45">
            <v>138</v>
          </cell>
          <cell r="MU45" t="str">
            <v>022300</v>
          </cell>
          <cell r="MV45">
            <v>31</v>
          </cell>
          <cell r="MW45" t="str">
            <v>022300</v>
          </cell>
          <cell r="MX45">
            <v>130</v>
          </cell>
          <cell r="MY45" t="str">
            <v>022300</v>
          </cell>
          <cell r="MZ45">
            <v>26</v>
          </cell>
          <cell r="NA45" t="str">
            <v>022300</v>
          </cell>
          <cell r="NB45">
            <v>95</v>
          </cell>
          <cell r="NC45" t="str">
            <v>022300</v>
          </cell>
          <cell r="ND45">
            <v>12</v>
          </cell>
          <cell r="NE45" t="str">
            <v>022300</v>
          </cell>
          <cell r="NF45">
            <v>74</v>
          </cell>
          <cell r="NG45" t="str">
            <v>022300</v>
          </cell>
          <cell r="NH45">
            <v>12</v>
          </cell>
          <cell r="NI45" t="str">
            <v>022400</v>
          </cell>
          <cell r="NJ45">
            <v>16</v>
          </cell>
          <cell r="NK45" t="str">
            <v>022300</v>
          </cell>
          <cell r="NL45">
            <v>5</v>
          </cell>
          <cell r="NM45" t="str">
            <v>022300</v>
          </cell>
          <cell r="NN45">
            <v>37</v>
          </cell>
          <cell r="NO45" t="str">
            <v>022300</v>
          </cell>
          <cell r="NP45">
            <v>4</v>
          </cell>
          <cell r="NQ45" t="str">
            <v>022400</v>
          </cell>
          <cell r="NR45">
            <v>11</v>
          </cell>
          <cell r="NS45" t="str">
            <v>022300</v>
          </cell>
          <cell r="NT45">
            <v>3</v>
          </cell>
          <cell r="NU45" t="str">
            <v>023005</v>
          </cell>
          <cell r="NV45">
            <v>4</v>
          </cell>
          <cell r="NW45" t="str">
            <v>022300</v>
          </cell>
          <cell r="NX45">
            <v>2</v>
          </cell>
          <cell r="NY45" t="str">
            <v>024001</v>
          </cell>
          <cell r="NZ45">
            <v>1</v>
          </cell>
          <cell r="OA45" t="str">
            <v>022300</v>
          </cell>
          <cell r="OB45">
            <v>1</v>
          </cell>
          <cell r="OC45" t="str">
            <v>028004</v>
          </cell>
          <cell r="OD45">
            <v>4</v>
          </cell>
        </row>
        <row r="46">
          <cell r="C46" t="str">
            <v>023002</v>
          </cell>
          <cell r="D46">
            <v>434</v>
          </cell>
          <cell r="E46" t="str">
            <v>023002</v>
          </cell>
          <cell r="F46">
            <v>386</v>
          </cell>
          <cell r="G46" t="str">
            <v>023002</v>
          </cell>
          <cell r="H46">
            <v>328</v>
          </cell>
          <cell r="I46" t="str">
            <v>023002</v>
          </cell>
          <cell r="J46">
            <v>402</v>
          </cell>
          <cell r="K46" t="str">
            <v>023002</v>
          </cell>
          <cell r="L46">
            <v>436</v>
          </cell>
          <cell r="M46" t="str">
            <v>023002</v>
          </cell>
          <cell r="N46">
            <v>391</v>
          </cell>
          <cell r="O46" t="str">
            <v>023002</v>
          </cell>
          <cell r="P46">
            <v>431</v>
          </cell>
          <cell r="Q46" t="str">
            <v>023002</v>
          </cell>
          <cell r="R46">
            <v>388</v>
          </cell>
          <cell r="S46" t="str">
            <v>023002</v>
          </cell>
          <cell r="T46">
            <v>513</v>
          </cell>
          <cell r="U46" t="str">
            <v>023002</v>
          </cell>
          <cell r="V46">
            <v>509</v>
          </cell>
          <cell r="W46" t="str">
            <v>023002</v>
          </cell>
          <cell r="X46">
            <v>579</v>
          </cell>
          <cell r="Y46" t="str">
            <v>023002</v>
          </cell>
          <cell r="Z46">
            <v>544</v>
          </cell>
          <cell r="AA46" t="str">
            <v>023002</v>
          </cell>
          <cell r="AB46">
            <v>637</v>
          </cell>
          <cell r="AC46" t="str">
            <v>022720</v>
          </cell>
          <cell r="AD46">
            <v>833</v>
          </cell>
          <cell r="AE46" t="str">
            <v>023002</v>
          </cell>
          <cell r="AF46">
            <v>537</v>
          </cell>
          <cell r="AG46" t="str">
            <v>023002</v>
          </cell>
          <cell r="AH46">
            <v>559</v>
          </cell>
          <cell r="AI46" t="str">
            <v>023002</v>
          </cell>
          <cell r="AJ46">
            <v>665</v>
          </cell>
          <cell r="AK46" t="str">
            <v>023002</v>
          </cell>
          <cell r="AL46">
            <v>575</v>
          </cell>
          <cell r="AM46" t="str">
            <v>023002</v>
          </cell>
          <cell r="AN46">
            <v>590</v>
          </cell>
          <cell r="AO46" t="str">
            <v>023002</v>
          </cell>
          <cell r="AP46">
            <v>548</v>
          </cell>
          <cell r="AQ46" t="str">
            <v>023002</v>
          </cell>
          <cell r="AR46">
            <v>578</v>
          </cell>
          <cell r="AS46" t="str">
            <v>023002</v>
          </cell>
          <cell r="AT46">
            <v>557</v>
          </cell>
          <cell r="AU46" t="str">
            <v>023002</v>
          </cell>
          <cell r="AV46">
            <v>563</v>
          </cell>
          <cell r="AW46" t="str">
            <v>023002</v>
          </cell>
          <cell r="AX46">
            <v>539</v>
          </cell>
          <cell r="AY46" t="str">
            <v>023002</v>
          </cell>
          <cell r="AZ46">
            <v>587</v>
          </cell>
          <cell r="BA46" t="str">
            <v>023002</v>
          </cell>
          <cell r="BB46">
            <v>589</v>
          </cell>
          <cell r="BC46" t="str">
            <v>023002</v>
          </cell>
          <cell r="BD46">
            <v>551</v>
          </cell>
          <cell r="BE46" t="str">
            <v>023002</v>
          </cell>
          <cell r="BF46">
            <v>502</v>
          </cell>
          <cell r="BG46" t="str">
            <v>023002</v>
          </cell>
          <cell r="BH46">
            <v>454</v>
          </cell>
          <cell r="BI46" t="str">
            <v>023002</v>
          </cell>
          <cell r="BJ46">
            <v>398</v>
          </cell>
          <cell r="BK46" t="str">
            <v>023002</v>
          </cell>
          <cell r="BL46">
            <v>458</v>
          </cell>
          <cell r="BM46" t="str">
            <v>023002</v>
          </cell>
          <cell r="BN46">
            <v>445</v>
          </cell>
          <cell r="BO46" t="str">
            <v>022203</v>
          </cell>
          <cell r="BP46">
            <v>81</v>
          </cell>
          <cell r="BQ46" t="str">
            <v>022203</v>
          </cell>
          <cell r="BR46">
            <v>67</v>
          </cell>
          <cell r="BS46" t="str">
            <v>022204</v>
          </cell>
          <cell r="BT46">
            <v>57</v>
          </cell>
          <cell r="BU46" t="str">
            <v>022208</v>
          </cell>
          <cell r="BV46">
            <v>57</v>
          </cell>
          <cell r="BW46" t="str">
            <v>022204</v>
          </cell>
          <cell r="BX46">
            <v>78</v>
          </cell>
          <cell r="BY46" t="str">
            <v>022208</v>
          </cell>
          <cell r="BZ46">
            <v>84</v>
          </cell>
          <cell r="CA46" t="str">
            <v>022400</v>
          </cell>
          <cell r="CB46">
            <v>206</v>
          </cell>
          <cell r="CC46" t="str">
            <v>022300</v>
          </cell>
          <cell r="CD46">
            <v>631</v>
          </cell>
          <cell r="CE46" t="str">
            <v>022208</v>
          </cell>
          <cell r="CF46">
            <v>97</v>
          </cell>
          <cell r="CG46" t="str">
            <v>022208</v>
          </cell>
          <cell r="CH46">
            <v>80</v>
          </cell>
          <cell r="CI46" t="str">
            <v>022205</v>
          </cell>
          <cell r="CJ46">
            <v>194</v>
          </cell>
          <cell r="CK46" t="str">
            <v>022400</v>
          </cell>
          <cell r="CL46">
            <v>389</v>
          </cell>
          <cell r="CM46" t="str">
            <v>022400</v>
          </cell>
          <cell r="CN46">
            <v>324</v>
          </cell>
          <cell r="CO46" t="str">
            <v>022208</v>
          </cell>
          <cell r="CP46">
            <v>66</v>
          </cell>
          <cell r="CQ46" t="str">
            <v>022400</v>
          </cell>
          <cell r="CR46">
            <v>485</v>
          </cell>
          <cell r="CS46" t="str">
            <v>022300</v>
          </cell>
          <cell r="CT46">
            <v>949</v>
          </cell>
          <cell r="CU46" t="str">
            <v>022400</v>
          </cell>
          <cell r="CV46">
            <v>557</v>
          </cell>
          <cell r="CW46" t="str">
            <v>022400</v>
          </cell>
          <cell r="CX46">
            <v>609</v>
          </cell>
          <cell r="CY46" t="str">
            <v>022400</v>
          </cell>
          <cell r="CZ46">
            <v>437</v>
          </cell>
          <cell r="DA46" t="str">
            <v>022208</v>
          </cell>
          <cell r="DB46">
            <v>80</v>
          </cell>
          <cell r="DC46" t="str">
            <v>022400</v>
          </cell>
          <cell r="DD46">
            <v>459</v>
          </cell>
          <cell r="DE46" t="str">
            <v>022300</v>
          </cell>
          <cell r="DF46">
            <v>1064</v>
          </cell>
          <cell r="DG46" t="str">
            <v>022400</v>
          </cell>
          <cell r="DH46">
            <v>444</v>
          </cell>
          <cell r="DI46" t="str">
            <v>022300</v>
          </cell>
          <cell r="DJ46">
            <v>1162</v>
          </cell>
          <cell r="DK46" t="str">
            <v>022400</v>
          </cell>
          <cell r="DL46">
            <v>537</v>
          </cell>
          <cell r="DM46" t="str">
            <v>022400</v>
          </cell>
          <cell r="DN46">
            <v>641</v>
          </cell>
          <cell r="DO46" t="str">
            <v>022400</v>
          </cell>
          <cell r="DP46">
            <v>592</v>
          </cell>
          <cell r="DQ46" t="str">
            <v>022400</v>
          </cell>
          <cell r="DR46">
            <v>644</v>
          </cell>
          <cell r="DS46" t="str">
            <v>022300</v>
          </cell>
          <cell r="DT46">
            <v>1609</v>
          </cell>
          <cell r="DU46" t="str">
            <v>022300</v>
          </cell>
          <cell r="DV46">
            <v>1617</v>
          </cell>
          <cell r="DW46" t="str">
            <v>022400</v>
          </cell>
          <cell r="DX46">
            <v>707</v>
          </cell>
          <cell r="DY46" t="str">
            <v>022400</v>
          </cell>
          <cell r="DZ46">
            <v>796</v>
          </cell>
          <cell r="EA46" t="str">
            <v>022400</v>
          </cell>
          <cell r="EB46">
            <v>750</v>
          </cell>
          <cell r="EC46" t="str">
            <v>022400</v>
          </cell>
          <cell r="ED46">
            <v>845</v>
          </cell>
          <cell r="EE46" t="str">
            <v>022400</v>
          </cell>
          <cell r="EF46">
            <v>844</v>
          </cell>
          <cell r="EG46" t="str">
            <v>022300</v>
          </cell>
          <cell r="EH46">
            <v>2019</v>
          </cell>
          <cell r="EI46" t="str">
            <v>022400</v>
          </cell>
          <cell r="EJ46">
            <v>821</v>
          </cell>
          <cell r="EK46" t="str">
            <v>022400</v>
          </cell>
          <cell r="EL46">
            <v>886</v>
          </cell>
          <cell r="EM46" t="str">
            <v>022400</v>
          </cell>
          <cell r="EN46">
            <v>755</v>
          </cell>
          <cell r="EO46" t="str">
            <v>022400</v>
          </cell>
          <cell r="EP46">
            <v>861</v>
          </cell>
          <cell r="EQ46" t="str">
            <v>022400</v>
          </cell>
          <cell r="ER46">
            <v>600</v>
          </cell>
          <cell r="ES46" t="str">
            <v>022300</v>
          </cell>
          <cell r="ET46">
            <v>1777</v>
          </cell>
          <cell r="EU46" t="str">
            <v>022400</v>
          </cell>
          <cell r="EV46">
            <v>656</v>
          </cell>
          <cell r="EW46" t="str">
            <v>022400</v>
          </cell>
          <cell r="EX46">
            <v>786</v>
          </cell>
          <cell r="EY46" t="str">
            <v>022400</v>
          </cell>
          <cell r="EZ46">
            <v>561</v>
          </cell>
          <cell r="FA46" t="str">
            <v>022400</v>
          </cell>
          <cell r="FB46">
            <v>654</v>
          </cell>
          <cell r="FC46" t="str">
            <v>022400</v>
          </cell>
          <cell r="FD46">
            <v>547</v>
          </cell>
          <cell r="FE46" t="str">
            <v>022400</v>
          </cell>
          <cell r="FF46">
            <v>672</v>
          </cell>
          <cell r="FG46" t="str">
            <v>022400</v>
          </cell>
          <cell r="FH46">
            <v>490</v>
          </cell>
          <cell r="FI46" t="str">
            <v>022400</v>
          </cell>
          <cell r="FJ46">
            <v>665</v>
          </cell>
          <cell r="FK46" t="str">
            <v>022400</v>
          </cell>
          <cell r="FL46">
            <v>536</v>
          </cell>
          <cell r="FM46" t="str">
            <v>022400</v>
          </cell>
          <cell r="FN46">
            <v>674</v>
          </cell>
          <cell r="FO46" t="str">
            <v>022400</v>
          </cell>
          <cell r="FP46">
            <v>441</v>
          </cell>
          <cell r="FQ46" t="str">
            <v>022400</v>
          </cell>
          <cell r="FR46">
            <v>629</v>
          </cell>
          <cell r="FS46" t="str">
            <v>022400</v>
          </cell>
          <cell r="FT46">
            <v>481</v>
          </cell>
          <cell r="FU46" t="str">
            <v>022400</v>
          </cell>
          <cell r="FV46">
            <v>599</v>
          </cell>
          <cell r="FW46" t="str">
            <v>022400</v>
          </cell>
          <cell r="FX46">
            <v>433</v>
          </cell>
          <cell r="FY46" t="str">
            <v>022400</v>
          </cell>
          <cell r="FZ46">
            <v>597</v>
          </cell>
          <cell r="GA46" t="str">
            <v>022400</v>
          </cell>
          <cell r="GB46">
            <v>436</v>
          </cell>
          <cell r="GC46" t="str">
            <v>022400</v>
          </cell>
          <cell r="GD46">
            <v>546</v>
          </cell>
          <cell r="GE46" t="str">
            <v>022400</v>
          </cell>
          <cell r="GF46">
            <v>397</v>
          </cell>
          <cell r="GG46" t="str">
            <v>022400</v>
          </cell>
          <cell r="GH46">
            <v>574</v>
          </cell>
          <cell r="GI46" t="str">
            <v>022400</v>
          </cell>
          <cell r="GJ46">
            <v>399</v>
          </cell>
          <cell r="GK46" t="str">
            <v>022400</v>
          </cell>
          <cell r="GL46">
            <v>468</v>
          </cell>
          <cell r="GM46" t="str">
            <v>022400</v>
          </cell>
          <cell r="GN46">
            <v>378</v>
          </cell>
          <cell r="GO46" t="str">
            <v>022400</v>
          </cell>
          <cell r="GP46">
            <v>521</v>
          </cell>
          <cell r="GQ46" t="str">
            <v>022400</v>
          </cell>
          <cell r="GR46">
            <v>343</v>
          </cell>
          <cell r="GS46" t="str">
            <v>022400</v>
          </cell>
          <cell r="GT46">
            <v>475</v>
          </cell>
          <cell r="GU46" t="str">
            <v>022400</v>
          </cell>
          <cell r="GV46">
            <v>356</v>
          </cell>
          <cell r="GW46" t="str">
            <v>022400</v>
          </cell>
          <cell r="GX46">
            <v>438</v>
          </cell>
          <cell r="GY46" t="str">
            <v>022400</v>
          </cell>
          <cell r="GZ46">
            <v>379</v>
          </cell>
          <cell r="HA46" t="str">
            <v>022400</v>
          </cell>
          <cell r="HB46">
            <v>474</v>
          </cell>
          <cell r="HC46" t="str">
            <v>022400</v>
          </cell>
          <cell r="HD46">
            <v>339</v>
          </cell>
          <cell r="HE46" t="str">
            <v>022300</v>
          </cell>
          <cell r="HF46">
            <v>981</v>
          </cell>
          <cell r="HG46" t="str">
            <v>022400</v>
          </cell>
          <cell r="HH46">
            <v>328</v>
          </cell>
          <cell r="HI46" t="str">
            <v>022400</v>
          </cell>
          <cell r="HJ46">
            <v>415</v>
          </cell>
          <cell r="HK46" t="str">
            <v>022400</v>
          </cell>
          <cell r="HL46">
            <v>300</v>
          </cell>
          <cell r="HM46" t="str">
            <v>022400</v>
          </cell>
          <cell r="HN46">
            <v>460</v>
          </cell>
          <cell r="HO46" t="str">
            <v>022400</v>
          </cell>
          <cell r="HP46">
            <v>341</v>
          </cell>
          <cell r="HQ46" t="str">
            <v>022400</v>
          </cell>
          <cell r="HR46">
            <v>432</v>
          </cell>
          <cell r="HS46" t="str">
            <v>022400</v>
          </cell>
          <cell r="HT46">
            <v>366</v>
          </cell>
          <cell r="HU46" t="str">
            <v>022400</v>
          </cell>
          <cell r="HV46">
            <v>463</v>
          </cell>
          <cell r="HW46" t="str">
            <v>022300</v>
          </cell>
          <cell r="HX46">
            <v>991</v>
          </cell>
          <cell r="HY46" t="str">
            <v>022400</v>
          </cell>
          <cell r="HZ46">
            <v>500</v>
          </cell>
          <cell r="IA46" t="str">
            <v>022400</v>
          </cell>
          <cell r="IB46">
            <v>359</v>
          </cell>
          <cell r="IC46" t="str">
            <v>022400</v>
          </cell>
          <cell r="ID46">
            <v>536</v>
          </cell>
          <cell r="IE46" t="str">
            <v>022400</v>
          </cell>
          <cell r="IF46">
            <v>397</v>
          </cell>
          <cell r="IG46" t="str">
            <v>022400</v>
          </cell>
          <cell r="IH46">
            <v>555</v>
          </cell>
          <cell r="II46" t="str">
            <v>022400</v>
          </cell>
          <cell r="IJ46">
            <v>409</v>
          </cell>
          <cell r="IK46" t="str">
            <v>022300</v>
          </cell>
          <cell r="IL46">
            <v>1679</v>
          </cell>
          <cell r="IM46" t="str">
            <v>022400</v>
          </cell>
          <cell r="IN46">
            <v>323</v>
          </cell>
          <cell r="IO46" t="str">
            <v>022400</v>
          </cell>
          <cell r="IP46">
            <v>609</v>
          </cell>
          <cell r="IQ46" t="str">
            <v>022400</v>
          </cell>
          <cell r="IR46">
            <v>405</v>
          </cell>
          <cell r="IS46" t="str">
            <v>022400</v>
          </cell>
          <cell r="IT46">
            <v>596</v>
          </cell>
          <cell r="IU46" t="str">
            <v>022400</v>
          </cell>
          <cell r="IV46">
            <v>315</v>
          </cell>
          <cell r="IW46" t="str">
            <v>022400</v>
          </cell>
          <cell r="IX46">
            <v>533</v>
          </cell>
          <cell r="IY46" t="str">
            <v>022400</v>
          </cell>
          <cell r="IZ46">
            <v>317</v>
          </cell>
          <cell r="JA46" t="str">
            <v>022400</v>
          </cell>
          <cell r="JB46">
            <v>549</v>
          </cell>
          <cell r="JC46" t="str">
            <v>022400</v>
          </cell>
          <cell r="JD46">
            <v>324</v>
          </cell>
          <cell r="JE46" t="str">
            <v>022400</v>
          </cell>
          <cell r="JF46">
            <v>530</v>
          </cell>
          <cell r="JG46" t="str">
            <v>022400</v>
          </cell>
          <cell r="JH46">
            <v>259</v>
          </cell>
          <cell r="JI46" t="str">
            <v>022400</v>
          </cell>
          <cell r="JJ46">
            <v>565</v>
          </cell>
          <cell r="JK46" t="str">
            <v>022400</v>
          </cell>
          <cell r="JL46">
            <v>277</v>
          </cell>
          <cell r="JM46" t="str">
            <v>022400</v>
          </cell>
          <cell r="JN46">
            <v>492</v>
          </cell>
          <cell r="JO46" t="str">
            <v>022400</v>
          </cell>
          <cell r="JP46">
            <v>302</v>
          </cell>
          <cell r="JQ46" t="str">
            <v>022400</v>
          </cell>
          <cell r="JR46">
            <v>474</v>
          </cell>
          <cell r="JS46" t="str">
            <v>022400</v>
          </cell>
          <cell r="JT46">
            <v>248</v>
          </cell>
          <cell r="JU46" t="str">
            <v>022400</v>
          </cell>
          <cell r="JV46">
            <v>525</v>
          </cell>
          <cell r="JW46" t="str">
            <v>022400</v>
          </cell>
          <cell r="JX46">
            <v>232</v>
          </cell>
          <cell r="JY46" t="str">
            <v>022400</v>
          </cell>
          <cell r="JZ46">
            <v>424</v>
          </cell>
          <cell r="KA46" t="str">
            <v>022400</v>
          </cell>
          <cell r="KB46">
            <v>230</v>
          </cell>
          <cell r="KC46" t="str">
            <v>022400</v>
          </cell>
          <cell r="KD46">
            <v>491</v>
          </cell>
          <cell r="KE46" t="str">
            <v>022400</v>
          </cell>
          <cell r="KF46">
            <v>164</v>
          </cell>
          <cell r="KG46" t="str">
            <v>022400</v>
          </cell>
          <cell r="KH46">
            <v>373</v>
          </cell>
          <cell r="KI46" t="str">
            <v>022400</v>
          </cell>
          <cell r="KJ46">
            <v>211</v>
          </cell>
          <cell r="KK46" t="str">
            <v>022400</v>
          </cell>
          <cell r="KL46">
            <v>329</v>
          </cell>
          <cell r="KM46" t="str">
            <v>022400</v>
          </cell>
          <cell r="KN46">
            <v>148</v>
          </cell>
          <cell r="KO46" t="str">
            <v>022400</v>
          </cell>
          <cell r="KP46">
            <v>336</v>
          </cell>
          <cell r="KQ46" t="str">
            <v>022400</v>
          </cell>
          <cell r="KR46">
            <v>72</v>
          </cell>
          <cell r="KS46" t="str">
            <v>022400</v>
          </cell>
          <cell r="KT46">
            <v>144</v>
          </cell>
          <cell r="KU46" t="str">
            <v>022400</v>
          </cell>
          <cell r="KV46">
            <v>45</v>
          </cell>
          <cell r="KW46" t="str">
            <v>022400</v>
          </cell>
          <cell r="KX46">
            <v>115</v>
          </cell>
          <cell r="KY46" t="str">
            <v>022400</v>
          </cell>
          <cell r="KZ46">
            <v>34</v>
          </cell>
          <cell r="LA46" t="str">
            <v>022400</v>
          </cell>
          <cell r="LB46">
            <v>88</v>
          </cell>
          <cell r="LC46" t="str">
            <v>022400</v>
          </cell>
          <cell r="LD46">
            <v>63</v>
          </cell>
          <cell r="LE46" t="str">
            <v>022400</v>
          </cell>
          <cell r="LF46">
            <v>161</v>
          </cell>
          <cell r="LG46" t="str">
            <v>022400</v>
          </cell>
          <cell r="LH46">
            <v>72</v>
          </cell>
          <cell r="LI46" t="str">
            <v>022400</v>
          </cell>
          <cell r="LJ46">
            <v>195</v>
          </cell>
          <cell r="LK46" t="str">
            <v>022400</v>
          </cell>
          <cell r="LL46">
            <v>70</v>
          </cell>
          <cell r="LM46" t="str">
            <v>022400</v>
          </cell>
          <cell r="LN46">
            <v>197</v>
          </cell>
          <cell r="LO46" t="str">
            <v>022400</v>
          </cell>
          <cell r="LP46">
            <v>66</v>
          </cell>
          <cell r="LQ46" t="str">
            <v>022400</v>
          </cell>
          <cell r="LR46">
            <v>194</v>
          </cell>
          <cell r="LS46" t="str">
            <v>022400</v>
          </cell>
          <cell r="LT46">
            <v>57</v>
          </cell>
          <cell r="LU46" t="str">
            <v>022400</v>
          </cell>
          <cell r="LV46">
            <v>153</v>
          </cell>
          <cell r="LW46" t="str">
            <v>022400</v>
          </cell>
          <cell r="LX46">
            <v>57</v>
          </cell>
          <cell r="LY46" t="str">
            <v>022400</v>
          </cell>
          <cell r="LZ46">
            <v>157</v>
          </cell>
          <cell r="MA46" t="str">
            <v>022400</v>
          </cell>
          <cell r="MB46">
            <v>30</v>
          </cell>
          <cell r="MC46" t="str">
            <v>022400</v>
          </cell>
          <cell r="MD46">
            <v>134</v>
          </cell>
          <cell r="ME46" t="str">
            <v>022400</v>
          </cell>
          <cell r="MF46">
            <v>27</v>
          </cell>
          <cell r="MG46" t="str">
            <v>022400</v>
          </cell>
          <cell r="MH46">
            <v>89</v>
          </cell>
          <cell r="MI46" t="str">
            <v>022400</v>
          </cell>
          <cell r="MJ46">
            <v>18</v>
          </cell>
          <cell r="MK46" t="str">
            <v>022400</v>
          </cell>
          <cell r="ML46">
            <v>67</v>
          </cell>
          <cell r="MM46" t="str">
            <v>022400</v>
          </cell>
          <cell r="MN46">
            <v>14</v>
          </cell>
          <cell r="MO46" t="str">
            <v>022400</v>
          </cell>
          <cell r="MP46">
            <v>52</v>
          </cell>
          <cell r="MQ46" t="str">
            <v>022400</v>
          </cell>
          <cell r="MR46">
            <v>16</v>
          </cell>
          <cell r="MS46" t="str">
            <v>022400</v>
          </cell>
          <cell r="MT46">
            <v>40</v>
          </cell>
          <cell r="MU46" t="str">
            <v>022400</v>
          </cell>
          <cell r="MV46">
            <v>8</v>
          </cell>
          <cell r="MW46" t="str">
            <v>022400</v>
          </cell>
          <cell r="MX46">
            <v>41</v>
          </cell>
          <cell r="MY46" t="str">
            <v>022400</v>
          </cell>
          <cell r="MZ46">
            <v>12</v>
          </cell>
          <cell r="NA46" t="str">
            <v>022400</v>
          </cell>
          <cell r="NB46">
            <v>19</v>
          </cell>
          <cell r="NC46" t="str">
            <v>022400</v>
          </cell>
          <cell r="ND46">
            <v>3</v>
          </cell>
          <cell r="NE46" t="str">
            <v>022400</v>
          </cell>
          <cell r="NF46">
            <v>14</v>
          </cell>
          <cell r="NG46" t="str">
            <v>022400</v>
          </cell>
          <cell r="NH46">
            <v>3</v>
          </cell>
          <cell r="NI46" t="str">
            <v>022720</v>
          </cell>
          <cell r="NJ46">
            <v>28</v>
          </cell>
          <cell r="NM46" t="str">
            <v>022400</v>
          </cell>
          <cell r="NN46">
            <v>12</v>
          </cell>
          <cell r="NO46" t="str">
            <v>022400</v>
          </cell>
          <cell r="NP46">
            <v>1</v>
          </cell>
          <cell r="NQ46" t="str">
            <v>022720</v>
          </cell>
          <cell r="NR46">
            <v>10</v>
          </cell>
          <cell r="NS46" t="str">
            <v>022400</v>
          </cell>
          <cell r="NT46">
            <v>1</v>
          </cell>
          <cell r="NU46" t="str">
            <v>023006</v>
          </cell>
          <cell r="NV46">
            <v>4</v>
          </cell>
          <cell r="NY46" t="str">
            <v>024005</v>
          </cell>
          <cell r="NZ46">
            <v>9</v>
          </cell>
          <cell r="OA46" t="str">
            <v>022400</v>
          </cell>
          <cell r="OB46">
            <v>2</v>
          </cell>
          <cell r="OC46" t="str">
            <v>029001</v>
          </cell>
          <cell r="OD46">
            <v>5</v>
          </cell>
        </row>
        <row r="47">
          <cell r="C47" t="str">
            <v>023005</v>
          </cell>
          <cell r="D47">
            <v>68</v>
          </cell>
          <cell r="E47" t="str">
            <v>023005</v>
          </cell>
          <cell r="F47">
            <v>63</v>
          </cell>
          <cell r="G47" t="str">
            <v>023005</v>
          </cell>
          <cell r="H47">
            <v>76</v>
          </cell>
          <cell r="I47" t="str">
            <v>023005</v>
          </cell>
          <cell r="J47">
            <v>65</v>
          </cell>
          <cell r="K47" t="str">
            <v>023005</v>
          </cell>
          <cell r="L47">
            <v>83</v>
          </cell>
          <cell r="M47" t="str">
            <v>023005</v>
          </cell>
          <cell r="N47">
            <v>83</v>
          </cell>
          <cell r="O47" t="str">
            <v>023005</v>
          </cell>
          <cell r="P47">
            <v>92</v>
          </cell>
          <cell r="Q47" t="str">
            <v>023005</v>
          </cell>
          <cell r="R47">
            <v>79</v>
          </cell>
          <cell r="S47" t="str">
            <v>023005</v>
          </cell>
          <cell r="T47">
            <v>103</v>
          </cell>
          <cell r="U47" t="str">
            <v>023005</v>
          </cell>
          <cell r="V47">
            <v>103</v>
          </cell>
          <cell r="W47" t="str">
            <v>023005</v>
          </cell>
          <cell r="X47">
            <v>92</v>
          </cell>
          <cell r="Y47" t="str">
            <v>023005</v>
          </cell>
          <cell r="Z47">
            <v>92</v>
          </cell>
          <cell r="AA47" t="str">
            <v>023005</v>
          </cell>
          <cell r="AB47">
            <v>96</v>
          </cell>
          <cell r="AC47" t="str">
            <v>023002</v>
          </cell>
          <cell r="AD47">
            <v>577</v>
          </cell>
          <cell r="AE47" t="str">
            <v>023005</v>
          </cell>
          <cell r="AF47">
            <v>125</v>
          </cell>
          <cell r="AG47" t="str">
            <v>023005</v>
          </cell>
          <cell r="AH47">
            <v>113</v>
          </cell>
          <cell r="AI47" t="str">
            <v>023005</v>
          </cell>
          <cell r="AJ47">
            <v>125</v>
          </cell>
          <cell r="AK47" t="str">
            <v>023005</v>
          </cell>
          <cell r="AL47">
            <v>105</v>
          </cell>
          <cell r="AM47" t="str">
            <v>023005</v>
          </cell>
          <cell r="AN47">
            <v>122</v>
          </cell>
          <cell r="AO47" t="str">
            <v>023005</v>
          </cell>
          <cell r="AP47">
            <v>104</v>
          </cell>
          <cell r="AQ47" t="str">
            <v>023005</v>
          </cell>
          <cell r="AR47">
            <v>135</v>
          </cell>
          <cell r="AS47" t="str">
            <v>023005</v>
          </cell>
          <cell r="AT47">
            <v>124</v>
          </cell>
          <cell r="AU47" t="str">
            <v>023005</v>
          </cell>
          <cell r="AV47">
            <v>127</v>
          </cell>
          <cell r="AW47" t="str">
            <v>023005</v>
          </cell>
          <cell r="AX47">
            <v>127</v>
          </cell>
          <cell r="AY47" t="str">
            <v>023005</v>
          </cell>
          <cell r="AZ47">
            <v>130</v>
          </cell>
          <cell r="BA47" t="str">
            <v>023005</v>
          </cell>
          <cell r="BB47">
            <v>131</v>
          </cell>
          <cell r="BC47" t="str">
            <v>023005</v>
          </cell>
          <cell r="BD47">
            <v>153</v>
          </cell>
          <cell r="BE47" t="str">
            <v>023005</v>
          </cell>
          <cell r="BF47">
            <v>134</v>
          </cell>
          <cell r="BG47" t="str">
            <v>023005</v>
          </cell>
          <cell r="BH47">
            <v>102</v>
          </cell>
          <cell r="BI47" t="str">
            <v>023005</v>
          </cell>
          <cell r="BJ47">
            <v>91</v>
          </cell>
          <cell r="BK47" t="str">
            <v>023005</v>
          </cell>
          <cell r="BL47">
            <v>110</v>
          </cell>
          <cell r="BM47" t="str">
            <v>023005</v>
          </cell>
          <cell r="BN47">
            <v>70</v>
          </cell>
          <cell r="BO47" t="str">
            <v>022204</v>
          </cell>
          <cell r="BP47">
            <v>71</v>
          </cell>
          <cell r="BQ47" t="str">
            <v>022204</v>
          </cell>
          <cell r="BR47">
            <v>62</v>
          </cell>
          <cell r="BS47" t="str">
            <v>022205</v>
          </cell>
          <cell r="BT47">
            <v>165</v>
          </cell>
          <cell r="BU47" t="str">
            <v>022300</v>
          </cell>
          <cell r="BV47">
            <v>526</v>
          </cell>
          <cell r="BW47" t="str">
            <v>022205</v>
          </cell>
          <cell r="BX47">
            <v>192</v>
          </cell>
          <cell r="BY47" t="str">
            <v>022300</v>
          </cell>
          <cell r="BZ47">
            <v>648</v>
          </cell>
          <cell r="CA47" t="str">
            <v>022720</v>
          </cell>
          <cell r="CB47">
            <v>415</v>
          </cell>
          <cell r="CC47" t="str">
            <v>022400</v>
          </cell>
          <cell r="CD47">
            <v>276</v>
          </cell>
          <cell r="CE47" t="str">
            <v>022300</v>
          </cell>
          <cell r="CF47">
            <v>768</v>
          </cell>
          <cell r="CG47" t="str">
            <v>022300</v>
          </cell>
          <cell r="CH47">
            <v>729</v>
          </cell>
          <cell r="CI47" t="str">
            <v>022208</v>
          </cell>
          <cell r="CJ47">
            <v>102</v>
          </cell>
          <cell r="CK47" t="str">
            <v>022720</v>
          </cell>
          <cell r="CL47">
            <v>467</v>
          </cell>
          <cell r="CM47" t="str">
            <v>022720</v>
          </cell>
          <cell r="CN47">
            <v>525</v>
          </cell>
          <cell r="CO47" t="str">
            <v>022300</v>
          </cell>
          <cell r="CP47">
            <v>913</v>
          </cell>
          <cell r="CQ47" t="str">
            <v>022720</v>
          </cell>
          <cell r="CR47">
            <v>530</v>
          </cell>
          <cell r="CS47" t="str">
            <v>022400</v>
          </cell>
          <cell r="CT47">
            <v>572</v>
          </cell>
          <cell r="CU47" t="str">
            <v>022720</v>
          </cell>
          <cell r="CV47">
            <v>544</v>
          </cell>
          <cell r="CW47" t="str">
            <v>022720</v>
          </cell>
          <cell r="CX47">
            <v>607</v>
          </cell>
          <cell r="CY47" t="str">
            <v>022720</v>
          </cell>
          <cell r="CZ47">
            <v>548</v>
          </cell>
          <cell r="DA47" t="str">
            <v>022300</v>
          </cell>
          <cell r="DB47">
            <v>1020</v>
          </cell>
          <cell r="DC47" t="str">
            <v>022720</v>
          </cell>
          <cell r="DD47">
            <v>641</v>
          </cell>
          <cell r="DE47" t="str">
            <v>022400</v>
          </cell>
          <cell r="DF47">
            <v>600</v>
          </cell>
          <cell r="DG47" t="str">
            <v>022720</v>
          </cell>
          <cell r="DH47">
            <v>616</v>
          </cell>
          <cell r="DI47" t="str">
            <v>022400</v>
          </cell>
          <cell r="DJ47">
            <v>579</v>
          </cell>
          <cell r="DK47" t="str">
            <v>022720</v>
          </cell>
          <cell r="DL47">
            <v>776</v>
          </cell>
          <cell r="DM47" t="str">
            <v>022720</v>
          </cell>
          <cell r="DN47">
            <v>899</v>
          </cell>
          <cell r="DO47" t="str">
            <v>022720</v>
          </cell>
          <cell r="DP47">
            <v>869</v>
          </cell>
          <cell r="DQ47" t="str">
            <v>022720</v>
          </cell>
          <cell r="DR47">
            <v>1084</v>
          </cell>
          <cell r="DS47" t="str">
            <v>022400</v>
          </cell>
          <cell r="DT47">
            <v>706</v>
          </cell>
          <cell r="DU47" t="str">
            <v>022400</v>
          </cell>
          <cell r="DV47">
            <v>720</v>
          </cell>
          <cell r="DW47" t="str">
            <v>022720</v>
          </cell>
          <cell r="DX47">
            <v>1104</v>
          </cell>
          <cell r="DY47" t="str">
            <v>022720</v>
          </cell>
          <cell r="DZ47">
            <v>1236</v>
          </cell>
          <cell r="EA47" t="str">
            <v>022720</v>
          </cell>
          <cell r="EB47">
            <v>1195</v>
          </cell>
          <cell r="EC47" t="str">
            <v>022720</v>
          </cell>
          <cell r="ED47">
            <v>1370</v>
          </cell>
          <cell r="EE47" t="str">
            <v>022720</v>
          </cell>
          <cell r="EF47">
            <v>1230</v>
          </cell>
          <cell r="EG47" t="str">
            <v>022400</v>
          </cell>
          <cell r="EH47">
            <v>908</v>
          </cell>
          <cell r="EI47" t="str">
            <v>022720</v>
          </cell>
          <cell r="EJ47">
            <v>1221</v>
          </cell>
          <cell r="EK47" t="str">
            <v>022720</v>
          </cell>
          <cell r="EL47">
            <v>1456</v>
          </cell>
          <cell r="EM47" t="str">
            <v>022720</v>
          </cell>
          <cell r="EN47">
            <v>1161</v>
          </cell>
          <cell r="EO47" t="str">
            <v>022720</v>
          </cell>
          <cell r="EP47">
            <v>1315</v>
          </cell>
          <cell r="EQ47" t="str">
            <v>022720</v>
          </cell>
          <cell r="ER47">
            <v>1104</v>
          </cell>
          <cell r="ES47" t="str">
            <v>022400</v>
          </cell>
          <cell r="ET47">
            <v>768</v>
          </cell>
          <cell r="EU47" t="str">
            <v>022720</v>
          </cell>
          <cell r="EV47">
            <v>1149</v>
          </cell>
          <cell r="EW47" t="str">
            <v>022720</v>
          </cell>
          <cell r="EX47">
            <v>1291</v>
          </cell>
          <cell r="EY47" t="str">
            <v>022720</v>
          </cell>
          <cell r="EZ47">
            <v>992</v>
          </cell>
          <cell r="FA47" t="str">
            <v>022720</v>
          </cell>
          <cell r="FB47">
            <v>1139</v>
          </cell>
          <cell r="FC47" t="str">
            <v>022720</v>
          </cell>
          <cell r="FD47">
            <v>923</v>
          </cell>
          <cell r="FE47" t="str">
            <v>022720</v>
          </cell>
          <cell r="FF47">
            <v>1174</v>
          </cell>
          <cell r="FG47" t="str">
            <v>022720</v>
          </cell>
          <cell r="FH47">
            <v>939</v>
          </cell>
          <cell r="FI47" t="str">
            <v>022720</v>
          </cell>
          <cell r="FJ47">
            <v>1037</v>
          </cell>
          <cell r="FK47" t="str">
            <v>022720</v>
          </cell>
          <cell r="FL47">
            <v>824</v>
          </cell>
          <cell r="FM47" t="str">
            <v>022720</v>
          </cell>
          <cell r="FN47">
            <v>957</v>
          </cell>
          <cell r="FO47" t="str">
            <v>022720</v>
          </cell>
          <cell r="FP47">
            <v>762</v>
          </cell>
          <cell r="FQ47" t="str">
            <v>022720</v>
          </cell>
          <cell r="FR47">
            <v>829</v>
          </cell>
          <cell r="FS47" t="str">
            <v>022720</v>
          </cell>
          <cell r="FT47">
            <v>790</v>
          </cell>
          <cell r="FU47" t="str">
            <v>022720</v>
          </cell>
          <cell r="FV47">
            <v>899</v>
          </cell>
          <cell r="FW47" t="str">
            <v>022720</v>
          </cell>
          <cell r="FX47">
            <v>726</v>
          </cell>
          <cell r="FY47" t="str">
            <v>022720</v>
          </cell>
          <cell r="FZ47">
            <v>860</v>
          </cell>
          <cell r="GA47" t="str">
            <v>022720</v>
          </cell>
          <cell r="GB47">
            <v>702</v>
          </cell>
          <cell r="GC47" t="str">
            <v>022720</v>
          </cell>
          <cell r="GD47">
            <v>807</v>
          </cell>
          <cell r="GE47" t="str">
            <v>022720</v>
          </cell>
          <cell r="GF47">
            <v>676</v>
          </cell>
          <cell r="GG47" t="str">
            <v>022720</v>
          </cell>
          <cell r="GH47">
            <v>815</v>
          </cell>
          <cell r="GI47" t="str">
            <v>022720</v>
          </cell>
          <cell r="GJ47">
            <v>663</v>
          </cell>
          <cell r="GK47" t="str">
            <v>022720</v>
          </cell>
          <cell r="GL47">
            <v>734</v>
          </cell>
          <cell r="GM47" t="str">
            <v>022720</v>
          </cell>
          <cell r="GN47">
            <v>618</v>
          </cell>
          <cell r="GO47" t="str">
            <v>022720</v>
          </cell>
          <cell r="GP47">
            <v>714</v>
          </cell>
          <cell r="GQ47" t="str">
            <v>022720</v>
          </cell>
          <cell r="GR47">
            <v>609</v>
          </cell>
          <cell r="GS47" t="str">
            <v>022720</v>
          </cell>
          <cell r="GT47">
            <v>778</v>
          </cell>
          <cell r="GU47" t="str">
            <v>022720</v>
          </cell>
          <cell r="GV47">
            <v>628</v>
          </cell>
          <cell r="GW47" t="str">
            <v>022720</v>
          </cell>
          <cell r="GX47">
            <v>728</v>
          </cell>
          <cell r="GY47" t="str">
            <v>022720</v>
          </cell>
          <cell r="GZ47">
            <v>639</v>
          </cell>
          <cell r="HA47" t="str">
            <v>022720</v>
          </cell>
          <cell r="HB47">
            <v>710</v>
          </cell>
          <cell r="HC47" t="str">
            <v>022720</v>
          </cell>
          <cell r="HD47">
            <v>582</v>
          </cell>
          <cell r="HE47" t="str">
            <v>022400</v>
          </cell>
          <cell r="HF47">
            <v>431</v>
          </cell>
          <cell r="HG47" t="str">
            <v>022720</v>
          </cell>
          <cell r="HH47">
            <v>629</v>
          </cell>
          <cell r="HI47" t="str">
            <v>022720</v>
          </cell>
          <cell r="HJ47">
            <v>760</v>
          </cell>
          <cell r="HK47" t="str">
            <v>022720</v>
          </cell>
          <cell r="HL47">
            <v>639</v>
          </cell>
          <cell r="HM47" t="str">
            <v>022720</v>
          </cell>
          <cell r="HN47">
            <v>781</v>
          </cell>
          <cell r="HO47" t="str">
            <v>022720</v>
          </cell>
          <cell r="HP47">
            <v>620</v>
          </cell>
          <cell r="HQ47" t="str">
            <v>022720</v>
          </cell>
          <cell r="HR47">
            <v>764</v>
          </cell>
          <cell r="HS47" t="str">
            <v>022720</v>
          </cell>
          <cell r="HT47">
            <v>658</v>
          </cell>
          <cell r="HU47" t="str">
            <v>022720</v>
          </cell>
          <cell r="HV47">
            <v>885</v>
          </cell>
          <cell r="HW47" t="str">
            <v>022400</v>
          </cell>
          <cell r="HX47">
            <v>338</v>
          </cell>
          <cell r="HY47" t="str">
            <v>022720</v>
          </cell>
          <cell r="HZ47">
            <v>914</v>
          </cell>
          <cell r="IA47" t="str">
            <v>022720</v>
          </cell>
          <cell r="IB47">
            <v>741</v>
          </cell>
          <cell r="IC47" t="str">
            <v>022720</v>
          </cell>
          <cell r="ID47">
            <v>993</v>
          </cell>
          <cell r="IE47" t="str">
            <v>022720</v>
          </cell>
          <cell r="IF47">
            <v>757</v>
          </cell>
          <cell r="IG47" t="str">
            <v>022720</v>
          </cell>
          <cell r="IH47">
            <v>953</v>
          </cell>
          <cell r="II47" t="str">
            <v>022720</v>
          </cell>
          <cell r="IJ47">
            <v>726</v>
          </cell>
          <cell r="IK47" t="str">
            <v>022400</v>
          </cell>
          <cell r="IL47">
            <v>579</v>
          </cell>
          <cell r="IM47" t="str">
            <v>022720</v>
          </cell>
          <cell r="IN47">
            <v>733</v>
          </cell>
          <cell r="IO47" t="str">
            <v>022720</v>
          </cell>
          <cell r="IP47">
            <v>966</v>
          </cell>
          <cell r="IQ47" t="str">
            <v>022720</v>
          </cell>
          <cell r="IR47">
            <v>701</v>
          </cell>
          <cell r="IS47" t="str">
            <v>022720</v>
          </cell>
          <cell r="IT47">
            <v>966</v>
          </cell>
          <cell r="IU47" t="str">
            <v>022720</v>
          </cell>
          <cell r="IV47">
            <v>630</v>
          </cell>
          <cell r="IW47" t="str">
            <v>022720</v>
          </cell>
          <cell r="IX47">
            <v>792</v>
          </cell>
          <cell r="IY47" t="str">
            <v>022720</v>
          </cell>
          <cell r="IZ47">
            <v>564</v>
          </cell>
          <cell r="JA47" t="str">
            <v>022720</v>
          </cell>
          <cell r="JB47">
            <v>810</v>
          </cell>
          <cell r="JC47" t="str">
            <v>022720</v>
          </cell>
          <cell r="JD47">
            <v>550</v>
          </cell>
          <cell r="JE47" t="str">
            <v>022720</v>
          </cell>
          <cell r="JF47">
            <v>707</v>
          </cell>
          <cell r="JG47" t="str">
            <v>022720</v>
          </cell>
          <cell r="JH47">
            <v>488</v>
          </cell>
          <cell r="JI47" t="str">
            <v>022720</v>
          </cell>
          <cell r="JJ47">
            <v>727</v>
          </cell>
          <cell r="JK47" t="str">
            <v>022720</v>
          </cell>
          <cell r="JL47">
            <v>419</v>
          </cell>
          <cell r="JM47" t="str">
            <v>022720</v>
          </cell>
          <cell r="JN47">
            <v>643</v>
          </cell>
          <cell r="JO47" t="str">
            <v>022720</v>
          </cell>
          <cell r="JP47">
            <v>386</v>
          </cell>
          <cell r="JQ47" t="str">
            <v>022720</v>
          </cell>
          <cell r="JR47">
            <v>620</v>
          </cell>
          <cell r="JS47" t="str">
            <v>022720</v>
          </cell>
          <cell r="JT47">
            <v>379</v>
          </cell>
          <cell r="JU47" t="str">
            <v>022720</v>
          </cell>
          <cell r="JV47">
            <v>635</v>
          </cell>
          <cell r="JW47" t="str">
            <v>022720</v>
          </cell>
          <cell r="JX47">
            <v>314</v>
          </cell>
          <cell r="JY47" t="str">
            <v>022720</v>
          </cell>
          <cell r="JZ47">
            <v>518</v>
          </cell>
          <cell r="KA47" t="str">
            <v>022720</v>
          </cell>
          <cell r="KB47">
            <v>304</v>
          </cell>
          <cell r="KC47" t="str">
            <v>022720</v>
          </cell>
          <cell r="KD47">
            <v>605</v>
          </cell>
          <cell r="KE47" t="str">
            <v>022720</v>
          </cell>
          <cell r="KF47">
            <v>243</v>
          </cell>
          <cell r="KG47" t="str">
            <v>022720</v>
          </cell>
          <cell r="KH47">
            <v>477</v>
          </cell>
          <cell r="KI47" t="str">
            <v>022720</v>
          </cell>
          <cell r="KJ47">
            <v>242</v>
          </cell>
          <cell r="KK47" t="str">
            <v>022720</v>
          </cell>
          <cell r="KL47">
            <v>452</v>
          </cell>
          <cell r="KM47" t="str">
            <v>022720</v>
          </cell>
          <cell r="KN47">
            <v>215</v>
          </cell>
          <cell r="KO47" t="str">
            <v>022720</v>
          </cell>
          <cell r="KP47">
            <v>382</v>
          </cell>
          <cell r="KQ47" t="str">
            <v>022720</v>
          </cell>
          <cell r="KR47">
            <v>101</v>
          </cell>
          <cell r="KS47" t="str">
            <v>022720</v>
          </cell>
          <cell r="KT47">
            <v>162</v>
          </cell>
          <cell r="KU47" t="str">
            <v>022720</v>
          </cell>
          <cell r="KV47">
            <v>66</v>
          </cell>
          <cell r="KW47" t="str">
            <v>022720</v>
          </cell>
          <cell r="KX47">
            <v>119</v>
          </cell>
          <cell r="KY47" t="str">
            <v>022720</v>
          </cell>
          <cell r="KZ47">
            <v>67</v>
          </cell>
          <cell r="LA47" t="str">
            <v>022720</v>
          </cell>
          <cell r="LB47">
            <v>134</v>
          </cell>
          <cell r="LC47" t="str">
            <v>022720</v>
          </cell>
          <cell r="LD47">
            <v>86</v>
          </cell>
          <cell r="LE47" t="str">
            <v>022720</v>
          </cell>
          <cell r="LF47">
            <v>241</v>
          </cell>
          <cell r="LG47" t="str">
            <v>022720</v>
          </cell>
          <cell r="LH47">
            <v>121</v>
          </cell>
          <cell r="LI47" t="str">
            <v>022720</v>
          </cell>
          <cell r="LJ47">
            <v>278</v>
          </cell>
          <cell r="LK47" t="str">
            <v>022720</v>
          </cell>
          <cell r="LL47">
            <v>104</v>
          </cell>
          <cell r="LM47" t="str">
            <v>022720</v>
          </cell>
          <cell r="LN47">
            <v>295</v>
          </cell>
          <cell r="LO47" t="str">
            <v>022720</v>
          </cell>
          <cell r="LP47">
            <v>114</v>
          </cell>
          <cell r="LQ47" t="str">
            <v>022720</v>
          </cell>
          <cell r="LR47">
            <v>303</v>
          </cell>
          <cell r="LS47" t="str">
            <v>022720</v>
          </cell>
          <cell r="LT47">
            <v>110</v>
          </cell>
          <cell r="LU47" t="str">
            <v>022720</v>
          </cell>
          <cell r="LV47">
            <v>286</v>
          </cell>
          <cell r="LW47" t="str">
            <v>022720</v>
          </cell>
          <cell r="LX47">
            <v>77</v>
          </cell>
          <cell r="LY47" t="str">
            <v>022720</v>
          </cell>
          <cell r="LZ47">
            <v>226</v>
          </cell>
          <cell r="MA47" t="str">
            <v>022720</v>
          </cell>
          <cell r="MB47">
            <v>72</v>
          </cell>
          <cell r="MC47" t="str">
            <v>022720</v>
          </cell>
          <cell r="MD47">
            <v>184</v>
          </cell>
          <cell r="ME47" t="str">
            <v>022720</v>
          </cell>
          <cell r="MF47">
            <v>54</v>
          </cell>
          <cell r="MG47" t="str">
            <v>022720</v>
          </cell>
          <cell r="MH47">
            <v>154</v>
          </cell>
          <cell r="MI47" t="str">
            <v>022720</v>
          </cell>
          <cell r="MJ47">
            <v>28</v>
          </cell>
          <cell r="MK47" t="str">
            <v>022720</v>
          </cell>
          <cell r="ML47">
            <v>110</v>
          </cell>
          <cell r="MM47" t="str">
            <v>022720</v>
          </cell>
          <cell r="MN47">
            <v>24</v>
          </cell>
          <cell r="MO47" t="str">
            <v>022720</v>
          </cell>
          <cell r="MP47">
            <v>81</v>
          </cell>
          <cell r="MQ47" t="str">
            <v>022720</v>
          </cell>
          <cell r="MR47">
            <v>20</v>
          </cell>
          <cell r="MS47" t="str">
            <v>022720</v>
          </cell>
          <cell r="MT47">
            <v>77</v>
          </cell>
          <cell r="MU47" t="str">
            <v>022720</v>
          </cell>
          <cell r="MV47">
            <v>20</v>
          </cell>
          <cell r="MW47" t="str">
            <v>022720</v>
          </cell>
          <cell r="MX47">
            <v>51</v>
          </cell>
          <cell r="MY47" t="str">
            <v>022720</v>
          </cell>
          <cell r="MZ47">
            <v>13</v>
          </cell>
          <cell r="NA47" t="str">
            <v>022720</v>
          </cell>
          <cell r="NB47">
            <v>38</v>
          </cell>
          <cell r="NC47" t="str">
            <v>022720</v>
          </cell>
          <cell r="ND47">
            <v>6</v>
          </cell>
          <cell r="NE47" t="str">
            <v>022720</v>
          </cell>
          <cell r="NF47">
            <v>32</v>
          </cell>
          <cell r="NG47" t="str">
            <v>022720</v>
          </cell>
          <cell r="NH47">
            <v>6</v>
          </cell>
          <cell r="NI47" t="str">
            <v>023002</v>
          </cell>
          <cell r="NJ47">
            <v>35</v>
          </cell>
          <cell r="NK47" t="str">
            <v>022720</v>
          </cell>
          <cell r="NL47">
            <v>1</v>
          </cell>
          <cell r="NM47" t="str">
            <v>022720</v>
          </cell>
          <cell r="NN47">
            <v>15</v>
          </cell>
          <cell r="NO47" t="str">
            <v>022720</v>
          </cell>
          <cell r="NP47">
            <v>1</v>
          </cell>
          <cell r="NQ47" t="str">
            <v>023002</v>
          </cell>
          <cell r="NR47">
            <v>14</v>
          </cell>
          <cell r="NU47" t="str">
            <v>023500</v>
          </cell>
          <cell r="NV47">
            <v>16</v>
          </cell>
          <cell r="NW47" t="str">
            <v>022720</v>
          </cell>
          <cell r="NX47">
            <v>1</v>
          </cell>
          <cell r="NY47" t="str">
            <v>024200</v>
          </cell>
          <cell r="NZ47">
            <v>1</v>
          </cell>
          <cell r="OC47" t="str">
            <v>029100</v>
          </cell>
          <cell r="OD47">
            <v>1</v>
          </cell>
        </row>
        <row r="48">
          <cell r="C48" t="str">
            <v>023006</v>
          </cell>
          <cell r="D48">
            <v>36</v>
          </cell>
          <cell r="E48" t="str">
            <v>023006</v>
          </cell>
          <cell r="F48">
            <v>32</v>
          </cell>
          <cell r="G48" t="str">
            <v>023006</v>
          </cell>
          <cell r="H48">
            <v>30</v>
          </cell>
          <cell r="I48" t="str">
            <v>023006</v>
          </cell>
          <cell r="J48">
            <v>33</v>
          </cell>
          <cell r="K48" t="str">
            <v>023006</v>
          </cell>
          <cell r="L48">
            <v>39</v>
          </cell>
          <cell r="M48" t="str">
            <v>023006</v>
          </cell>
          <cell r="N48">
            <v>37</v>
          </cell>
          <cell r="O48" t="str">
            <v>023006</v>
          </cell>
          <cell r="P48">
            <v>49</v>
          </cell>
          <cell r="Q48" t="str">
            <v>023006</v>
          </cell>
          <cell r="R48">
            <v>37</v>
          </cell>
          <cell r="S48" t="str">
            <v>023006</v>
          </cell>
          <cell r="T48">
            <v>48</v>
          </cell>
          <cell r="U48" t="str">
            <v>023006</v>
          </cell>
          <cell r="V48">
            <v>48</v>
          </cell>
          <cell r="W48" t="str">
            <v>023006</v>
          </cell>
          <cell r="X48">
            <v>60</v>
          </cell>
          <cell r="Y48" t="str">
            <v>023006</v>
          </cell>
          <cell r="Z48">
            <v>41</v>
          </cell>
          <cell r="AA48" t="str">
            <v>023006</v>
          </cell>
          <cell r="AB48">
            <v>53</v>
          </cell>
          <cell r="AC48" t="str">
            <v>023005</v>
          </cell>
          <cell r="AD48">
            <v>114</v>
          </cell>
          <cell r="AE48" t="str">
            <v>023006</v>
          </cell>
          <cell r="AF48">
            <v>59</v>
          </cell>
          <cell r="AG48" t="str">
            <v>023006</v>
          </cell>
          <cell r="AH48">
            <v>60</v>
          </cell>
          <cell r="AI48" t="str">
            <v>023006</v>
          </cell>
          <cell r="AJ48">
            <v>75</v>
          </cell>
          <cell r="AK48" t="str">
            <v>023006</v>
          </cell>
          <cell r="AL48">
            <v>76</v>
          </cell>
          <cell r="AM48" t="str">
            <v>023006</v>
          </cell>
          <cell r="AN48">
            <v>72</v>
          </cell>
          <cell r="AO48" t="str">
            <v>023006</v>
          </cell>
          <cell r="AP48">
            <v>59</v>
          </cell>
          <cell r="AQ48" t="str">
            <v>023006</v>
          </cell>
          <cell r="AR48">
            <v>59</v>
          </cell>
          <cell r="AS48" t="str">
            <v>023006</v>
          </cell>
          <cell r="AT48">
            <v>65</v>
          </cell>
          <cell r="AU48" t="str">
            <v>023006</v>
          </cell>
          <cell r="AV48">
            <v>57</v>
          </cell>
          <cell r="AW48" t="str">
            <v>023006</v>
          </cell>
          <cell r="AX48">
            <v>66</v>
          </cell>
          <cell r="AY48" t="str">
            <v>023006</v>
          </cell>
          <cell r="AZ48">
            <v>91</v>
          </cell>
          <cell r="BA48" t="str">
            <v>023006</v>
          </cell>
          <cell r="BB48">
            <v>88</v>
          </cell>
          <cell r="BC48" t="str">
            <v>023006</v>
          </cell>
          <cell r="BD48">
            <v>76</v>
          </cell>
          <cell r="BE48" t="str">
            <v>023006</v>
          </cell>
          <cell r="BF48">
            <v>56</v>
          </cell>
          <cell r="BG48" t="str">
            <v>023006</v>
          </cell>
          <cell r="BH48">
            <v>75</v>
          </cell>
          <cell r="BI48" t="str">
            <v>023006</v>
          </cell>
          <cell r="BJ48">
            <v>63</v>
          </cell>
          <cell r="BK48" t="str">
            <v>023006</v>
          </cell>
          <cell r="BL48">
            <v>55</v>
          </cell>
          <cell r="BM48" t="str">
            <v>023006</v>
          </cell>
          <cell r="BN48">
            <v>49</v>
          </cell>
          <cell r="BO48" t="str">
            <v>022205</v>
          </cell>
          <cell r="BP48">
            <v>205</v>
          </cell>
          <cell r="BQ48" t="str">
            <v>022205</v>
          </cell>
          <cell r="BR48">
            <v>141</v>
          </cell>
          <cell r="BS48" t="str">
            <v>022208</v>
          </cell>
          <cell r="BT48">
            <v>55</v>
          </cell>
          <cell r="BU48" t="str">
            <v>022400</v>
          </cell>
          <cell r="BV48">
            <v>195</v>
          </cell>
          <cell r="BW48" t="str">
            <v>022208</v>
          </cell>
          <cell r="BX48">
            <v>65</v>
          </cell>
          <cell r="BY48" t="str">
            <v>022400</v>
          </cell>
          <cell r="BZ48">
            <v>283</v>
          </cell>
          <cell r="CA48" t="str">
            <v>022800</v>
          </cell>
          <cell r="CB48">
            <v>153</v>
          </cell>
          <cell r="CC48" t="str">
            <v>022720</v>
          </cell>
          <cell r="CD48">
            <v>370</v>
          </cell>
          <cell r="CE48" t="str">
            <v>022400</v>
          </cell>
          <cell r="CF48">
            <v>287</v>
          </cell>
          <cell r="CG48" t="str">
            <v>022400</v>
          </cell>
          <cell r="CH48">
            <v>338</v>
          </cell>
          <cell r="CI48" t="str">
            <v>022300</v>
          </cell>
          <cell r="CJ48">
            <v>860</v>
          </cell>
          <cell r="CK48" t="str">
            <v>022800</v>
          </cell>
          <cell r="CL48">
            <v>386</v>
          </cell>
          <cell r="CM48" t="str">
            <v>022800</v>
          </cell>
          <cell r="CN48">
            <v>77</v>
          </cell>
          <cell r="CO48" t="str">
            <v>022400</v>
          </cell>
          <cell r="CP48">
            <v>484</v>
          </cell>
          <cell r="CQ48" t="str">
            <v>022800</v>
          </cell>
          <cell r="CR48">
            <v>80</v>
          </cell>
          <cell r="CS48" t="str">
            <v>022720</v>
          </cell>
          <cell r="CT48">
            <v>541</v>
          </cell>
          <cell r="CU48" t="str">
            <v>022800</v>
          </cell>
          <cell r="CV48">
            <v>38</v>
          </cell>
          <cell r="CW48" t="str">
            <v>022800</v>
          </cell>
          <cell r="CX48">
            <v>106</v>
          </cell>
          <cell r="CY48" t="str">
            <v>022800</v>
          </cell>
          <cell r="CZ48">
            <v>31</v>
          </cell>
          <cell r="DA48" t="str">
            <v>022400</v>
          </cell>
          <cell r="DB48">
            <v>588</v>
          </cell>
          <cell r="DC48" t="str">
            <v>022800</v>
          </cell>
          <cell r="DD48">
            <v>25</v>
          </cell>
          <cell r="DE48" t="str">
            <v>022720</v>
          </cell>
          <cell r="DF48">
            <v>724</v>
          </cell>
          <cell r="DG48" t="str">
            <v>022800</v>
          </cell>
          <cell r="DH48">
            <v>15</v>
          </cell>
          <cell r="DI48" t="str">
            <v>022720</v>
          </cell>
          <cell r="DJ48">
            <v>792</v>
          </cell>
          <cell r="DK48" t="str">
            <v>022800</v>
          </cell>
          <cell r="DL48">
            <v>11</v>
          </cell>
          <cell r="DM48" t="str">
            <v>022800</v>
          </cell>
          <cell r="DN48">
            <v>24</v>
          </cell>
          <cell r="DO48" t="str">
            <v>022800</v>
          </cell>
          <cell r="DP48">
            <v>3</v>
          </cell>
          <cell r="DQ48" t="str">
            <v>022800</v>
          </cell>
          <cell r="DR48">
            <v>21</v>
          </cell>
          <cell r="DS48" t="str">
            <v>022720</v>
          </cell>
          <cell r="DT48">
            <v>964</v>
          </cell>
          <cell r="DU48" t="str">
            <v>022720</v>
          </cell>
          <cell r="DV48">
            <v>1182</v>
          </cell>
          <cell r="DW48" t="str">
            <v>022800</v>
          </cell>
          <cell r="DX48">
            <v>7</v>
          </cell>
          <cell r="DY48" t="str">
            <v>022800</v>
          </cell>
          <cell r="DZ48">
            <v>20</v>
          </cell>
          <cell r="EA48" t="str">
            <v>022800</v>
          </cell>
          <cell r="EB48">
            <v>13</v>
          </cell>
          <cell r="EC48" t="str">
            <v>022800</v>
          </cell>
          <cell r="ED48">
            <v>10</v>
          </cell>
          <cell r="EE48" t="str">
            <v>022800</v>
          </cell>
          <cell r="EF48">
            <v>8</v>
          </cell>
          <cell r="EG48" t="str">
            <v>022720</v>
          </cell>
          <cell r="EH48">
            <v>1513</v>
          </cell>
          <cell r="EI48" t="str">
            <v>022800</v>
          </cell>
          <cell r="EJ48">
            <v>4</v>
          </cell>
          <cell r="EK48" t="str">
            <v>022800</v>
          </cell>
          <cell r="EL48">
            <v>14</v>
          </cell>
          <cell r="EM48" t="str">
            <v>022800</v>
          </cell>
          <cell r="EN48">
            <v>4</v>
          </cell>
          <cell r="EO48" t="str">
            <v>022800</v>
          </cell>
          <cell r="EP48">
            <v>11</v>
          </cell>
          <cell r="EQ48" t="str">
            <v>022800</v>
          </cell>
          <cell r="ER48">
            <v>3</v>
          </cell>
          <cell r="ES48" t="str">
            <v>022720</v>
          </cell>
          <cell r="ET48">
            <v>1344</v>
          </cell>
          <cell r="EU48" t="str">
            <v>022800</v>
          </cell>
          <cell r="EV48">
            <v>4</v>
          </cell>
          <cell r="EW48" t="str">
            <v>022800</v>
          </cell>
          <cell r="EX48">
            <v>24</v>
          </cell>
          <cell r="EY48" t="str">
            <v>023002</v>
          </cell>
          <cell r="EZ48">
            <v>564</v>
          </cell>
          <cell r="FA48" t="str">
            <v>022800</v>
          </cell>
          <cell r="FB48">
            <v>15</v>
          </cell>
          <cell r="FC48" t="str">
            <v>022800</v>
          </cell>
          <cell r="FD48">
            <v>7</v>
          </cell>
          <cell r="FE48" t="str">
            <v>022800</v>
          </cell>
          <cell r="FF48">
            <v>13</v>
          </cell>
          <cell r="FG48" t="str">
            <v>022800</v>
          </cell>
          <cell r="FH48">
            <v>6</v>
          </cell>
          <cell r="FI48" t="str">
            <v>022800</v>
          </cell>
          <cell r="FJ48">
            <v>8</v>
          </cell>
          <cell r="FK48" t="str">
            <v>022800</v>
          </cell>
          <cell r="FL48">
            <v>7</v>
          </cell>
          <cell r="FM48" t="str">
            <v>022800</v>
          </cell>
          <cell r="FN48">
            <v>14</v>
          </cell>
          <cell r="FO48" t="str">
            <v>022800</v>
          </cell>
          <cell r="FP48">
            <v>4</v>
          </cell>
          <cell r="FQ48" t="str">
            <v>022800</v>
          </cell>
          <cell r="FR48">
            <v>13</v>
          </cell>
          <cell r="FS48" t="str">
            <v>022800</v>
          </cell>
          <cell r="FT48">
            <v>8</v>
          </cell>
          <cell r="FU48" t="str">
            <v>022800</v>
          </cell>
          <cell r="FV48">
            <v>17</v>
          </cell>
          <cell r="FW48" t="str">
            <v>022800</v>
          </cell>
          <cell r="FX48">
            <v>1</v>
          </cell>
          <cell r="FY48" t="str">
            <v>022800</v>
          </cell>
          <cell r="FZ48">
            <v>13</v>
          </cell>
          <cell r="GA48" t="str">
            <v>022800</v>
          </cell>
          <cell r="GB48">
            <v>1</v>
          </cell>
          <cell r="GC48" t="str">
            <v>022800</v>
          </cell>
          <cell r="GD48">
            <v>18</v>
          </cell>
          <cell r="GE48" t="str">
            <v>022800</v>
          </cell>
          <cell r="GF48">
            <v>3</v>
          </cell>
          <cell r="GG48" t="str">
            <v>022800</v>
          </cell>
          <cell r="GH48">
            <v>18</v>
          </cell>
          <cell r="GI48" t="str">
            <v>022800</v>
          </cell>
          <cell r="GJ48">
            <v>2</v>
          </cell>
          <cell r="GK48" t="str">
            <v>022800</v>
          </cell>
          <cell r="GL48">
            <v>9</v>
          </cell>
          <cell r="GM48" t="str">
            <v>022800</v>
          </cell>
          <cell r="GN48">
            <v>2</v>
          </cell>
          <cell r="GO48" t="str">
            <v>022800</v>
          </cell>
          <cell r="GP48">
            <v>12</v>
          </cell>
          <cell r="GQ48" t="str">
            <v>022800</v>
          </cell>
          <cell r="GR48">
            <v>4</v>
          </cell>
          <cell r="GS48" t="str">
            <v>022800</v>
          </cell>
          <cell r="GT48">
            <v>10</v>
          </cell>
          <cell r="GU48" t="str">
            <v>022800</v>
          </cell>
          <cell r="GV48">
            <v>5</v>
          </cell>
          <cell r="GW48" t="str">
            <v>022800</v>
          </cell>
          <cell r="GX48">
            <v>21</v>
          </cell>
          <cell r="GY48" t="str">
            <v>022800</v>
          </cell>
          <cell r="GZ48">
            <v>3</v>
          </cell>
          <cell r="HA48" t="str">
            <v>022800</v>
          </cell>
          <cell r="HB48">
            <v>15</v>
          </cell>
          <cell r="HC48" t="str">
            <v>022800</v>
          </cell>
          <cell r="HD48">
            <v>2</v>
          </cell>
          <cell r="HE48" t="str">
            <v>022720</v>
          </cell>
          <cell r="HF48">
            <v>692</v>
          </cell>
          <cell r="HG48" t="str">
            <v>022800</v>
          </cell>
          <cell r="HH48">
            <v>4</v>
          </cell>
          <cell r="HI48" t="str">
            <v>022800</v>
          </cell>
          <cell r="HJ48">
            <v>11</v>
          </cell>
          <cell r="HK48" t="str">
            <v>022800</v>
          </cell>
          <cell r="HL48">
            <v>3</v>
          </cell>
          <cell r="HM48" t="str">
            <v>022800</v>
          </cell>
          <cell r="HN48">
            <v>6</v>
          </cell>
          <cell r="HO48" t="str">
            <v>022800</v>
          </cell>
          <cell r="HP48">
            <v>2</v>
          </cell>
          <cell r="HQ48" t="str">
            <v>022800</v>
          </cell>
          <cell r="HR48">
            <v>7</v>
          </cell>
          <cell r="HS48" t="str">
            <v>022800</v>
          </cell>
          <cell r="HT48">
            <v>5</v>
          </cell>
          <cell r="HU48" t="str">
            <v>022800</v>
          </cell>
          <cell r="HV48">
            <v>15</v>
          </cell>
          <cell r="HW48" t="str">
            <v>022720</v>
          </cell>
          <cell r="HX48">
            <v>751</v>
          </cell>
          <cell r="HY48" t="str">
            <v>022800</v>
          </cell>
          <cell r="HZ48">
            <v>7</v>
          </cell>
          <cell r="IA48" t="str">
            <v>022800</v>
          </cell>
          <cell r="IB48">
            <v>4</v>
          </cell>
          <cell r="IC48" t="str">
            <v>022800</v>
          </cell>
          <cell r="ID48">
            <v>10</v>
          </cell>
          <cell r="IE48" t="str">
            <v>022800</v>
          </cell>
          <cell r="IF48">
            <v>2</v>
          </cell>
          <cell r="IG48" t="str">
            <v>022800</v>
          </cell>
          <cell r="IH48">
            <v>10</v>
          </cell>
          <cell r="II48" t="str">
            <v>022800</v>
          </cell>
          <cell r="IJ48">
            <v>4</v>
          </cell>
          <cell r="IK48" t="str">
            <v>022720</v>
          </cell>
          <cell r="IL48">
            <v>1073</v>
          </cell>
          <cell r="IM48" t="str">
            <v>022800</v>
          </cell>
          <cell r="IN48">
            <v>2</v>
          </cell>
          <cell r="IO48" t="str">
            <v>022800</v>
          </cell>
          <cell r="IP48">
            <v>4</v>
          </cell>
          <cell r="IQ48" t="str">
            <v>022800</v>
          </cell>
          <cell r="IR48">
            <v>1</v>
          </cell>
          <cell r="IS48" t="str">
            <v>022800</v>
          </cell>
          <cell r="IT48">
            <v>6</v>
          </cell>
          <cell r="IU48" t="str">
            <v>022800</v>
          </cell>
          <cell r="IV48">
            <v>1</v>
          </cell>
          <cell r="IW48" t="str">
            <v>022800</v>
          </cell>
          <cell r="IX48">
            <v>8</v>
          </cell>
          <cell r="IY48" t="str">
            <v>022800</v>
          </cell>
          <cell r="IZ48">
            <v>1</v>
          </cell>
          <cell r="JA48" t="str">
            <v>022800</v>
          </cell>
          <cell r="JB48">
            <v>1</v>
          </cell>
          <cell r="JC48" t="str">
            <v>023002</v>
          </cell>
          <cell r="JD48">
            <v>446</v>
          </cell>
          <cell r="JE48" t="str">
            <v>022800</v>
          </cell>
          <cell r="JF48">
            <v>6</v>
          </cell>
          <cell r="JG48" t="str">
            <v>023002</v>
          </cell>
          <cell r="JH48">
            <v>412</v>
          </cell>
          <cell r="JI48" t="str">
            <v>022800</v>
          </cell>
          <cell r="JJ48">
            <v>1</v>
          </cell>
          <cell r="JK48" t="str">
            <v>022800</v>
          </cell>
          <cell r="JL48">
            <v>1</v>
          </cell>
          <cell r="JM48" t="str">
            <v>022800</v>
          </cell>
          <cell r="JN48">
            <v>4</v>
          </cell>
          <cell r="JO48" t="str">
            <v>022800</v>
          </cell>
          <cell r="JP48">
            <v>2</v>
          </cell>
          <cell r="JQ48" t="str">
            <v>022800</v>
          </cell>
          <cell r="JR48">
            <v>1</v>
          </cell>
          <cell r="JS48" t="str">
            <v>022800</v>
          </cell>
          <cell r="JT48">
            <v>2</v>
          </cell>
          <cell r="JU48" t="str">
            <v>023002</v>
          </cell>
          <cell r="JV48">
            <v>523</v>
          </cell>
          <cell r="JW48" t="str">
            <v>023002</v>
          </cell>
          <cell r="JX48">
            <v>262</v>
          </cell>
          <cell r="JY48" t="str">
            <v>023002</v>
          </cell>
          <cell r="JZ48">
            <v>440</v>
          </cell>
          <cell r="KA48" t="str">
            <v>023002</v>
          </cell>
          <cell r="KB48">
            <v>298</v>
          </cell>
          <cell r="KC48" t="str">
            <v>023002</v>
          </cell>
          <cell r="KD48">
            <v>484</v>
          </cell>
          <cell r="KE48" t="str">
            <v>023002</v>
          </cell>
          <cell r="KF48">
            <v>174</v>
          </cell>
          <cell r="KG48" t="str">
            <v>023002</v>
          </cell>
          <cell r="KH48">
            <v>333</v>
          </cell>
          <cell r="KI48" t="str">
            <v>023002</v>
          </cell>
          <cell r="KJ48">
            <v>154</v>
          </cell>
          <cell r="KK48" t="str">
            <v>023002</v>
          </cell>
          <cell r="KL48">
            <v>338</v>
          </cell>
          <cell r="KM48" t="str">
            <v>023002</v>
          </cell>
          <cell r="KN48">
            <v>166</v>
          </cell>
          <cell r="KO48" t="str">
            <v>023002</v>
          </cell>
          <cell r="KP48">
            <v>268</v>
          </cell>
          <cell r="KQ48" t="str">
            <v>023002</v>
          </cell>
          <cell r="KR48">
            <v>76</v>
          </cell>
          <cell r="KS48" t="str">
            <v>023002</v>
          </cell>
          <cell r="KT48">
            <v>158</v>
          </cell>
          <cell r="KU48" t="str">
            <v>023002</v>
          </cell>
          <cell r="KV48">
            <v>45</v>
          </cell>
          <cell r="KW48" t="str">
            <v>023002</v>
          </cell>
          <cell r="KX48">
            <v>115</v>
          </cell>
          <cell r="KY48" t="str">
            <v>023002</v>
          </cell>
          <cell r="KZ48">
            <v>45</v>
          </cell>
          <cell r="LA48" t="str">
            <v>023002</v>
          </cell>
          <cell r="LB48">
            <v>124</v>
          </cell>
          <cell r="LC48" t="str">
            <v>023002</v>
          </cell>
          <cell r="LD48">
            <v>77</v>
          </cell>
          <cell r="LE48" t="str">
            <v>023002</v>
          </cell>
          <cell r="LF48">
            <v>189</v>
          </cell>
          <cell r="LG48" t="str">
            <v>023002</v>
          </cell>
          <cell r="LH48">
            <v>88</v>
          </cell>
          <cell r="LI48" t="str">
            <v>023002</v>
          </cell>
          <cell r="LJ48">
            <v>257</v>
          </cell>
          <cell r="LK48" t="str">
            <v>023002</v>
          </cell>
          <cell r="LL48">
            <v>98</v>
          </cell>
          <cell r="LM48" t="str">
            <v>023002</v>
          </cell>
          <cell r="LN48">
            <v>299</v>
          </cell>
          <cell r="LO48" t="str">
            <v>023002</v>
          </cell>
          <cell r="LP48">
            <v>107</v>
          </cell>
          <cell r="LQ48" t="str">
            <v>023002</v>
          </cell>
          <cell r="LR48">
            <v>333</v>
          </cell>
          <cell r="LS48" t="str">
            <v>023002</v>
          </cell>
          <cell r="LT48">
            <v>84</v>
          </cell>
          <cell r="LU48" t="str">
            <v>023002</v>
          </cell>
          <cell r="LV48">
            <v>276</v>
          </cell>
          <cell r="LW48" t="str">
            <v>023002</v>
          </cell>
          <cell r="LX48">
            <v>84</v>
          </cell>
          <cell r="LY48" t="str">
            <v>023002</v>
          </cell>
          <cell r="LZ48">
            <v>281</v>
          </cell>
          <cell r="MA48" t="str">
            <v>023002</v>
          </cell>
          <cell r="MB48">
            <v>53</v>
          </cell>
          <cell r="MC48" t="str">
            <v>023002</v>
          </cell>
          <cell r="MD48">
            <v>199</v>
          </cell>
          <cell r="ME48" t="str">
            <v>023002</v>
          </cell>
          <cell r="MF48">
            <v>64</v>
          </cell>
          <cell r="MG48" t="str">
            <v>023002</v>
          </cell>
          <cell r="MH48">
            <v>173</v>
          </cell>
          <cell r="MI48" t="str">
            <v>023002</v>
          </cell>
          <cell r="MJ48">
            <v>37</v>
          </cell>
          <cell r="MK48" t="str">
            <v>023002</v>
          </cell>
          <cell r="ML48">
            <v>97</v>
          </cell>
          <cell r="MM48" t="str">
            <v>023002</v>
          </cell>
          <cell r="MN48">
            <v>18</v>
          </cell>
          <cell r="MO48" t="str">
            <v>023002</v>
          </cell>
          <cell r="MP48">
            <v>67</v>
          </cell>
          <cell r="MQ48" t="str">
            <v>023002</v>
          </cell>
          <cell r="MR48">
            <v>26</v>
          </cell>
          <cell r="MS48" t="str">
            <v>023002</v>
          </cell>
          <cell r="MT48">
            <v>110</v>
          </cell>
          <cell r="MU48" t="str">
            <v>023002</v>
          </cell>
          <cell r="MV48">
            <v>15</v>
          </cell>
          <cell r="MW48" t="str">
            <v>023002</v>
          </cell>
          <cell r="MX48">
            <v>60</v>
          </cell>
          <cell r="MY48" t="str">
            <v>023002</v>
          </cell>
          <cell r="MZ48">
            <v>13</v>
          </cell>
          <cell r="NA48" t="str">
            <v>023002</v>
          </cell>
          <cell r="NB48">
            <v>57</v>
          </cell>
          <cell r="NC48" t="str">
            <v>023002</v>
          </cell>
          <cell r="ND48">
            <v>4</v>
          </cell>
          <cell r="NE48" t="str">
            <v>023002</v>
          </cell>
          <cell r="NF48">
            <v>29</v>
          </cell>
          <cell r="NG48" t="str">
            <v>023002</v>
          </cell>
          <cell r="NH48">
            <v>6</v>
          </cell>
          <cell r="NI48" t="str">
            <v>023005</v>
          </cell>
          <cell r="NJ48">
            <v>9</v>
          </cell>
          <cell r="NK48" t="str">
            <v>023002</v>
          </cell>
          <cell r="NL48">
            <v>1</v>
          </cell>
          <cell r="NM48" t="str">
            <v>023002</v>
          </cell>
          <cell r="NN48">
            <v>15</v>
          </cell>
          <cell r="NO48" t="str">
            <v>023002</v>
          </cell>
          <cell r="NP48">
            <v>3</v>
          </cell>
          <cell r="NQ48" t="str">
            <v>023005</v>
          </cell>
          <cell r="NR48">
            <v>5</v>
          </cell>
          <cell r="NU48" t="str">
            <v>024002</v>
          </cell>
          <cell r="NV48">
            <v>3</v>
          </cell>
          <cell r="NY48" t="str">
            <v>025001</v>
          </cell>
          <cell r="NZ48">
            <v>2</v>
          </cell>
          <cell r="OC48" t="str">
            <v>029300</v>
          </cell>
          <cell r="OD48">
            <v>3</v>
          </cell>
          <cell r="OM48" t="str">
            <v>023002</v>
          </cell>
          <cell r="ON48">
            <v>1</v>
          </cell>
        </row>
        <row r="49">
          <cell r="C49" t="str">
            <v>024001</v>
          </cell>
          <cell r="D49">
            <v>269</v>
          </cell>
          <cell r="E49" t="str">
            <v>024001</v>
          </cell>
          <cell r="F49">
            <v>245</v>
          </cell>
          <cell r="G49" t="str">
            <v>024001</v>
          </cell>
          <cell r="H49">
            <v>231</v>
          </cell>
          <cell r="I49" t="str">
            <v>024001</v>
          </cell>
          <cell r="J49">
            <v>226</v>
          </cell>
          <cell r="K49" t="str">
            <v>024001</v>
          </cell>
          <cell r="L49">
            <v>279</v>
          </cell>
          <cell r="M49" t="str">
            <v>024001</v>
          </cell>
          <cell r="N49">
            <v>269</v>
          </cell>
          <cell r="O49" t="str">
            <v>024001</v>
          </cell>
          <cell r="P49">
            <v>222</v>
          </cell>
          <cell r="Q49" t="str">
            <v>024001</v>
          </cell>
          <cell r="R49">
            <v>272</v>
          </cell>
          <cell r="S49" t="str">
            <v>024001</v>
          </cell>
          <cell r="T49">
            <v>325</v>
          </cell>
          <cell r="U49" t="str">
            <v>024001</v>
          </cell>
          <cell r="V49">
            <v>304</v>
          </cell>
          <cell r="W49" t="str">
            <v>024001</v>
          </cell>
          <cell r="X49">
            <v>354</v>
          </cell>
          <cell r="Y49" t="str">
            <v>024001</v>
          </cell>
          <cell r="Z49">
            <v>330</v>
          </cell>
          <cell r="AA49" t="str">
            <v>024001</v>
          </cell>
          <cell r="AB49">
            <v>375</v>
          </cell>
          <cell r="AC49" t="str">
            <v>023006</v>
          </cell>
          <cell r="AD49">
            <v>49</v>
          </cell>
          <cell r="AE49" t="str">
            <v>024001</v>
          </cell>
          <cell r="AF49">
            <v>375</v>
          </cell>
          <cell r="AG49" t="str">
            <v>024001</v>
          </cell>
          <cell r="AH49">
            <v>369</v>
          </cell>
          <cell r="AI49" t="str">
            <v>024001</v>
          </cell>
          <cell r="AJ49">
            <v>380</v>
          </cell>
          <cell r="AK49" t="str">
            <v>024001</v>
          </cell>
          <cell r="AL49">
            <v>347</v>
          </cell>
          <cell r="AM49" t="str">
            <v>024001</v>
          </cell>
          <cell r="AN49">
            <v>348</v>
          </cell>
          <cell r="AO49" t="str">
            <v>024001</v>
          </cell>
          <cell r="AP49">
            <v>378</v>
          </cell>
          <cell r="AQ49" t="str">
            <v>024001</v>
          </cell>
          <cell r="AR49">
            <v>374</v>
          </cell>
          <cell r="AS49" t="str">
            <v>024001</v>
          </cell>
          <cell r="AT49">
            <v>380</v>
          </cell>
          <cell r="AU49" t="str">
            <v>024001</v>
          </cell>
          <cell r="AV49">
            <v>364</v>
          </cell>
          <cell r="AW49" t="str">
            <v>024001</v>
          </cell>
          <cell r="AX49">
            <v>345</v>
          </cell>
          <cell r="AY49" t="str">
            <v>024001</v>
          </cell>
          <cell r="AZ49">
            <v>416</v>
          </cell>
          <cell r="BA49" t="str">
            <v>024001</v>
          </cell>
          <cell r="BB49">
            <v>388</v>
          </cell>
          <cell r="BC49" t="str">
            <v>023500</v>
          </cell>
          <cell r="BD49">
            <v>67</v>
          </cell>
          <cell r="BE49" t="str">
            <v>023500</v>
          </cell>
          <cell r="BF49">
            <v>157</v>
          </cell>
          <cell r="BG49" t="str">
            <v>023500</v>
          </cell>
          <cell r="BH49">
            <v>853</v>
          </cell>
          <cell r="BI49" t="str">
            <v>023500</v>
          </cell>
          <cell r="BJ49">
            <v>1560</v>
          </cell>
          <cell r="BK49" t="str">
            <v>023500</v>
          </cell>
          <cell r="BL49">
            <v>1057</v>
          </cell>
          <cell r="BM49" t="str">
            <v>023500</v>
          </cell>
          <cell r="BN49">
            <v>1620</v>
          </cell>
          <cell r="BO49" t="str">
            <v>022208</v>
          </cell>
          <cell r="BP49">
            <v>47</v>
          </cell>
          <cell r="BQ49" t="str">
            <v>022208</v>
          </cell>
          <cell r="BR49">
            <v>34</v>
          </cell>
          <cell r="BS49" t="str">
            <v>022300</v>
          </cell>
          <cell r="BT49">
            <v>550</v>
          </cell>
          <cell r="BU49" t="str">
            <v>022720</v>
          </cell>
          <cell r="BV49">
            <v>375</v>
          </cell>
          <cell r="BW49" t="str">
            <v>022300</v>
          </cell>
          <cell r="BX49">
            <v>666</v>
          </cell>
          <cell r="BY49" t="str">
            <v>022720</v>
          </cell>
          <cell r="BZ49">
            <v>389</v>
          </cell>
          <cell r="CA49" t="str">
            <v>023002</v>
          </cell>
          <cell r="CB49">
            <v>283</v>
          </cell>
          <cell r="CC49" t="str">
            <v>022800</v>
          </cell>
          <cell r="CD49">
            <v>626</v>
          </cell>
          <cell r="CE49" t="str">
            <v>022720</v>
          </cell>
          <cell r="CF49">
            <v>446</v>
          </cell>
          <cell r="CG49" t="str">
            <v>022720</v>
          </cell>
          <cell r="CH49">
            <v>428</v>
          </cell>
          <cell r="CI49" t="str">
            <v>022400</v>
          </cell>
          <cell r="CJ49">
            <v>327</v>
          </cell>
          <cell r="CK49" t="str">
            <v>023002</v>
          </cell>
          <cell r="CL49">
            <v>268</v>
          </cell>
          <cell r="CM49" t="str">
            <v>023002</v>
          </cell>
          <cell r="CN49">
            <v>359</v>
          </cell>
          <cell r="CO49" t="str">
            <v>022720</v>
          </cell>
          <cell r="CP49">
            <v>564</v>
          </cell>
          <cell r="CQ49" t="str">
            <v>023002</v>
          </cell>
          <cell r="CR49">
            <v>376</v>
          </cell>
          <cell r="CS49" t="str">
            <v>022800</v>
          </cell>
          <cell r="CT49">
            <v>202</v>
          </cell>
          <cell r="CU49" t="str">
            <v>023002</v>
          </cell>
          <cell r="CV49">
            <v>376</v>
          </cell>
          <cell r="CW49" t="str">
            <v>023002</v>
          </cell>
          <cell r="CX49">
            <v>308</v>
          </cell>
          <cell r="CY49" t="str">
            <v>023002</v>
          </cell>
          <cell r="CZ49">
            <v>373</v>
          </cell>
          <cell r="DA49" t="str">
            <v>022720</v>
          </cell>
          <cell r="DB49">
            <v>619</v>
          </cell>
          <cell r="DC49" t="str">
            <v>023002</v>
          </cell>
          <cell r="DD49">
            <v>404</v>
          </cell>
          <cell r="DE49" t="str">
            <v>022800</v>
          </cell>
          <cell r="DF49">
            <v>36</v>
          </cell>
          <cell r="DG49" t="str">
            <v>023002</v>
          </cell>
          <cell r="DH49">
            <v>368</v>
          </cell>
          <cell r="DI49" t="str">
            <v>022800</v>
          </cell>
          <cell r="DJ49">
            <v>32</v>
          </cell>
          <cell r="DK49" t="str">
            <v>023002</v>
          </cell>
          <cell r="DL49">
            <v>440</v>
          </cell>
          <cell r="DM49" t="str">
            <v>023002</v>
          </cell>
          <cell r="DN49">
            <v>444</v>
          </cell>
          <cell r="DO49" t="str">
            <v>023002</v>
          </cell>
          <cell r="DP49">
            <v>532</v>
          </cell>
          <cell r="DQ49" t="str">
            <v>023002</v>
          </cell>
          <cell r="DR49">
            <v>459</v>
          </cell>
          <cell r="DS49" t="str">
            <v>022800</v>
          </cell>
          <cell r="DT49">
            <v>6</v>
          </cell>
          <cell r="DU49" t="str">
            <v>022800</v>
          </cell>
          <cell r="DV49">
            <v>15</v>
          </cell>
          <cell r="DW49" t="str">
            <v>023002</v>
          </cell>
          <cell r="DX49">
            <v>595</v>
          </cell>
          <cell r="DY49" t="str">
            <v>023002</v>
          </cell>
          <cell r="DZ49">
            <v>591</v>
          </cell>
          <cell r="EA49" t="str">
            <v>023002</v>
          </cell>
          <cell r="EB49">
            <v>676</v>
          </cell>
          <cell r="EC49" t="str">
            <v>023002</v>
          </cell>
          <cell r="ED49">
            <v>651</v>
          </cell>
          <cell r="EE49" t="str">
            <v>023002</v>
          </cell>
          <cell r="EF49">
            <v>772</v>
          </cell>
          <cell r="EG49" t="str">
            <v>022800</v>
          </cell>
          <cell r="EH49">
            <v>13</v>
          </cell>
          <cell r="EI49" t="str">
            <v>023002</v>
          </cell>
          <cell r="EJ49">
            <v>696</v>
          </cell>
          <cell r="EK49" t="str">
            <v>023002</v>
          </cell>
          <cell r="EL49">
            <v>717</v>
          </cell>
          <cell r="EM49" t="str">
            <v>023002</v>
          </cell>
          <cell r="EN49">
            <v>668</v>
          </cell>
          <cell r="EO49" t="str">
            <v>023002</v>
          </cell>
          <cell r="EP49">
            <v>646</v>
          </cell>
          <cell r="EQ49" t="str">
            <v>023002</v>
          </cell>
          <cell r="ER49">
            <v>635</v>
          </cell>
          <cell r="ES49" t="str">
            <v>022800</v>
          </cell>
          <cell r="ET49">
            <v>8</v>
          </cell>
          <cell r="EU49" t="str">
            <v>023002</v>
          </cell>
          <cell r="EV49">
            <v>631</v>
          </cell>
          <cell r="EW49" t="str">
            <v>023000</v>
          </cell>
          <cell r="EX49">
            <v>1</v>
          </cell>
          <cell r="EY49" t="str">
            <v>023005</v>
          </cell>
          <cell r="EZ49">
            <v>102</v>
          </cell>
          <cell r="FA49" t="str">
            <v>023002</v>
          </cell>
          <cell r="FB49">
            <v>647</v>
          </cell>
          <cell r="FC49" t="str">
            <v>023002</v>
          </cell>
          <cell r="FD49">
            <v>549</v>
          </cell>
          <cell r="FE49" t="str">
            <v>023002</v>
          </cell>
          <cell r="FF49">
            <v>540</v>
          </cell>
          <cell r="FG49" t="str">
            <v>023002</v>
          </cell>
          <cell r="FH49">
            <v>511</v>
          </cell>
          <cell r="FI49" t="str">
            <v>023002</v>
          </cell>
          <cell r="FJ49">
            <v>630</v>
          </cell>
          <cell r="FK49" t="str">
            <v>023002</v>
          </cell>
          <cell r="FL49">
            <v>496</v>
          </cell>
          <cell r="FM49" t="str">
            <v>023002</v>
          </cell>
          <cell r="FN49">
            <v>611</v>
          </cell>
          <cell r="FO49" t="str">
            <v>023002</v>
          </cell>
          <cell r="FP49">
            <v>490</v>
          </cell>
          <cell r="FQ49" t="str">
            <v>023002</v>
          </cell>
          <cell r="FR49">
            <v>523</v>
          </cell>
          <cell r="FS49" t="str">
            <v>023002</v>
          </cell>
          <cell r="FT49">
            <v>457</v>
          </cell>
          <cell r="FU49" t="str">
            <v>023002</v>
          </cell>
          <cell r="FV49">
            <v>580</v>
          </cell>
          <cell r="FW49" t="str">
            <v>023002</v>
          </cell>
          <cell r="FX49">
            <v>516</v>
          </cell>
          <cell r="FY49" t="str">
            <v>023002</v>
          </cell>
          <cell r="FZ49">
            <v>525</v>
          </cell>
          <cell r="GA49" t="str">
            <v>023000</v>
          </cell>
          <cell r="GB49">
            <v>1</v>
          </cell>
          <cell r="GC49" t="str">
            <v>023002</v>
          </cell>
          <cell r="GD49">
            <v>502</v>
          </cell>
          <cell r="GE49" t="str">
            <v>023002</v>
          </cell>
          <cell r="GF49">
            <v>487</v>
          </cell>
          <cell r="GG49" t="str">
            <v>023002</v>
          </cell>
          <cell r="GH49">
            <v>528</v>
          </cell>
          <cell r="GI49" t="str">
            <v>023002</v>
          </cell>
          <cell r="GJ49">
            <v>482</v>
          </cell>
          <cell r="GK49" t="str">
            <v>023002</v>
          </cell>
          <cell r="GL49">
            <v>557</v>
          </cell>
          <cell r="GM49" t="str">
            <v>023002</v>
          </cell>
          <cell r="GN49">
            <v>446</v>
          </cell>
          <cell r="GO49" t="str">
            <v>023002</v>
          </cell>
          <cell r="GP49">
            <v>534</v>
          </cell>
          <cell r="GQ49" t="str">
            <v>023002</v>
          </cell>
          <cell r="GR49">
            <v>469</v>
          </cell>
          <cell r="GS49" t="str">
            <v>023002</v>
          </cell>
          <cell r="GT49">
            <v>558</v>
          </cell>
          <cell r="GU49" t="str">
            <v>023002</v>
          </cell>
          <cell r="GV49">
            <v>437</v>
          </cell>
          <cell r="GW49" t="str">
            <v>023002</v>
          </cell>
          <cell r="GX49">
            <v>533</v>
          </cell>
          <cell r="GY49" t="str">
            <v>023002</v>
          </cell>
          <cell r="GZ49">
            <v>509</v>
          </cell>
          <cell r="HA49" t="str">
            <v>023002</v>
          </cell>
          <cell r="HB49">
            <v>563</v>
          </cell>
          <cell r="HC49" t="str">
            <v>023002</v>
          </cell>
          <cell r="HD49">
            <v>486</v>
          </cell>
          <cell r="HE49" t="str">
            <v>022800</v>
          </cell>
          <cell r="HF49">
            <v>14</v>
          </cell>
          <cell r="HG49" t="str">
            <v>023002</v>
          </cell>
          <cell r="HH49">
            <v>449</v>
          </cell>
          <cell r="HI49" t="str">
            <v>023002</v>
          </cell>
          <cell r="HJ49">
            <v>601</v>
          </cell>
          <cell r="HK49" t="str">
            <v>023002</v>
          </cell>
          <cell r="HL49">
            <v>536</v>
          </cell>
          <cell r="HM49" t="str">
            <v>023002</v>
          </cell>
          <cell r="HN49">
            <v>603</v>
          </cell>
          <cell r="HO49" t="str">
            <v>023002</v>
          </cell>
          <cell r="HP49">
            <v>529</v>
          </cell>
          <cell r="HQ49" t="str">
            <v>023002</v>
          </cell>
          <cell r="HR49">
            <v>643</v>
          </cell>
          <cell r="HS49" t="str">
            <v>023002</v>
          </cell>
          <cell r="HT49">
            <v>547</v>
          </cell>
          <cell r="HU49" t="str">
            <v>023002</v>
          </cell>
          <cell r="HV49">
            <v>668</v>
          </cell>
          <cell r="HW49" t="str">
            <v>023002</v>
          </cell>
          <cell r="HX49">
            <v>596</v>
          </cell>
          <cell r="HY49" t="str">
            <v>023002</v>
          </cell>
          <cell r="HZ49">
            <v>733</v>
          </cell>
          <cell r="IA49" t="str">
            <v>023002</v>
          </cell>
          <cell r="IB49">
            <v>599</v>
          </cell>
          <cell r="IC49" t="str">
            <v>023002</v>
          </cell>
          <cell r="ID49">
            <v>748</v>
          </cell>
          <cell r="IE49" t="str">
            <v>023002</v>
          </cell>
          <cell r="IF49">
            <v>659</v>
          </cell>
          <cell r="IG49" t="str">
            <v>023002</v>
          </cell>
          <cell r="IH49">
            <v>848</v>
          </cell>
          <cell r="II49" t="str">
            <v>023002</v>
          </cell>
          <cell r="IJ49">
            <v>705</v>
          </cell>
          <cell r="IK49" t="str">
            <v>022800</v>
          </cell>
          <cell r="IL49">
            <v>7</v>
          </cell>
          <cell r="IM49" t="str">
            <v>023002</v>
          </cell>
          <cell r="IN49">
            <v>642</v>
          </cell>
          <cell r="IO49" t="str">
            <v>023002</v>
          </cell>
          <cell r="IP49">
            <v>751</v>
          </cell>
          <cell r="IQ49" t="str">
            <v>023002</v>
          </cell>
          <cell r="IR49">
            <v>630</v>
          </cell>
          <cell r="IS49" t="str">
            <v>023002</v>
          </cell>
          <cell r="IT49">
            <v>741</v>
          </cell>
          <cell r="IU49" t="str">
            <v>023002</v>
          </cell>
          <cell r="IV49">
            <v>578</v>
          </cell>
          <cell r="IW49" t="str">
            <v>023002</v>
          </cell>
          <cell r="IX49">
            <v>730</v>
          </cell>
          <cell r="IY49" t="str">
            <v>023002</v>
          </cell>
          <cell r="IZ49">
            <v>477</v>
          </cell>
          <cell r="JA49" t="str">
            <v>023002</v>
          </cell>
          <cell r="JB49">
            <v>677</v>
          </cell>
          <cell r="JC49" t="str">
            <v>023005</v>
          </cell>
          <cell r="JD49">
            <v>135</v>
          </cell>
          <cell r="JE49" t="str">
            <v>023002</v>
          </cell>
          <cell r="JF49">
            <v>626</v>
          </cell>
          <cell r="JG49" t="str">
            <v>023005</v>
          </cell>
          <cell r="JH49">
            <v>105</v>
          </cell>
          <cell r="JI49" t="str">
            <v>023002</v>
          </cell>
          <cell r="JJ49">
            <v>632</v>
          </cell>
          <cell r="JK49" t="str">
            <v>023002</v>
          </cell>
          <cell r="JL49">
            <v>352</v>
          </cell>
          <cell r="JM49" t="str">
            <v>023002</v>
          </cell>
          <cell r="JN49">
            <v>581</v>
          </cell>
          <cell r="JO49" t="str">
            <v>023002</v>
          </cell>
          <cell r="JP49">
            <v>353</v>
          </cell>
          <cell r="JQ49" t="str">
            <v>023002</v>
          </cell>
          <cell r="JR49">
            <v>548</v>
          </cell>
          <cell r="JS49" t="str">
            <v>023002</v>
          </cell>
          <cell r="JT49">
            <v>339</v>
          </cell>
          <cell r="JU49" t="str">
            <v>023005</v>
          </cell>
          <cell r="JV49">
            <v>116</v>
          </cell>
          <cell r="JW49" t="str">
            <v>023005</v>
          </cell>
          <cell r="JX49">
            <v>56</v>
          </cell>
          <cell r="JY49" t="str">
            <v>023005</v>
          </cell>
          <cell r="JZ49">
            <v>97</v>
          </cell>
          <cell r="KA49" t="str">
            <v>023005</v>
          </cell>
          <cell r="KB49">
            <v>53</v>
          </cell>
          <cell r="KC49" t="str">
            <v>023005</v>
          </cell>
          <cell r="KD49">
            <v>119</v>
          </cell>
          <cell r="KE49" t="str">
            <v>023005</v>
          </cell>
          <cell r="KF49">
            <v>40</v>
          </cell>
          <cell r="KG49" t="str">
            <v>023005</v>
          </cell>
          <cell r="KH49">
            <v>73</v>
          </cell>
          <cell r="KI49" t="str">
            <v>023005</v>
          </cell>
          <cell r="KJ49">
            <v>37</v>
          </cell>
          <cell r="KK49" t="str">
            <v>023005</v>
          </cell>
          <cell r="KL49">
            <v>70</v>
          </cell>
          <cell r="KM49" t="str">
            <v>023005</v>
          </cell>
          <cell r="KN49">
            <v>26</v>
          </cell>
          <cell r="KO49" t="str">
            <v>023005</v>
          </cell>
          <cell r="KP49">
            <v>77</v>
          </cell>
          <cell r="KQ49" t="str">
            <v>023005</v>
          </cell>
          <cell r="KR49">
            <v>19</v>
          </cell>
          <cell r="KS49" t="str">
            <v>023005</v>
          </cell>
          <cell r="KT49">
            <v>41</v>
          </cell>
          <cell r="KU49" t="str">
            <v>023005</v>
          </cell>
          <cell r="KV49">
            <v>19</v>
          </cell>
          <cell r="KW49" t="str">
            <v>023005</v>
          </cell>
          <cell r="KX49">
            <v>24</v>
          </cell>
          <cell r="KY49" t="str">
            <v>023005</v>
          </cell>
          <cell r="KZ49">
            <v>11</v>
          </cell>
          <cell r="LA49" t="str">
            <v>023005</v>
          </cell>
          <cell r="LB49">
            <v>36</v>
          </cell>
          <cell r="LC49" t="str">
            <v>023005</v>
          </cell>
          <cell r="LD49">
            <v>27</v>
          </cell>
          <cell r="LE49" t="str">
            <v>023005</v>
          </cell>
          <cell r="LF49">
            <v>56</v>
          </cell>
          <cell r="LG49" t="str">
            <v>023005</v>
          </cell>
          <cell r="LH49">
            <v>31</v>
          </cell>
          <cell r="LI49" t="str">
            <v>023005</v>
          </cell>
          <cell r="LJ49">
            <v>61</v>
          </cell>
          <cell r="LK49" t="str">
            <v>023005</v>
          </cell>
          <cell r="LL49">
            <v>26</v>
          </cell>
          <cell r="LM49" t="str">
            <v>023005</v>
          </cell>
          <cell r="LN49">
            <v>63</v>
          </cell>
          <cell r="LO49" t="str">
            <v>023005</v>
          </cell>
          <cell r="LP49">
            <v>25</v>
          </cell>
          <cell r="LQ49" t="str">
            <v>023005</v>
          </cell>
          <cell r="LR49">
            <v>84</v>
          </cell>
          <cell r="LS49" t="str">
            <v>023005</v>
          </cell>
          <cell r="LT49">
            <v>27</v>
          </cell>
          <cell r="LU49" t="str">
            <v>023005</v>
          </cell>
          <cell r="LV49">
            <v>61</v>
          </cell>
          <cell r="LW49" t="str">
            <v>023005</v>
          </cell>
          <cell r="LX49">
            <v>27</v>
          </cell>
          <cell r="LY49" t="str">
            <v>023005</v>
          </cell>
          <cell r="LZ49">
            <v>48</v>
          </cell>
          <cell r="MA49" t="str">
            <v>023005</v>
          </cell>
          <cell r="MB49">
            <v>19</v>
          </cell>
          <cell r="MC49" t="str">
            <v>023005</v>
          </cell>
          <cell r="MD49">
            <v>64</v>
          </cell>
          <cell r="ME49" t="str">
            <v>023005</v>
          </cell>
          <cell r="MF49">
            <v>11</v>
          </cell>
          <cell r="MG49" t="str">
            <v>023005</v>
          </cell>
          <cell r="MH49">
            <v>56</v>
          </cell>
          <cell r="MI49" t="str">
            <v>023005</v>
          </cell>
          <cell r="MJ49">
            <v>13</v>
          </cell>
          <cell r="MK49" t="str">
            <v>023005</v>
          </cell>
          <cell r="ML49">
            <v>24</v>
          </cell>
          <cell r="MM49" t="str">
            <v>023005</v>
          </cell>
          <cell r="MN49">
            <v>14</v>
          </cell>
          <cell r="MO49" t="str">
            <v>023005</v>
          </cell>
          <cell r="MP49">
            <v>19</v>
          </cell>
          <cell r="MQ49" t="str">
            <v>023005</v>
          </cell>
          <cell r="MR49">
            <v>9</v>
          </cell>
          <cell r="MS49" t="str">
            <v>023005</v>
          </cell>
          <cell r="MT49">
            <v>27</v>
          </cell>
          <cell r="MU49" t="str">
            <v>023005</v>
          </cell>
          <cell r="MV49">
            <v>8</v>
          </cell>
          <cell r="MW49" t="str">
            <v>023005</v>
          </cell>
          <cell r="MX49">
            <v>21</v>
          </cell>
          <cell r="MY49" t="str">
            <v>023005</v>
          </cell>
          <cell r="MZ49">
            <v>7</v>
          </cell>
          <cell r="NA49" t="str">
            <v>023005</v>
          </cell>
          <cell r="NB49">
            <v>19</v>
          </cell>
          <cell r="NC49" t="str">
            <v>023005</v>
          </cell>
          <cell r="ND49">
            <v>6</v>
          </cell>
          <cell r="NE49" t="str">
            <v>023005</v>
          </cell>
          <cell r="NF49">
            <v>12</v>
          </cell>
          <cell r="NG49" t="str">
            <v>023005</v>
          </cell>
          <cell r="NH49">
            <v>3</v>
          </cell>
          <cell r="NI49" t="str">
            <v>023006</v>
          </cell>
          <cell r="NJ49">
            <v>13</v>
          </cell>
          <cell r="NK49" t="str">
            <v>023005</v>
          </cell>
          <cell r="NL49">
            <v>1</v>
          </cell>
          <cell r="NM49" t="str">
            <v>023005</v>
          </cell>
          <cell r="NN49">
            <v>3</v>
          </cell>
          <cell r="NO49" t="str">
            <v>023005</v>
          </cell>
          <cell r="NP49">
            <v>1</v>
          </cell>
          <cell r="NQ49" t="str">
            <v>023006</v>
          </cell>
          <cell r="NR49">
            <v>1</v>
          </cell>
          <cell r="NU49" t="str">
            <v>024005</v>
          </cell>
          <cell r="NV49">
            <v>6</v>
          </cell>
          <cell r="NY49" t="str">
            <v>025002</v>
          </cell>
          <cell r="NZ49">
            <v>2</v>
          </cell>
          <cell r="OC49" t="str">
            <v>029400</v>
          </cell>
          <cell r="OD49">
            <v>4</v>
          </cell>
        </row>
        <row r="50">
          <cell r="C50" t="str">
            <v>024002</v>
          </cell>
          <cell r="D50">
            <v>129</v>
          </cell>
          <cell r="E50" t="str">
            <v>024002</v>
          </cell>
          <cell r="F50">
            <v>125</v>
          </cell>
          <cell r="G50" t="str">
            <v>024002</v>
          </cell>
          <cell r="H50">
            <v>120</v>
          </cell>
          <cell r="I50" t="str">
            <v>024002</v>
          </cell>
          <cell r="J50">
            <v>125</v>
          </cell>
          <cell r="K50" t="str">
            <v>024002</v>
          </cell>
          <cell r="L50">
            <v>111</v>
          </cell>
          <cell r="M50" t="str">
            <v>024002</v>
          </cell>
          <cell r="N50">
            <v>129</v>
          </cell>
          <cell r="O50" t="str">
            <v>024002</v>
          </cell>
          <cell r="P50">
            <v>122</v>
          </cell>
          <cell r="Q50" t="str">
            <v>024002</v>
          </cell>
          <cell r="R50">
            <v>89</v>
          </cell>
          <cell r="S50" t="str">
            <v>024002</v>
          </cell>
          <cell r="T50">
            <v>144</v>
          </cell>
          <cell r="U50" t="str">
            <v>024002</v>
          </cell>
          <cell r="V50">
            <v>99</v>
          </cell>
          <cell r="W50" t="str">
            <v>024002</v>
          </cell>
          <cell r="X50">
            <v>156</v>
          </cell>
          <cell r="Y50" t="str">
            <v>024002</v>
          </cell>
          <cell r="Z50">
            <v>132</v>
          </cell>
          <cell r="AA50" t="str">
            <v>024002</v>
          </cell>
          <cell r="AB50">
            <v>158</v>
          </cell>
          <cell r="AC50" t="str">
            <v>024001</v>
          </cell>
          <cell r="AD50">
            <v>357</v>
          </cell>
          <cell r="AE50" t="str">
            <v>024002</v>
          </cell>
          <cell r="AF50">
            <v>167</v>
          </cell>
          <cell r="AG50" t="str">
            <v>024002</v>
          </cell>
          <cell r="AH50">
            <v>167</v>
          </cell>
          <cell r="AI50" t="str">
            <v>024002</v>
          </cell>
          <cell r="AJ50">
            <v>164</v>
          </cell>
          <cell r="AK50" t="str">
            <v>024002</v>
          </cell>
          <cell r="AL50">
            <v>144</v>
          </cell>
          <cell r="AM50" t="str">
            <v>024002</v>
          </cell>
          <cell r="AN50">
            <v>158</v>
          </cell>
          <cell r="AO50" t="str">
            <v>024002</v>
          </cell>
          <cell r="AP50">
            <v>155</v>
          </cell>
          <cell r="AQ50" t="str">
            <v>024002</v>
          </cell>
          <cell r="AR50">
            <v>180</v>
          </cell>
          <cell r="AS50" t="str">
            <v>024002</v>
          </cell>
          <cell r="AT50">
            <v>157</v>
          </cell>
          <cell r="AU50" t="str">
            <v>024002</v>
          </cell>
          <cell r="AV50">
            <v>191</v>
          </cell>
          <cell r="AW50" t="str">
            <v>024002</v>
          </cell>
          <cell r="AX50">
            <v>160</v>
          </cell>
          <cell r="AY50" t="str">
            <v>024002</v>
          </cell>
          <cell r="AZ50">
            <v>160</v>
          </cell>
          <cell r="BA50" t="str">
            <v>024002</v>
          </cell>
          <cell r="BB50">
            <v>163</v>
          </cell>
          <cell r="BC50" t="str">
            <v>024001</v>
          </cell>
          <cell r="BD50">
            <v>381</v>
          </cell>
          <cell r="BE50" t="str">
            <v>024001</v>
          </cell>
          <cell r="BF50">
            <v>339</v>
          </cell>
          <cell r="BG50" t="str">
            <v>024001</v>
          </cell>
          <cell r="BH50">
            <v>276</v>
          </cell>
          <cell r="BI50" t="str">
            <v>024001</v>
          </cell>
          <cell r="BJ50">
            <v>237</v>
          </cell>
          <cell r="BK50" t="str">
            <v>024001</v>
          </cell>
          <cell r="BL50">
            <v>252</v>
          </cell>
          <cell r="BM50" t="str">
            <v>024001</v>
          </cell>
          <cell r="BN50">
            <v>191</v>
          </cell>
          <cell r="BO50" t="str">
            <v>022300</v>
          </cell>
          <cell r="BP50">
            <v>412</v>
          </cell>
          <cell r="BQ50" t="str">
            <v>022300</v>
          </cell>
          <cell r="BR50">
            <v>380</v>
          </cell>
          <cell r="BS50" t="str">
            <v>022400</v>
          </cell>
          <cell r="BT50">
            <v>237</v>
          </cell>
          <cell r="BU50" t="str">
            <v>022800</v>
          </cell>
          <cell r="BV50">
            <v>581</v>
          </cell>
          <cell r="BW50" t="str">
            <v>022400</v>
          </cell>
          <cell r="BX50">
            <v>244</v>
          </cell>
          <cell r="BY50" t="str">
            <v>022800</v>
          </cell>
          <cell r="BZ50">
            <v>627</v>
          </cell>
          <cell r="CA50" t="str">
            <v>023005</v>
          </cell>
          <cell r="CB50">
            <v>78</v>
          </cell>
          <cell r="CC50" t="str">
            <v>023002</v>
          </cell>
          <cell r="CD50">
            <v>288</v>
          </cell>
          <cell r="CE50" t="str">
            <v>022800</v>
          </cell>
          <cell r="CF50">
            <v>165</v>
          </cell>
          <cell r="CG50" t="str">
            <v>022800</v>
          </cell>
          <cell r="CH50">
            <v>593</v>
          </cell>
          <cell r="CI50" t="str">
            <v>022720</v>
          </cell>
          <cell r="CJ50">
            <v>446</v>
          </cell>
          <cell r="CK50" t="str">
            <v>023005</v>
          </cell>
          <cell r="CL50">
            <v>44</v>
          </cell>
          <cell r="CM50" t="str">
            <v>023005</v>
          </cell>
          <cell r="CN50">
            <v>66</v>
          </cell>
          <cell r="CO50" t="str">
            <v>022800</v>
          </cell>
          <cell r="CP50">
            <v>221</v>
          </cell>
          <cell r="CQ50" t="str">
            <v>023005</v>
          </cell>
          <cell r="CR50">
            <v>92</v>
          </cell>
          <cell r="CS50" t="str">
            <v>023002</v>
          </cell>
          <cell r="CT50">
            <v>307</v>
          </cell>
          <cell r="CU50" t="str">
            <v>023005</v>
          </cell>
          <cell r="CV50">
            <v>97</v>
          </cell>
          <cell r="CW50" t="str">
            <v>023005</v>
          </cell>
          <cell r="CX50">
            <v>38</v>
          </cell>
          <cell r="CY50" t="str">
            <v>023005</v>
          </cell>
          <cell r="CZ50">
            <v>90</v>
          </cell>
          <cell r="DA50" t="str">
            <v>022800</v>
          </cell>
          <cell r="DB50">
            <v>72</v>
          </cell>
          <cell r="DC50" t="str">
            <v>023005</v>
          </cell>
          <cell r="DD50">
            <v>93</v>
          </cell>
          <cell r="DE50" t="str">
            <v>023002</v>
          </cell>
          <cell r="DF50">
            <v>343</v>
          </cell>
          <cell r="DG50" t="str">
            <v>023005</v>
          </cell>
          <cell r="DH50">
            <v>68</v>
          </cell>
          <cell r="DI50" t="str">
            <v>023002</v>
          </cell>
          <cell r="DJ50">
            <v>334</v>
          </cell>
          <cell r="DK50" t="str">
            <v>023005</v>
          </cell>
          <cell r="DL50">
            <v>105</v>
          </cell>
          <cell r="DM50" t="str">
            <v>023005</v>
          </cell>
          <cell r="DN50">
            <v>58</v>
          </cell>
          <cell r="DO50" t="str">
            <v>023005</v>
          </cell>
          <cell r="DP50">
            <v>107</v>
          </cell>
          <cell r="DQ50" t="str">
            <v>023005</v>
          </cell>
          <cell r="DR50">
            <v>62</v>
          </cell>
          <cell r="DS50" t="str">
            <v>023002</v>
          </cell>
          <cell r="DT50">
            <v>597</v>
          </cell>
          <cell r="DU50" t="str">
            <v>023002</v>
          </cell>
          <cell r="DV50">
            <v>517</v>
          </cell>
          <cell r="DW50" t="str">
            <v>023005</v>
          </cell>
          <cell r="DX50">
            <v>116</v>
          </cell>
          <cell r="DY50" t="str">
            <v>023005</v>
          </cell>
          <cell r="DZ50">
            <v>96</v>
          </cell>
          <cell r="EA50" t="str">
            <v>023005</v>
          </cell>
          <cell r="EB50">
            <v>120</v>
          </cell>
          <cell r="EC50" t="str">
            <v>023005</v>
          </cell>
          <cell r="ED50">
            <v>90</v>
          </cell>
          <cell r="EE50" t="str">
            <v>023005</v>
          </cell>
          <cell r="EF50">
            <v>120</v>
          </cell>
          <cell r="EG50" t="str">
            <v>023000</v>
          </cell>
          <cell r="EH50">
            <v>1</v>
          </cell>
          <cell r="EI50" t="str">
            <v>023005</v>
          </cell>
          <cell r="EJ50">
            <v>141</v>
          </cell>
          <cell r="EK50" t="str">
            <v>023005</v>
          </cell>
          <cell r="EL50">
            <v>115</v>
          </cell>
          <cell r="EM50" t="str">
            <v>023005</v>
          </cell>
          <cell r="EN50">
            <v>113</v>
          </cell>
          <cell r="EO50" t="str">
            <v>023005</v>
          </cell>
          <cell r="EP50">
            <v>103</v>
          </cell>
          <cell r="EQ50" t="str">
            <v>023005</v>
          </cell>
          <cell r="ER50">
            <v>131</v>
          </cell>
          <cell r="ES50" t="str">
            <v>023002</v>
          </cell>
          <cell r="ET50">
            <v>658</v>
          </cell>
          <cell r="EU50" t="str">
            <v>023005</v>
          </cell>
          <cell r="EV50">
            <v>90</v>
          </cell>
          <cell r="EW50" t="str">
            <v>023002</v>
          </cell>
          <cell r="EX50">
            <v>676</v>
          </cell>
          <cell r="EY50" t="str">
            <v>023006</v>
          </cell>
          <cell r="EZ50">
            <v>68</v>
          </cell>
          <cell r="FA50" t="str">
            <v>023005</v>
          </cell>
          <cell r="FB50">
            <v>84</v>
          </cell>
          <cell r="FC50" t="str">
            <v>023005</v>
          </cell>
          <cell r="FD50">
            <v>101</v>
          </cell>
          <cell r="FE50" t="str">
            <v>023005</v>
          </cell>
          <cell r="FF50">
            <v>135</v>
          </cell>
          <cell r="FG50" t="str">
            <v>023005</v>
          </cell>
          <cell r="FH50">
            <v>105</v>
          </cell>
          <cell r="FI50" t="str">
            <v>023005</v>
          </cell>
          <cell r="FJ50">
            <v>96</v>
          </cell>
          <cell r="FK50" t="str">
            <v>023005</v>
          </cell>
          <cell r="FL50">
            <v>105</v>
          </cell>
          <cell r="FM50" t="str">
            <v>023005</v>
          </cell>
          <cell r="FN50">
            <v>93</v>
          </cell>
          <cell r="FO50" t="str">
            <v>023005</v>
          </cell>
          <cell r="FP50">
            <v>100</v>
          </cell>
          <cell r="FQ50" t="str">
            <v>023005</v>
          </cell>
          <cell r="FR50">
            <v>104</v>
          </cell>
          <cell r="FS50" t="str">
            <v>023005</v>
          </cell>
          <cell r="FT50">
            <v>102</v>
          </cell>
          <cell r="FU50" t="str">
            <v>023005</v>
          </cell>
          <cell r="FV50">
            <v>107</v>
          </cell>
          <cell r="FW50" t="str">
            <v>023005</v>
          </cell>
          <cell r="FX50">
            <v>117</v>
          </cell>
          <cell r="FY50" t="str">
            <v>023005</v>
          </cell>
          <cell r="FZ50">
            <v>92</v>
          </cell>
          <cell r="GA50" t="str">
            <v>023002</v>
          </cell>
          <cell r="GB50">
            <v>494</v>
          </cell>
          <cell r="GC50" t="str">
            <v>023005</v>
          </cell>
          <cell r="GD50">
            <v>127</v>
          </cell>
          <cell r="GE50" t="str">
            <v>023005</v>
          </cell>
          <cell r="GF50">
            <v>107</v>
          </cell>
          <cell r="GG50" t="str">
            <v>023005</v>
          </cell>
          <cell r="GH50">
            <v>108</v>
          </cell>
          <cell r="GI50" t="str">
            <v>023005</v>
          </cell>
          <cell r="GJ50">
            <v>119</v>
          </cell>
          <cell r="GK50" t="str">
            <v>023005</v>
          </cell>
          <cell r="GL50">
            <v>117</v>
          </cell>
          <cell r="GM50" t="str">
            <v>023005</v>
          </cell>
          <cell r="GN50">
            <v>135</v>
          </cell>
          <cell r="GO50" t="str">
            <v>023005</v>
          </cell>
          <cell r="GP50">
            <v>142</v>
          </cell>
          <cell r="GQ50" t="str">
            <v>023005</v>
          </cell>
          <cell r="GR50">
            <v>125</v>
          </cell>
          <cell r="GS50" t="str">
            <v>023005</v>
          </cell>
          <cell r="GT50">
            <v>126</v>
          </cell>
          <cell r="GU50" t="str">
            <v>023005</v>
          </cell>
          <cell r="GV50">
            <v>152</v>
          </cell>
          <cell r="GW50" t="str">
            <v>023005</v>
          </cell>
          <cell r="GX50">
            <v>134</v>
          </cell>
          <cell r="GY50" t="str">
            <v>023005</v>
          </cell>
          <cell r="GZ50">
            <v>138</v>
          </cell>
          <cell r="HA50" t="str">
            <v>023005</v>
          </cell>
          <cell r="HB50">
            <v>143</v>
          </cell>
          <cell r="HC50" t="str">
            <v>023005</v>
          </cell>
          <cell r="HD50">
            <v>162</v>
          </cell>
          <cell r="HE50" t="str">
            <v>023002</v>
          </cell>
          <cell r="HF50">
            <v>578</v>
          </cell>
          <cell r="HG50" t="str">
            <v>023005</v>
          </cell>
          <cell r="HH50">
            <v>142</v>
          </cell>
          <cell r="HI50" t="str">
            <v>023005</v>
          </cell>
          <cell r="HJ50">
            <v>159</v>
          </cell>
          <cell r="HK50" t="str">
            <v>023005</v>
          </cell>
          <cell r="HL50">
            <v>161</v>
          </cell>
          <cell r="HM50" t="str">
            <v>023005</v>
          </cell>
          <cell r="HN50">
            <v>166</v>
          </cell>
          <cell r="HO50" t="str">
            <v>023005</v>
          </cell>
          <cell r="HP50">
            <v>195</v>
          </cell>
          <cell r="HQ50" t="str">
            <v>023005</v>
          </cell>
          <cell r="HR50">
            <v>162</v>
          </cell>
          <cell r="HS50" t="str">
            <v>023005</v>
          </cell>
          <cell r="HT50">
            <v>182</v>
          </cell>
          <cell r="HU50" t="str">
            <v>023005</v>
          </cell>
          <cell r="HV50">
            <v>157</v>
          </cell>
          <cell r="HW50" t="str">
            <v>023005</v>
          </cell>
          <cell r="HX50">
            <v>179</v>
          </cell>
          <cell r="HY50" t="str">
            <v>023005</v>
          </cell>
          <cell r="HZ50">
            <v>199</v>
          </cell>
          <cell r="IA50" t="str">
            <v>023005</v>
          </cell>
          <cell r="IB50">
            <v>195</v>
          </cell>
          <cell r="IC50" t="str">
            <v>023005</v>
          </cell>
          <cell r="ID50">
            <v>194</v>
          </cell>
          <cell r="IE50" t="str">
            <v>023005</v>
          </cell>
          <cell r="IF50">
            <v>190</v>
          </cell>
          <cell r="IG50" t="str">
            <v>023005</v>
          </cell>
          <cell r="IH50">
            <v>199</v>
          </cell>
          <cell r="II50" t="str">
            <v>023005</v>
          </cell>
          <cell r="IJ50">
            <v>185</v>
          </cell>
          <cell r="IK50" t="str">
            <v>023002</v>
          </cell>
          <cell r="IL50">
            <v>898</v>
          </cell>
          <cell r="IM50" t="str">
            <v>023005</v>
          </cell>
          <cell r="IN50">
            <v>177</v>
          </cell>
          <cell r="IO50" t="str">
            <v>023005</v>
          </cell>
          <cell r="IP50">
            <v>180</v>
          </cell>
          <cell r="IQ50" t="str">
            <v>023005</v>
          </cell>
          <cell r="IR50">
            <v>185</v>
          </cell>
          <cell r="IS50" t="str">
            <v>023005</v>
          </cell>
          <cell r="IT50">
            <v>191</v>
          </cell>
          <cell r="IU50" t="str">
            <v>023005</v>
          </cell>
          <cell r="IV50">
            <v>148</v>
          </cell>
          <cell r="IW50" t="str">
            <v>023005</v>
          </cell>
          <cell r="IX50">
            <v>177</v>
          </cell>
          <cell r="IY50" t="str">
            <v>023005</v>
          </cell>
          <cell r="IZ50">
            <v>150</v>
          </cell>
          <cell r="JA50" t="str">
            <v>023005</v>
          </cell>
          <cell r="JB50">
            <v>168</v>
          </cell>
          <cell r="JC50" t="str">
            <v>023006</v>
          </cell>
          <cell r="JD50">
            <v>74</v>
          </cell>
          <cell r="JE50" t="str">
            <v>023005</v>
          </cell>
          <cell r="JF50">
            <v>145</v>
          </cell>
          <cell r="JG50" t="str">
            <v>023006</v>
          </cell>
          <cell r="JH50">
            <v>80</v>
          </cell>
          <cell r="JI50" t="str">
            <v>023005</v>
          </cell>
          <cell r="JJ50">
            <v>152</v>
          </cell>
          <cell r="JK50" t="str">
            <v>023005</v>
          </cell>
          <cell r="JL50">
            <v>86</v>
          </cell>
          <cell r="JM50" t="str">
            <v>023005</v>
          </cell>
          <cell r="JN50">
            <v>116</v>
          </cell>
          <cell r="JO50" t="str">
            <v>023005</v>
          </cell>
          <cell r="JP50">
            <v>109</v>
          </cell>
          <cell r="JQ50" t="str">
            <v>023005</v>
          </cell>
          <cell r="JR50">
            <v>125</v>
          </cell>
          <cell r="JS50" t="str">
            <v>023005</v>
          </cell>
          <cell r="JT50">
            <v>86</v>
          </cell>
          <cell r="JU50" t="str">
            <v>023006</v>
          </cell>
          <cell r="JV50">
            <v>77</v>
          </cell>
          <cell r="JW50" t="str">
            <v>023006</v>
          </cell>
          <cell r="JX50">
            <v>37</v>
          </cell>
          <cell r="JY50" t="str">
            <v>023006</v>
          </cell>
          <cell r="JZ50">
            <v>65</v>
          </cell>
          <cell r="KA50" t="str">
            <v>023006</v>
          </cell>
          <cell r="KB50">
            <v>35</v>
          </cell>
          <cell r="KC50" t="str">
            <v>023006</v>
          </cell>
          <cell r="KD50">
            <v>74</v>
          </cell>
          <cell r="KE50" t="str">
            <v>023006</v>
          </cell>
          <cell r="KF50">
            <v>24</v>
          </cell>
          <cell r="KG50" t="str">
            <v>023006</v>
          </cell>
          <cell r="KH50">
            <v>44</v>
          </cell>
          <cell r="KI50" t="str">
            <v>023006</v>
          </cell>
          <cell r="KJ50">
            <v>32</v>
          </cell>
          <cell r="KK50" t="str">
            <v>023006</v>
          </cell>
          <cell r="KL50">
            <v>53</v>
          </cell>
          <cell r="KM50" t="str">
            <v>023006</v>
          </cell>
          <cell r="KN50">
            <v>23</v>
          </cell>
          <cell r="KO50" t="str">
            <v>023006</v>
          </cell>
          <cell r="KP50">
            <v>53</v>
          </cell>
          <cell r="KQ50" t="str">
            <v>023006</v>
          </cell>
          <cell r="KR50">
            <v>15</v>
          </cell>
          <cell r="KS50" t="str">
            <v>023006</v>
          </cell>
          <cell r="KT50">
            <v>32</v>
          </cell>
          <cell r="KU50" t="str">
            <v>023006</v>
          </cell>
          <cell r="KV50">
            <v>15</v>
          </cell>
          <cell r="KW50" t="str">
            <v>023006</v>
          </cell>
          <cell r="KX50">
            <v>18</v>
          </cell>
          <cell r="KY50" t="str">
            <v>023006</v>
          </cell>
          <cell r="KZ50">
            <v>14</v>
          </cell>
          <cell r="LA50" t="str">
            <v>023006</v>
          </cell>
          <cell r="LB50">
            <v>29</v>
          </cell>
          <cell r="LC50" t="str">
            <v>023006</v>
          </cell>
          <cell r="LD50">
            <v>17</v>
          </cell>
          <cell r="LE50" t="str">
            <v>023006</v>
          </cell>
          <cell r="LF50">
            <v>64</v>
          </cell>
          <cell r="LG50" t="str">
            <v>023006</v>
          </cell>
          <cell r="LH50">
            <v>26</v>
          </cell>
          <cell r="LI50" t="str">
            <v>023006</v>
          </cell>
          <cell r="LJ50">
            <v>64</v>
          </cell>
          <cell r="LK50" t="str">
            <v>023006</v>
          </cell>
          <cell r="LL50">
            <v>36</v>
          </cell>
          <cell r="LM50" t="str">
            <v>023006</v>
          </cell>
          <cell r="LN50">
            <v>58</v>
          </cell>
          <cell r="LO50" t="str">
            <v>023006</v>
          </cell>
          <cell r="LP50">
            <v>27</v>
          </cell>
          <cell r="LQ50" t="str">
            <v>023006</v>
          </cell>
          <cell r="LR50">
            <v>65</v>
          </cell>
          <cell r="LS50" t="str">
            <v>023006</v>
          </cell>
          <cell r="LT50">
            <v>35</v>
          </cell>
          <cell r="LU50" t="str">
            <v>023006</v>
          </cell>
          <cell r="LV50">
            <v>78</v>
          </cell>
          <cell r="LW50" t="str">
            <v>023006</v>
          </cell>
          <cell r="LX50">
            <v>22</v>
          </cell>
          <cell r="LY50" t="str">
            <v>023006</v>
          </cell>
          <cell r="LZ50">
            <v>53</v>
          </cell>
          <cell r="MA50" t="str">
            <v>023006</v>
          </cell>
          <cell r="MB50">
            <v>17</v>
          </cell>
          <cell r="MC50" t="str">
            <v>023006</v>
          </cell>
          <cell r="MD50">
            <v>53</v>
          </cell>
          <cell r="ME50" t="str">
            <v>023006</v>
          </cell>
          <cell r="MF50">
            <v>13</v>
          </cell>
          <cell r="MG50" t="str">
            <v>023006</v>
          </cell>
          <cell r="MH50">
            <v>27</v>
          </cell>
          <cell r="MI50" t="str">
            <v>023006</v>
          </cell>
          <cell r="MJ50">
            <v>11</v>
          </cell>
          <cell r="MK50" t="str">
            <v>023006</v>
          </cell>
          <cell r="ML50">
            <v>25</v>
          </cell>
          <cell r="MM50" t="str">
            <v>023006</v>
          </cell>
          <cell r="MN50">
            <v>9</v>
          </cell>
          <cell r="MO50" t="str">
            <v>023006</v>
          </cell>
          <cell r="MP50">
            <v>14</v>
          </cell>
          <cell r="MQ50" t="str">
            <v>023006</v>
          </cell>
          <cell r="MR50">
            <v>10</v>
          </cell>
          <cell r="MS50" t="str">
            <v>023006</v>
          </cell>
          <cell r="MT50">
            <v>23</v>
          </cell>
          <cell r="MU50" t="str">
            <v>023006</v>
          </cell>
          <cell r="MV50">
            <v>6</v>
          </cell>
          <cell r="MW50" t="str">
            <v>023006</v>
          </cell>
          <cell r="MX50">
            <v>14</v>
          </cell>
          <cell r="MY50" t="str">
            <v>023006</v>
          </cell>
          <cell r="MZ50">
            <v>2</v>
          </cell>
          <cell r="NA50" t="str">
            <v>023006</v>
          </cell>
          <cell r="NB50">
            <v>11</v>
          </cell>
          <cell r="NC50" t="str">
            <v>023006</v>
          </cell>
          <cell r="ND50">
            <v>6</v>
          </cell>
          <cell r="NE50" t="str">
            <v>023006</v>
          </cell>
          <cell r="NF50">
            <v>6</v>
          </cell>
          <cell r="NG50" t="str">
            <v>023006</v>
          </cell>
          <cell r="NH50">
            <v>3</v>
          </cell>
          <cell r="NI50" t="str">
            <v>023500</v>
          </cell>
          <cell r="NJ50">
            <v>57</v>
          </cell>
          <cell r="NM50" t="str">
            <v>023006</v>
          </cell>
          <cell r="NN50">
            <v>11</v>
          </cell>
          <cell r="NQ50" t="str">
            <v>023500</v>
          </cell>
          <cell r="NR50">
            <v>34</v>
          </cell>
          <cell r="NU50" t="str">
            <v>024006</v>
          </cell>
          <cell r="NV50">
            <v>4</v>
          </cell>
          <cell r="NY50" t="str">
            <v>025003</v>
          </cell>
          <cell r="NZ50">
            <v>3</v>
          </cell>
          <cell r="OC50" t="str">
            <v>029700</v>
          </cell>
          <cell r="OD50">
            <v>4</v>
          </cell>
        </row>
        <row r="51">
          <cell r="C51" t="str">
            <v>024005</v>
          </cell>
          <cell r="D51">
            <v>523</v>
          </cell>
          <cell r="E51" t="str">
            <v>024005</v>
          </cell>
          <cell r="F51">
            <v>487</v>
          </cell>
          <cell r="G51" t="str">
            <v>024005</v>
          </cell>
          <cell r="H51">
            <v>487</v>
          </cell>
          <cell r="I51" t="str">
            <v>024005</v>
          </cell>
          <cell r="J51">
            <v>476</v>
          </cell>
          <cell r="K51" t="str">
            <v>024005</v>
          </cell>
          <cell r="L51">
            <v>611</v>
          </cell>
          <cell r="M51" t="str">
            <v>024005</v>
          </cell>
          <cell r="N51">
            <v>501</v>
          </cell>
          <cell r="O51" t="str">
            <v>024005</v>
          </cell>
          <cell r="P51">
            <v>606</v>
          </cell>
          <cell r="Q51" t="str">
            <v>024005</v>
          </cell>
          <cell r="R51">
            <v>536</v>
          </cell>
          <cell r="S51" t="str">
            <v>024005</v>
          </cell>
          <cell r="T51">
            <v>685</v>
          </cell>
          <cell r="U51" t="str">
            <v>024005</v>
          </cell>
          <cell r="V51">
            <v>600</v>
          </cell>
          <cell r="W51" t="str">
            <v>024005</v>
          </cell>
          <cell r="X51">
            <v>734</v>
          </cell>
          <cell r="Y51" t="str">
            <v>024005</v>
          </cell>
          <cell r="Z51">
            <v>682</v>
          </cell>
          <cell r="AA51" t="str">
            <v>024005</v>
          </cell>
          <cell r="AB51">
            <v>737</v>
          </cell>
          <cell r="AC51" t="str">
            <v>024002</v>
          </cell>
          <cell r="AD51">
            <v>154</v>
          </cell>
          <cell r="AE51" t="str">
            <v>024005</v>
          </cell>
          <cell r="AF51">
            <v>740</v>
          </cell>
          <cell r="AG51" t="str">
            <v>024005</v>
          </cell>
          <cell r="AH51">
            <v>672</v>
          </cell>
          <cell r="AI51" t="str">
            <v>024005</v>
          </cell>
          <cell r="AJ51">
            <v>790</v>
          </cell>
          <cell r="AK51" t="str">
            <v>024005</v>
          </cell>
          <cell r="AL51">
            <v>682</v>
          </cell>
          <cell r="AM51" t="str">
            <v>024005</v>
          </cell>
          <cell r="AN51">
            <v>684</v>
          </cell>
          <cell r="AO51" t="str">
            <v>024005</v>
          </cell>
          <cell r="AP51">
            <v>722</v>
          </cell>
          <cell r="AQ51" t="str">
            <v>024005</v>
          </cell>
          <cell r="AR51">
            <v>746</v>
          </cell>
          <cell r="AS51" t="str">
            <v>024005</v>
          </cell>
          <cell r="AT51">
            <v>738</v>
          </cell>
          <cell r="AU51" t="str">
            <v>024005</v>
          </cell>
          <cell r="AV51">
            <v>747</v>
          </cell>
          <cell r="AW51" t="str">
            <v>024005</v>
          </cell>
          <cell r="AX51">
            <v>688</v>
          </cell>
          <cell r="AY51" t="str">
            <v>024005</v>
          </cell>
          <cell r="AZ51">
            <v>728</v>
          </cell>
          <cell r="BA51" t="str">
            <v>024005</v>
          </cell>
          <cell r="BB51">
            <v>724</v>
          </cell>
          <cell r="BC51" t="str">
            <v>024002</v>
          </cell>
          <cell r="BD51">
            <v>154</v>
          </cell>
          <cell r="BE51" t="str">
            <v>024002</v>
          </cell>
          <cell r="BF51">
            <v>188</v>
          </cell>
          <cell r="BG51" t="str">
            <v>024002</v>
          </cell>
          <cell r="BH51">
            <v>108</v>
          </cell>
          <cell r="BI51" t="str">
            <v>024002</v>
          </cell>
          <cell r="BJ51">
            <v>71</v>
          </cell>
          <cell r="BK51" t="str">
            <v>024002</v>
          </cell>
          <cell r="BL51">
            <v>136</v>
          </cell>
          <cell r="BM51" t="str">
            <v>024002</v>
          </cell>
          <cell r="BN51">
            <v>90</v>
          </cell>
          <cell r="BO51" t="str">
            <v>022400</v>
          </cell>
          <cell r="BP51">
            <v>129</v>
          </cell>
          <cell r="BQ51" t="str">
            <v>022400</v>
          </cell>
          <cell r="BR51">
            <v>107</v>
          </cell>
          <cell r="BS51" t="str">
            <v>022720</v>
          </cell>
          <cell r="BT51">
            <v>421</v>
          </cell>
          <cell r="BU51" t="str">
            <v>023002</v>
          </cell>
          <cell r="BV51">
            <v>290</v>
          </cell>
          <cell r="BW51" t="str">
            <v>022720</v>
          </cell>
          <cell r="BX51">
            <v>429</v>
          </cell>
          <cell r="BY51" t="str">
            <v>023002</v>
          </cell>
          <cell r="BZ51">
            <v>328</v>
          </cell>
          <cell r="CA51" t="str">
            <v>023006</v>
          </cell>
          <cell r="CB51">
            <v>63</v>
          </cell>
          <cell r="CC51" t="str">
            <v>023005</v>
          </cell>
          <cell r="CD51">
            <v>46</v>
          </cell>
          <cell r="CE51" t="str">
            <v>023002</v>
          </cell>
          <cell r="CF51">
            <v>306</v>
          </cell>
          <cell r="CG51" t="str">
            <v>023002</v>
          </cell>
          <cell r="CH51">
            <v>225</v>
          </cell>
          <cell r="CI51" t="str">
            <v>022800</v>
          </cell>
          <cell r="CJ51">
            <v>115</v>
          </cell>
          <cell r="CK51" t="str">
            <v>023006</v>
          </cell>
          <cell r="CL51">
            <v>40</v>
          </cell>
          <cell r="CM51" t="str">
            <v>023006</v>
          </cell>
          <cell r="CN51">
            <v>77</v>
          </cell>
          <cell r="CO51" t="str">
            <v>023002</v>
          </cell>
          <cell r="CP51">
            <v>254</v>
          </cell>
          <cell r="CQ51" t="str">
            <v>023006</v>
          </cell>
          <cell r="CR51">
            <v>71</v>
          </cell>
          <cell r="CS51" t="str">
            <v>023005</v>
          </cell>
          <cell r="CT51">
            <v>41</v>
          </cell>
          <cell r="CU51" t="str">
            <v>023006</v>
          </cell>
          <cell r="CV51">
            <v>74</v>
          </cell>
          <cell r="CW51" t="str">
            <v>023006</v>
          </cell>
          <cell r="CX51">
            <v>32</v>
          </cell>
          <cell r="CY51" t="str">
            <v>023006</v>
          </cell>
          <cell r="CZ51">
            <v>58</v>
          </cell>
          <cell r="DA51" t="str">
            <v>023002</v>
          </cell>
          <cell r="DB51">
            <v>316</v>
          </cell>
          <cell r="DC51" t="str">
            <v>023006</v>
          </cell>
          <cell r="DD51">
            <v>56</v>
          </cell>
          <cell r="DE51" t="str">
            <v>023005</v>
          </cell>
          <cell r="DF51">
            <v>52</v>
          </cell>
          <cell r="DG51" t="str">
            <v>023006</v>
          </cell>
          <cell r="DH51">
            <v>60</v>
          </cell>
          <cell r="DI51" t="str">
            <v>023005</v>
          </cell>
          <cell r="DJ51">
            <v>54</v>
          </cell>
          <cell r="DK51" t="str">
            <v>023006</v>
          </cell>
          <cell r="DL51">
            <v>67</v>
          </cell>
          <cell r="DM51" t="str">
            <v>023006</v>
          </cell>
          <cell r="DN51">
            <v>32</v>
          </cell>
          <cell r="DO51" t="str">
            <v>023006</v>
          </cell>
          <cell r="DP51">
            <v>85</v>
          </cell>
          <cell r="DQ51" t="str">
            <v>023006</v>
          </cell>
          <cell r="DR51">
            <v>40</v>
          </cell>
          <cell r="DS51" t="str">
            <v>023005</v>
          </cell>
          <cell r="DT51">
            <v>122</v>
          </cell>
          <cell r="DU51" t="str">
            <v>023005</v>
          </cell>
          <cell r="DV51">
            <v>83</v>
          </cell>
          <cell r="DW51" t="str">
            <v>023006</v>
          </cell>
          <cell r="DX51">
            <v>62</v>
          </cell>
          <cell r="DY51" t="str">
            <v>023006</v>
          </cell>
          <cell r="DZ51">
            <v>57</v>
          </cell>
          <cell r="EA51" t="str">
            <v>023006</v>
          </cell>
          <cell r="EB51">
            <v>85</v>
          </cell>
          <cell r="EC51" t="str">
            <v>023006</v>
          </cell>
          <cell r="ED51">
            <v>72</v>
          </cell>
          <cell r="EE51" t="str">
            <v>023006</v>
          </cell>
          <cell r="EF51">
            <v>77</v>
          </cell>
          <cell r="EG51" t="str">
            <v>023002</v>
          </cell>
          <cell r="EH51">
            <v>780</v>
          </cell>
          <cell r="EI51" t="str">
            <v>023006</v>
          </cell>
          <cell r="EJ51">
            <v>66</v>
          </cell>
          <cell r="EK51" t="str">
            <v>023006</v>
          </cell>
          <cell r="EL51">
            <v>61</v>
          </cell>
          <cell r="EM51" t="str">
            <v>023006</v>
          </cell>
          <cell r="EN51">
            <v>75</v>
          </cell>
          <cell r="EO51" t="str">
            <v>023006</v>
          </cell>
          <cell r="EP51">
            <v>65</v>
          </cell>
          <cell r="EQ51" t="str">
            <v>023006</v>
          </cell>
          <cell r="ER51">
            <v>78</v>
          </cell>
          <cell r="ES51" t="str">
            <v>023005</v>
          </cell>
          <cell r="ET51">
            <v>112</v>
          </cell>
          <cell r="EU51" t="str">
            <v>023006</v>
          </cell>
          <cell r="EV51">
            <v>62</v>
          </cell>
          <cell r="EW51" t="str">
            <v>023005</v>
          </cell>
          <cell r="EX51">
            <v>80</v>
          </cell>
          <cell r="EY51" t="str">
            <v>023500</v>
          </cell>
          <cell r="EZ51">
            <v>1265</v>
          </cell>
          <cell r="FA51" t="str">
            <v>023006</v>
          </cell>
          <cell r="FB51">
            <v>52</v>
          </cell>
          <cell r="FC51" t="str">
            <v>023006</v>
          </cell>
          <cell r="FD51">
            <v>60</v>
          </cell>
          <cell r="FE51" t="str">
            <v>023006</v>
          </cell>
          <cell r="FF51">
            <v>44</v>
          </cell>
          <cell r="FG51" t="str">
            <v>023006</v>
          </cell>
          <cell r="FH51">
            <v>51</v>
          </cell>
          <cell r="FI51" t="str">
            <v>023006</v>
          </cell>
          <cell r="FJ51">
            <v>49</v>
          </cell>
          <cell r="FK51" t="str">
            <v>023006</v>
          </cell>
          <cell r="FL51">
            <v>53</v>
          </cell>
          <cell r="FM51" t="str">
            <v>023006</v>
          </cell>
          <cell r="FN51">
            <v>49</v>
          </cell>
          <cell r="FO51" t="str">
            <v>023006</v>
          </cell>
          <cell r="FP51">
            <v>72</v>
          </cell>
          <cell r="FQ51" t="str">
            <v>023006</v>
          </cell>
          <cell r="FR51">
            <v>69</v>
          </cell>
          <cell r="FS51" t="str">
            <v>023006</v>
          </cell>
          <cell r="FT51">
            <v>69</v>
          </cell>
          <cell r="FU51" t="str">
            <v>023006</v>
          </cell>
          <cell r="FV51">
            <v>71</v>
          </cell>
          <cell r="FW51" t="str">
            <v>023006</v>
          </cell>
          <cell r="FX51">
            <v>51</v>
          </cell>
          <cell r="FY51" t="str">
            <v>023006</v>
          </cell>
          <cell r="FZ51">
            <v>67</v>
          </cell>
          <cell r="GA51" t="str">
            <v>023005</v>
          </cell>
          <cell r="GB51">
            <v>109</v>
          </cell>
          <cell r="GC51" t="str">
            <v>023006</v>
          </cell>
          <cell r="GD51">
            <v>70</v>
          </cell>
          <cell r="GE51" t="str">
            <v>023006</v>
          </cell>
          <cell r="GF51">
            <v>77</v>
          </cell>
          <cell r="GG51" t="str">
            <v>023006</v>
          </cell>
          <cell r="GH51">
            <v>87</v>
          </cell>
          <cell r="GI51" t="str">
            <v>023006</v>
          </cell>
          <cell r="GJ51">
            <v>83</v>
          </cell>
          <cell r="GK51" t="str">
            <v>023006</v>
          </cell>
          <cell r="GL51">
            <v>79</v>
          </cell>
          <cell r="GM51" t="str">
            <v>023006</v>
          </cell>
          <cell r="GN51">
            <v>67</v>
          </cell>
          <cell r="GO51" t="str">
            <v>023006</v>
          </cell>
          <cell r="GP51">
            <v>103</v>
          </cell>
          <cell r="GQ51" t="str">
            <v>023006</v>
          </cell>
          <cell r="GR51">
            <v>90</v>
          </cell>
          <cell r="GS51" t="str">
            <v>023006</v>
          </cell>
          <cell r="GT51">
            <v>115</v>
          </cell>
          <cell r="GU51" t="str">
            <v>023006</v>
          </cell>
          <cell r="GV51">
            <v>100</v>
          </cell>
          <cell r="GW51" t="str">
            <v>023006</v>
          </cell>
          <cell r="GX51">
            <v>84</v>
          </cell>
          <cell r="GY51" t="str">
            <v>023006</v>
          </cell>
          <cell r="GZ51">
            <v>111</v>
          </cell>
          <cell r="HA51" t="str">
            <v>023006</v>
          </cell>
          <cell r="HB51">
            <v>118</v>
          </cell>
          <cell r="HC51" t="str">
            <v>023006</v>
          </cell>
          <cell r="HD51">
            <v>92</v>
          </cell>
          <cell r="HE51" t="str">
            <v>023005</v>
          </cell>
          <cell r="HF51">
            <v>142</v>
          </cell>
          <cell r="HG51" t="str">
            <v>023006</v>
          </cell>
          <cell r="HH51">
            <v>111</v>
          </cell>
          <cell r="HI51" t="str">
            <v>023006</v>
          </cell>
          <cell r="HJ51">
            <v>74</v>
          </cell>
          <cell r="HK51" t="str">
            <v>023006</v>
          </cell>
          <cell r="HL51">
            <v>114</v>
          </cell>
          <cell r="HM51" t="str">
            <v>023006</v>
          </cell>
          <cell r="HN51">
            <v>102</v>
          </cell>
          <cell r="HO51" t="str">
            <v>023006</v>
          </cell>
          <cell r="HP51">
            <v>96</v>
          </cell>
          <cell r="HQ51" t="str">
            <v>023006</v>
          </cell>
          <cell r="HR51">
            <v>99</v>
          </cell>
          <cell r="HS51" t="str">
            <v>023006</v>
          </cell>
          <cell r="HT51">
            <v>122</v>
          </cell>
          <cell r="HU51" t="str">
            <v>023006</v>
          </cell>
          <cell r="HV51">
            <v>119</v>
          </cell>
          <cell r="HW51" t="str">
            <v>023006</v>
          </cell>
          <cell r="HX51">
            <v>107</v>
          </cell>
          <cell r="HY51" t="str">
            <v>023006</v>
          </cell>
          <cell r="HZ51">
            <v>115</v>
          </cell>
          <cell r="IA51" t="str">
            <v>023006</v>
          </cell>
          <cell r="IB51">
            <v>106</v>
          </cell>
          <cell r="IC51" t="str">
            <v>023006</v>
          </cell>
          <cell r="ID51">
            <v>86</v>
          </cell>
          <cell r="IE51" t="str">
            <v>023006</v>
          </cell>
          <cell r="IF51">
            <v>118</v>
          </cell>
          <cell r="IG51" t="str">
            <v>023006</v>
          </cell>
          <cell r="IH51">
            <v>102</v>
          </cell>
          <cell r="II51" t="str">
            <v>023006</v>
          </cell>
          <cell r="IJ51">
            <v>122</v>
          </cell>
          <cell r="IK51" t="str">
            <v>023005</v>
          </cell>
          <cell r="IL51">
            <v>235</v>
          </cell>
          <cell r="IM51" t="str">
            <v>023006</v>
          </cell>
          <cell r="IN51">
            <v>97</v>
          </cell>
          <cell r="IO51" t="str">
            <v>023006</v>
          </cell>
          <cell r="IP51">
            <v>103</v>
          </cell>
          <cell r="IQ51" t="str">
            <v>023006</v>
          </cell>
          <cell r="IR51">
            <v>85</v>
          </cell>
          <cell r="IS51" t="str">
            <v>023006</v>
          </cell>
          <cell r="IT51">
            <v>93</v>
          </cell>
          <cell r="IU51" t="str">
            <v>023006</v>
          </cell>
          <cell r="IV51">
            <v>86</v>
          </cell>
          <cell r="IW51" t="str">
            <v>023006</v>
          </cell>
          <cell r="IX51">
            <v>95</v>
          </cell>
          <cell r="IY51" t="str">
            <v>023006</v>
          </cell>
          <cell r="IZ51">
            <v>79</v>
          </cell>
          <cell r="JA51" t="str">
            <v>023006</v>
          </cell>
          <cell r="JB51">
            <v>79</v>
          </cell>
          <cell r="JC51" t="str">
            <v>023500</v>
          </cell>
          <cell r="JD51">
            <v>679</v>
          </cell>
          <cell r="JE51" t="str">
            <v>023006</v>
          </cell>
          <cell r="JF51">
            <v>90</v>
          </cell>
          <cell r="JG51" t="str">
            <v>023500</v>
          </cell>
          <cell r="JH51">
            <v>694</v>
          </cell>
          <cell r="JI51" t="str">
            <v>023006</v>
          </cell>
          <cell r="JJ51">
            <v>100</v>
          </cell>
          <cell r="JK51" t="str">
            <v>023006</v>
          </cell>
          <cell r="JL51">
            <v>48</v>
          </cell>
          <cell r="JM51" t="str">
            <v>023006</v>
          </cell>
          <cell r="JN51">
            <v>86</v>
          </cell>
          <cell r="JO51" t="str">
            <v>023006</v>
          </cell>
          <cell r="JP51">
            <v>58</v>
          </cell>
          <cell r="JQ51" t="str">
            <v>023006</v>
          </cell>
          <cell r="JR51">
            <v>82</v>
          </cell>
          <cell r="JS51" t="str">
            <v>023006</v>
          </cell>
          <cell r="JT51">
            <v>50</v>
          </cell>
          <cell r="JU51" t="str">
            <v>023500</v>
          </cell>
          <cell r="JV51">
            <v>968</v>
          </cell>
          <cell r="JW51" t="str">
            <v>023500</v>
          </cell>
          <cell r="JX51">
            <v>481</v>
          </cell>
          <cell r="JY51" t="str">
            <v>023500</v>
          </cell>
          <cell r="JZ51">
            <v>905</v>
          </cell>
          <cell r="KA51" t="str">
            <v>023500</v>
          </cell>
          <cell r="KB51">
            <v>486</v>
          </cell>
          <cell r="KC51" t="str">
            <v>023500</v>
          </cell>
          <cell r="KD51">
            <v>869</v>
          </cell>
          <cell r="KE51" t="str">
            <v>023500</v>
          </cell>
          <cell r="KF51">
            <v>370</v>
          </cell>
          <cell r="KG51" t="str">
            <v>023500</v>
          </cell>
          <cell r="KH51">
            <v>744</v>
          </cell>
          <cell r="KI51" t="str">
            <v>023500</v>
          </cell>
          <cell r="KJ51">
            <v>381</v>
          </cell>
          <cell r="KK51" t="str">
            <v>023500</v>
          </cell>
          <cell r="KL51">
            <v>750</v>
          </cell>
          <cell r="KM51" t="str">
            <v>023500</v>
          </cell>
          <cell r="KN51">
            <v>300</v>
          </cell>
          <cell r="KO51" t="str">
            <v>023500</v>
          </cell>
          <cell r="KP51">
            <v>610</v>
          </cell>
          <cell r="KQ51" t="str">
            <v>023500</v>
          </cell>
          <cell r="KR51">
            <v>165</v>
          </cell>
          <cell r="KS51" t="str">
            <v>023500</v>
          </cell>
          <cell r="KT51">
            <v>363</v>
          </cell>
          <cell r="KU51" t="str">
            <v>023500</v>
          </cell>
          <cell r="KV51">
            <v>105</v>
          </cell>
          <cell r="KW51" t="str">
            <v>023500</v>
          </cell>
          <cell r="KX51">
            <v>266</v>
          </cell>
          <cell r="KY51" t="str">
            <v>023500</v>
          </cell>
          <cell r="KZ51">
            <v>85</v>
          </cell>
          <cell r="LA51" t="str">
            <v>023500</v>
          </cell>
          <cell r="LB51">
            <v>224</v>
          </cell>
          <cell r="LC51" t="str">
            <v>023500</v>
          </cell>
          <cell r="LD51">
            <v>132</v>
          </cell>
          <cell r="LE51" t="str">
            <v>023500</v>
          </cell>
          <cell r="LF51">
            <v>345</v>
          </cell>
          <cell r="LG51" t="str">
            <v>023500</v>
          </cell>
          <cell r="LH51">
            <v>161</v>
          </cell>
          <cell r="LI51" t="str">
            <v>023500</v>
          </cell>
          <cell r="LJ51">
            <v>433</v>
          </cell>
          <cell r="LK51" t="str">
            <v>023500</v>
          </cell>
          <cell r="LL51">
            <v>173</v>
          </cell>
          <cell r="LM51" t="str">
            <v>023500</v>
          </cell>
          <cell r="LN51">
            <v>481</v>
          </cell>
          <cell r="LO51" t="str">
            <v>023500</v>
          </cell>
          <cell r="LP51">
            <v>173</v>
          </cell>
          <cell r="LQ51" t="str">
            <v>023500</v>
          </cell>
          <cell r="LR51">
            <v>469</v>
          </cell>
          <cell r="LS51" t="str">
            <v>023500</v>
          </cell>
          <cell r="LT51">
            <v>141</v>
          </cell>
          <cell r="LU51" t="str">
            <v>023500</v>
          </cell>
          <cell r="LV51">
            <v>432</v>
          </cell>
          <cell r="LW51" t="str">
            <v>023500</v>
          </cell>
          <cell r="LX51">
            <v>142</v>
          </cell>
          <cell r="LY51" t="str">
            <v>023500</v>
          </cell>
          <cell r="LZ51">
            <v>445</v>
          </cell>
          <cell r="MA51" t="str">
            <v>023500</v>
          </cell>
          <cell r="MB51">
            <v>110</v>
          </cell>
          <cell r="MC51" t="str">
            <v>023500</v>
          </cell>
          <cell r="MD51">
            <v>322</v>
          </cell>
          <cell r="ME51" t="str">
            <v>023500</v>
          </cell>
          <cell r="MF51">
            <v>84</v>
          </cell>
          <cell r="MG51" t="str">
            <v>023500</v>
          </cell>
          <cell r="MH51">
            <v>237</v>
          </cell>
          <cell r="MI51" t="str">
            <v>023500</v>
          </cell>
          <cell r="MJ51">
            <v>44</v>
          </cell>
          <cell r="MK51" t="str">
            <v>023500</v>
          </cell>
          <cell r="ML51">
            <v>173</v>
          </cell>
          <cell r="MM51" t="str">
            <v>023500</v>
          </cell>
          <cell r="MN51">
            <v>34</v>
          </cell>
          <cell r="MO51" t="str">
            <v>023500</v>
          </cell>
          <cell r="MP51">
            <v>122</v>
          </cell>
          <cell r="MQ51" t="str">
            <v>023500</v>
          </cell>
          <cell r="MR51">
            <v>33</v>
          </cell>
          <cell r="MS51" t="str">
            <v>023500</v>
          </cell>
          <cell r="MT51">
            <v>140</v>
          </cell>
          <cell r="MU51" t="str">
            <v>023500</v>
          </cell>
          <cell r="MV51">
            <v>19</v>
          </cell>
          <cell r="MW51" t="str">
            <v>023500</v>
          </cell>
          <cell r="MX51">
            <v>108</v>
          </cell>
          <cell r="MY51" t="str">
            <v>023500</v>
          </cell>
          <cell r="MZ51">
            <v>16</v>
          </cell>
          <cell r="NA51" t="str">
            <v>023500</v>
          </cell>
          <cell r="NB51">
            <v>102</v>
          </cell>
          <cell r="NC51" t="str">
            <v>023500</v>
          </cell>
          <cell r="ND51">
            <v>15</v>
          </cell>
          <cell r="NE51" t="str">
            <v>023500</v>
          </cell>
          <cell r="NF51">
            <v>80</v>
          </cell>
          <cell r="NG51" t="str">
            <v>023500</v>
          </cell>
          <cell r="NH51">
            <v>18</v>
          </cell>
          <cell r="NI51" t="str">
            <v>024001</v>
          </cell>
          <cell r="NJ51">
            <v>9</v>
          </cell>
          <cell r="NK51" t="str">
            <v>023500</v>
          </cell>
          <cell r="NL51">
            <v>7</v>
          </cell>
          <cell r="NM51" t="str">
            <v>023500</v>
          </cell>
          <cell r="NN51">
            <v>38</v>
          </cell>
          <cell r="NO51" t="str">
            <v>023500</v>
          </cell>
          <cell r="NP51">
            <v>3</v>
          </cell>
          <cell r="NQ51" t="str">
            <v>024001</v>
          </cell>
          <cell r="NR51">
            <v>4</v>
          </cell>
          <cell r="NS51" t="str">
            <v>023500</v>
          </cell>
          <cell r="NT51">
            <v>5</v>
          </cell>
          <cell r="NU51" t="str">
            <v>024200</v>
          </cell>
          <cell r="NV51">
            <v>2</v>
          </cell>
          <cell r="NW51" t="str">
            <v>023500</v>
          </cell>
          <cell r="NX51">
            <v>2</v>
          </cell>
          <cell r="NY51" t="str">
            <v>025005</v>
          </cell>
          <cell r="NZ51">
            <v>2</v>
          </cell>
          <cell r="OA51" t="str">
            <v>023500</v>
          </cell>
          <cell r="OB51">
            <v>2</v>
          </cell>
        </row>
        <row r="52">
          <cell r="C52" t="str">
            <v>024006</v>
          </cell>
          <cell r="D52">
            <v>60</v>
          </cell>
          <cell r="E52" t="str">
            <v>024006</v>
          </cell>
          <cell r="F52">
            <v>46</v>
          </cell>
          <cell r="G52" t="str">
            <v>024006</v>
          </cell>
          <cell r="H52">
            <v>67</v>
          </cell>
          <cell r="I52" t="str">
            <v>024006</v>
          </cell>
          <cell r="J52">
            <v>62</v>
          </cell>
          <cell r="K52" t="str">
            <v>024006</v>
          </cell>
          <cell r="L52">
            <v>71</v>
          </cell>
          <cell r="M52" t="str">
            <v>024006</v>
          </cell>
          <cell r="N52">
            <v>73</v>
          </cell>
          <cell r="O52" t="str">
            <v>024006</v>
          </cell>
          <cell r="P52">
            <v>61</v>
          </cell>
          <cell r="Q52" t="str">
            <v>024006</v>
          </cell>
          <cell r="R52">
            <v>70</v>
          </cell>
          <cell r="S52" t="str">
            <v>024006</v>
          </cell>
          <cell r="T52">
            <v>74</v>
          </cell>
          <cell r="U52" t="str">
            <v>024006</v>
          </cell>
          <cell r="V52">
            <v>76</v>
          </cell>
          <cell r="W52" t="str">
            <v>024006</v>
          </cell>
          <cell r="X52">
            <v>81</v>
          </cell>
          <cell r="Y52" t="str">
            <v>024006</v>
          </cell>
          <cell r="Z52">
            <v>88</v>
          </cell>
          <cell r="AA52" t="str">
            <v>024006</v>
          </cell>
          <cell r="AB52">
            <v>86</v>
          </cell>
          <cell r="AC52" t="str">
            <v>024005</v>
          </cell>
          <cell r="AD52">
            <v>711</v>
          </cell>
          <cell r="AE52" t="str">
            <v>024006</v>
          </cell>
          <cell r="AF52">
            <v>100</v>
          </cell>
          <cell r="AG52" t="str">
            <v>024006</v>
          </cell>
          <cell r="AH52">
            <v>75</v>
          </cell>
          <cell r="AI52" t="str">
            <v>024006</v>
          </cell>
          <cell r="AJ52">
            <v>101</v>
          </cell>
          <cell r="AK52" t="str">
            <v>024006</v>
          </cell>
          <cell r="AL52">
            <v>97</v>
          </cell>
          <cell r="AM52" t="str">
            <v>024006</v>
          </cell>
          <cell r="AN52">
            <v>81</v>
          </cell>
          <cell r="AO52" t="str">
            <v>024006</v>
          </cell>
          <cell r="AP52">
            <v>77</v>
          </cell>
          <cell r="AQ52" t="str">
            <v>024006</v>
          </cell>
          <cell r="AR52">
            <v>74</v>
          </cell>
          <cell r="AS52" t="str">
            <v>024006</v>
          </cell>
          <cell r="AT52">
            <v>91</v>
          </cell>
          <cell r="AU52" t="str">
            <v>024006</v>
          </cell>
          <cell r="AV52">
            <v>86</v>
          </cell>
          <cell r="AW52" t="str">
            <v>024006</v>
          </cell>
          <cell r="AX52">
            <v>74</v>
          </cell>
          <cell r="AY52" t="str">
            <v>024006</v>
          </cell>
          <cell r="AZ52">
            <v>80</v>
          </cell>
          <cell r="BA52" t="str">
            <v>024006</v>
          </cell>
          <cell r="BB52">
            <v>102</v>
          </cell>
          <cell r="BC52" t="str">
            <v>024005</v>
          </cell>
          <cell r="BD52">
            <v>722</v>
          </cell>
          <cell r="BE52" t="str">
            <v>024005</v>
          </cell>
          <cell r="BF52">
            <v>692</v>
          </cell>
          <cell r="BG52" t="str">
            <v>024005</v>
          </cell>
          <cell r="BH52">
            <v>514</v>
          </cell>
          <cell r="BI52" t="str">
            <v>024005</v>
          </cell>
          <cell r="BJ52">
            <v>535</v>
          </cell>
          <cell r="BK52" t="str">
            <v>024005</v>
          </cell>
          <cell r="BL52">
            <v>482</v>
          </cell>
          <cell r="BM52" t="str">
            <v>024005</v>
          </cell>
          <cell r="BN52">
            <v>507</v>
          </cell>
          <cell r="BO52" t="str">
            <v>022720</v>
          </cell>
          <cell r="BP52">
            <v>415</v>
          </cell>
          <cell r="BQ52" t="str">
            <v>022720</v>
          </cell>
          <cell r="BR52">
            <v>344</v>
          </cell>
          <cell r="BS52" t="str">
            <v>022800</v>
          </cell>
          <cell r="BT52">
            <v>168</v>
          </cell>
          <cell r="BU52" t="str">
            <v>023005</v>
          </cell>
          <cell r="BV52">
            <v>40</v>
          </cell>
          <cell r="BW52" t="str">
            <v>022800</v>
          </cell>
          <cell r="BX52">
            <v>199</v>
          </cell>
          <cell r="BY52" t="str">
            <v>023005</v>
          </cell>
          <cell r="BZ52">
            <v>50</v>
          </cell>
          <cell r="CA52" t="str">
            <v>023500</v>
          </cell>
          <cell r="CB52">
            <v>1897</v>
          </cell>
          <cell r="CC52" t="str">
            <v>023006</v>
          </cell>
          <cell r="CD52">
            <v>35</v>
          </cell>
          <cell r="CE52" t="str">
            <v>023005</v>
          </cell>
          <cell r="CF52">
            <v>75</v>
          </cell>
          <cell r="CG52" t="str">
            <v>023005</v>
          </cell>
          <cell r="CH52">
            <v>45</v>
          </cell>
          <cell r="CI52" t="str">
            <v>023002</v>
          </cell>
          <cell r="CJ52">
            <v>294</v>
          </cell>
          <cell r="CK52" t="str">
            <v>023500</v>
          </cell>
          <cell r="CL52">
            <v>1359</v>
          </cell>
          <cell r="CM52" t="str">
            <v>023500</v>
          </cell>
          <cell r="CN52">
            <v>1027</v>
          </cell>
          <cell r="CO52" t="str">
            <v>023005</v>
          </cell>
          <cell r="CP52">
            <v>48</v>
          </cell>
          <cell r="CQ52" t="str">
            <v>023500</v>
          </cell>
          <cell r="CR52">
            <v>967</v>
          </cell>
          <cell r="CS52" t="str">
            <v>023006</v>
          </cell>
          <cell r="CT52">
            <v>32</v>
          </cell>
          <cell r="CU52" t="str">
            <v>023500</v>
          </cell>
          <cell r="CV52">
            <v>942</v>
          </cell>
          <cell r="CW52" t="str">
            <v>023500</v>
          </cell>
          <cell r="CX52">
            <v>1139</v>
          </cell>
          <cell r="CY52" t="str">
            <v>023500</v>
          </cell>
          <cell r="CZ52">
            <v>956</v>
          </cell>
          <cell r="DA52" t="str">
            <v>023005</v>
          </cell>
          <cell r="DB52">
            <v>44</v>
          </cell>
          <cell r="DC52" t="str">
            <v>023500</v>
          </cell>
          <cell r="DD52">
            <v>934</v>
          </cell>
          <cell r="DE52" t="str">
            <v>023006</v>
          </cell>
          <cell r="DF52">
            <v>33</v>
          </cell>
          <cell r="DG52" t="str">
            <v>023500</v>
          </cell>
          <cell r="DH52">
            <v>976</v>
          </cell>
          <cell r="DI52" t="str">
            <v>023006</v>
          </cell>
          <cell r="DJ52">
            <v>20</v>
          </cell>
          <cell r="DK52" t="str">
            <v>023500</v>
          </cell>
          <cell r="DL52">
            <v>1072</v>
          </cell>
          <cell r="DM52" t="str">
            <v>023500</v>
          </cell>
          <cell r="DN52">
            <v>1166</v>
          </cell>
          <cell r="DO52" t="str">
            <v>023500</v>
          </cell>
          <cell r="DP52">
            <v>1181</v>
          </cell>
          <cell r="DQ52" t="str">
            <v>023500</v>
          </cell>
          <cell r="DR52">
            <v>1280</v>
          </cell>
          <cell r="DS52" t="str">
            <v>023006</v>
          </cell>
          <cell r="DT52">
            <v>82</v>
          </cell>
          <cell r="DU52" t="str">
            <v>023006</v>
          </cell>
          <cell r="DV52">
            <v>43</v>
          </cell>
          <cell r="DW52" t="str">
            <v>023500</v>
          </cell>
          <cell r="DX52">
            <v>1373</v>
          </cell>
          <cell r="DY52" t="str">
            <v>023500</v>
          </cell>
          <cell r="DZ52">
            <v>1545</v>
          </cell>
          <cell r="EA52" t="str">
            <v>023500</v>
          </cell>
          <cell r="EB52">
            <v>1417</v>
          </cell>
          <cell r="EC52" t="str">
            <v>023500</v>
          </cell>
          <cell r="ED52">
            <v>1572</v>
          </cell>
          <cell r="EE52" t="str">
            <v>023500</v>
          </cell>
          <cell r="EF52">
            <v>1529</v>
          </cell>
          <cell r="EG52" t="str">
            <v>023005</v>
          </cell>
          <cell r="EH52">
            <v>108</v>
          </cell>
          <cell r="EI52" t="str">
            <v>023500</v>
          </cell>
          <cell r="EJ52">
            <v>1516</v>
          </cell>
          <cell r="EK52" t="str">
            <v>023500</v>
          </cell>
          <cell r="EL52">
            <v>1647</v>
          </cell>
          <cell r="EM52" t="str">
            <v>023500</v>
          </cell>
          <cell r="EN52">
            <v>1383</v>
          </cell>
          <cell r="EO52" t="str">
            <v>023500</v>
          </cell>
          <cell r="EP52">
            <v>1554</v>
          </cell>
          <cell r="EQ52" t="str">
            <v>023500</v>
          </cell>
          <cell r="ER52">
            <v>1335</v>
          </cell>
          <cell r="ES52" t="str">
            <v>023006</v>
          </cell>
          <cell r="ET52">
            <v>49</v>
          </cell>
          <cell r="EU52" t="str">
            <v>023500</v>
          </cell>
          <cell r="EV52">
            <v>1316</v>
          </cell>
          <cell r="EW52" t="str">
            <v>023006</v>
          </cell>
          <cell r="EX52">
            <v>45</v>
          </cell>
          <cell r="EY52" t="str">
            <v>024001</v>
          </cell>
          <cell r="EZ52">
            <v>242</v>
          </cell>
          <cell r="FA52" t="str">
            <v>023500</v>
          </cell>
          <cell r="FB52">
            <v>1389</v>
          </cell>
          <cell r="FC52" t="str">
            <v>023500</v>
          </cell>
          <cell r="FD52">
            <v>1170</v>
          </cell>
          <cell r="FE52" t="str">
            <v>023500</v>
          </cell>
          <cell r="FF52">
            <v>1300</v>
          </cell>
          <cell r="FG52" t="str">
            <v>023500</v>
          </cell>
          <cell r="FH52">
            <v>1032</v>
          </cell>
          <cell r="FI52" t="str">
            <v>023500</v>
          </cell>
          <cell r="FJ52">
            <v>1357</v>
          </cell>
          <cell r="FK52" t="str">
            <v>023500</v>
          </cell>
          <cell r="FL52">
            <v>1042</v>
          </cell>
          <cell r="FM52" t="str">
            <v>023500</v>
          </cell>
          <cell r="FN52">
            <v>1204</v>
          </cell>
          <cell r="FO52" t="str">
            <v>023500</v>
          </cell>
          <cell r="FP52">
            <v>989</v>
          </cell>
          <cell r="FQ52" t="str">
            <v>023500</v>
          </cell>
          <cell r="FR52">
            <v>1234</v>
          </cell>
          <cell r="FS52" t="str">
            <v>023500</v>
          </cell>
          <cell r="FT52">
            <v>936</v>
          </cell>
          <cell r="FU52" t="str">
            <v>023500</v>
          </cell>
          <cell r="FV52">
            <v>1220</v>
          </cell>
          <cell r="FW52" t="str">
            <v>023500</v>
          </cell>
          <cell r="FX52">
            <v>941</v>
          </cell>
          <cell r="FY52" t="str">
            <v>023500</v>
          </cell>
          <cell r="FZ52">
            <v>1194</v>
          </cell>
          <cell r="GA52" t="str">
            <v>023006</v>
          </cell>
          <cell r="GB52">
            <v>76</v>
          </cell>
          <cell r="GC52" t="str">
            <v>023500</v>
          </cell>
          <cell r="GD52">
            <v>1142</v>
          </cell>
          <cell r="GE52" t="str">
            <v>023500</v>
          </cell>
          <cell r="GF52">
            <v>942</v>
          </cell>
          <cell r="GG52" t="str">
            <v>023500</v>
          </cell>
          <cell r="GH52">
            <v>1087</v>
          </cell>
          <cell r="GI52" t="str">
            <v>023500</v>
          </cell>
          <cell r="GJ52">
            <v>874</v>
          </cell>
          <cell r="GK52" t="str">
            <v>023500</v>
          </cell>
          <cell r="GL52">
            <v>1093</v>
          </cell>
          <cell r="GM52" t="str">
            <v>023500</v>
          </cell>
          <cell r="GN52">
            <v>897</v>
          </cell>
          <cell r="GO52" t="str">
            <v>023500</v>
          </cell>
          <cell r="GP52">
            <v>1084</v>
          </cell>
          <cell r="GQ52" t="str">
            <v>023500</v>
          </cell>
          <cell r="GR52">
            <v>838</v>
          </cell>
          <cell r="GS52" t="str">
            <v>023500</v>
          </cell>
          <cell r="GT52">
            <v>1011</v>
          </cell>
          <cell r="GU52" t="str">
            <v>023500</v>
          </cell>
          <cell r="GV52">
            <v>800</v>
          </cell>
          <cell r="GW52" t="str">
            <v>023500</v>
          </cell>
          <cell r="GX52">
            <v>986</v>
          </cell>
          <cell r="GY52" t="str">
            <v>023500</v>
          </cell>
          <cell r="GZ52">
            <v>789</v>
          </cell>
          <cell r="HA52" t="str">
            <v>023500</v>
          </cell>
          <cell r="HB52">
            <v>1001</v>
          </cell>
          <cell r="HC52" t="str">
            <v>023500</v>
          </cell>
          <cell r="HD52">
            <v>807</v>
          </cell>
          <cell r="HE52" t="str">
            <v>023006</v>
          </cell>
          <cell r="HF52">
            <v>96</v>
          </cell>
          <cell r="HG52" t="str">
            <v>023500</v>
          </cell>
          <cell r="HH52">
            <v>773</v>
          </cell>
          <cell r="HI52" t="str">
            <v>023500</v>
          </cell>
          <cell r="HJ52">
            <v>1014</v>
          </cell>
          <cell r="HK52" t="str">
            <v>023500</v>
          </cell>
          <cell r="HL52">
            <v>795</v>
          </cell>
          <cell r="HM52" t="str">
            <v>023500</v>
          </cell>
          <cell r="HN52">
            <v>1030</v>
          </cell>
          <cell r="HO52" t="str">
            <v>023500</v>
          </cell>
          <cell r="HP52">
            <v>798</v>
          </cell>
          <cell r="HQ52" t="str">
            <v>023500</v>
          </cell>
          <cell r="HR52">
            <v>1075</v>
          </cell>
          <cell r="HS52" t="str">
            <v>023500</v>
          </cell>
          <cell r="HT52">
            <v>846</v>
          </cell>
          <cell r="HU52" t="str">
            <v>023500</v>
          </cell>
          <cell r="HV52">
            <v>1172</v>
          </cell>
          <cell r="HW52" t="str">
            <v>023500</v>
          </cell>
          <cell r="HX52">
            <v>855</v>
          </cell>
          <cell r="HY52" t="str">
            <v>023500</v>
          </cell>
          <cell r="HZ52">
            <v>1203</v>
          </cell>
          <cell r="IA52" t="str">
            <v>023500</v>
          </cell>
          <cell r="IB52">
            <v>977</v>
          </cell>
          <cell r="IC52" t="str">
            <v>023500</v>
          </cell>
          <cell r="ID52">
            <v>1232</v>
          </cell>
          <cell r="IE52" t="str">
            <v>023500</v>
          </cell>
          <cell r="IF52">
            <v>889</v>
          </cell>
          <cell r="IG52" t="str">
            <v>023500</v>
          </cell>
          <cell r="IH52">
            <v>1288</v>
          </cell>
          <cell r="II52" t="str">
            <v>023500</v>
          </cell>
          <cell r="IJ52">
            <v>894</v>
          </cell>
          <cell r="IK52" t="str">
            <v>023006</v>
          </cell>
          <cell r="IL52">
            <v>125</v>
          </cell>
          <cell r="IM52" t="str">
            <v>023500</v>
          </cell>
          <cell r="IN52">
            <v>891</v>
          </cell>
          <cell r="IO52" t="str">
            <v>023500</v>
          </cell>
          <cell r="IP52">
            <v>1230</v>
          </cell>
          <cell r="IQ52" t="str">
            <v>023500</v>
          </cell>
          <cell r="IR52">
            <v>878</v>
          </cell>
          <cell r="IS52" t="str">
            <v>023500</v>
          </cell>
          <cell r="IT52">
            <v>1284</v>
          </cell>
          <cell r="IU52" t="str">
            <v>023500</v>
          </cell>
          <cell r="IV52">
            <v>770</v>
          </cell>
          <cell r="IW52" t="str">
            <v>023500</v>
          </cell>
          <cell r="IX52">
            <v>1272</v>
          </cell>
          <cell r="IY52" t="str">
            <v>023500</v>
          </cell>
          <cell r="IZ52">
            <v>696</v>
          </cell>
          <cell r="JA52" t="str">
            <v>023500</v>
          </cell>
          <cell r="JB52">
            <v>1119</v>
          </cell>
          <cell r="JC52" t="str">
            <v>024001</v>
          </cell>
          <cell r="JD52">
            <v>162</v>
          </cell>
          <cell r="JE52" t="str">
            <v>023500</v>
          </cell>
          <cell r="JF52">
            <v>1133</v>
          </cell>
          <cell r="JG52" t="str">
            <v>024001</v>
          </cell>
          <cell r="JH52">
            <v>151</v>
          </cell>
          <cell r="JI52" t="str">
            <v>023500</v>
          </cell>
          <cell r="JJ52">
            <v>1111</v>
          </cell>
          <cell r="JK52" t="str">
            <v>023500</v>
          </cell>
          <cell r="JL52">
            <v>616</v>
          </cell>
          <cell r="JM52" t="str">
            <v>023500</v>
          </cell>
          <cell r="JN52">
            <v>1025</v>
          </cell>
          <cell r="JO52" t="str">
            <v>023500</v>
          </cell>
          <cell r="JP52">
            <v>593</v>
          </cell>
          <cell r="JQ52" t="str">
            <v>023500</v>
          </cell>
          <cell r="JR52">
            <v>966</v>
          </cell>
          <cell r="JS52" t="str">
            <v>023500</v>
          </cell>
          <cell r="JT52">
            <v>535</v>
          </cell>
          <cell r="JU52" t="str">
            <v>024001</v>
          </cell>
          <cell r="JV52">
            <v>159</v>
          </cell>
          <cell r="JW52" t="str">
            <v>024001</v>
          </cell>
          <cell r="JX52">
            <v>75</v>
          </cell>
          <cell r="JY52" t="str">
            <v>024001</v>
          </cell>
          <cell r="JZ52">
            <v>107</v>
          </cell>
          <cell r="KA52" t="str">
            <v>024001</v>
          </cell>
          <cell r="KB52">
            <v>55</v>
          </cell>
          <cell r="KC52" t="str">
            <v>024001</v>
          </cell>
          <cell r="KD52">
            <v>106</v>
          </cell>
          <cell r="KE52" t="str">
            <v>024001</v>
          </cell>
          <cell r="KF52">
            <v>54</v>
          </cell>
          <cell r="KG52" t="str">
            <v>024001</v>
          </cell>
          <cell r="KH52">
            <v>81</v>
          </cell>
          <cell r="KI52" t="str">
            <v>024001</v>
          </cell>
          <cell r="KJ52">
            <v>42</v>
          </cell>
          <cell r="KK52" t="str">
            <v>024001</v>
          </cell>
          <cell r="KL52">
            <v>90</v>
          </cell>
          <cell r="KM52" t="str">
            <v>024001</v>
          </cell>
          <cell r="KN52">
            <v>37</v>
          </cell>
          <cell r="KO52" t="str">
            <v>024001</v>
          </cell>
          <cell r="KP52">
            <v>80</v>
          </cell>
          <cell r="KQ52" t="str">
            <v>024001</v>
          </cell>
          <cell r="KR52">
            <v>22</v>
          </cell>
          <cell r="KS52" t="str">
            <v>024001</v>
          </cell>
          <cell r="KT52">
            <v>30</v>
          </cell>
          <cell r="KU52" t="str">
            <v>024001</v>
          </cell>
          <cell r="KV52">
            <v>5</v>
          </cell>
          <cell r="KW52" t="str">
            <v>024001</v>
          </cell>
          <cell r="KX52">
            <v>23</v>
          </cell>
          <cell r="KY52" t="str">
            <v>024001</v>
          </cell>
          <cell r="KZ52">
            <v>9</v>
          </cell>
          <cell r="LA52" t="str">
            <v>024001</v>
          </cell>
          <cell r="LB52">
            <v>28</v>
          </cell>
          <cell r="LC52" t="str">
            <v>024001</v>
          </cell>
          <cell r="LD52">
            <v>25</v>
          </cell>
          <cell r="LE52" t="str">
            <v>024001</v>
          </cell>
          <cell r="LF52">
            <v>61</v>
          </cell>
          <cell r="LG52" t="str">
            <v>024001</v>
          </cell>
          <cell r="LH52">
            <v>16</v>
          </cell>
          <cell r="LI52" t="str">
            <v>024001</v>
          </cell>
          <cell r="LJ52">
            <v>88</v>
          </cell>
          <cell r="LK52" t="str">
            <v>024001</v>
          </cell>
          <cell r="LL52">
            <v>27</v>
          </cell>
          <cell r="LM52" t="str">
            <v>024001</v>
          </cell>
          <cell r="LN52">
            <v>93</v>
          </cell>
          <cell r="LO52" t="str">
            <v>024001</v>
          </cell>
          <cell r="LP52">
            <v>23</v>
          </cell>
          <cell r="LQ52" t="str">
            <v>024001</v>
          </cell>
          <cell r="LR52">
            <v>88</v>
          </cell>
          <cell r="LS52" t="str">
            <v>024001</v>
          </cell>
          <cell r="LT52">
            <v>26</v>
          </cell>
          <cell r="LU52" t="str">
            <v>024001</v>
          </cell>
          <cell r="LV52">
            <v>77</v>
          </cell>
          <cell r="LW52" t="str">
            <v>024001</v>
          </cell>
          <cell r="LX52">
            <v>15</v>
          </cell>
          <cell r="LY52" t="str">
            <v>024001</v>
          </cell>
          <cell r="LZ52">
            <v>77</v>
          </cell>
          <cell r="MA52" t="str">
            <v>024001</v>
          </cell>
          <cell r="MB52">
            <v>16</v>
          </cell>
          <cell r="MC52" t="str">
            <v>024001</v>
          </cell>
          <cell r="MD52">
            <v>53</v>
          </cell>
          <cell r="ME52" t="str">
            <v>024001</v>
          </cell>
          <cell r="MF52">
            <v>8</v>
          </cell>
          <cell r="MG52" t="str">
            <v>024001</v>
          </cell>
          <cell r="MH52">
            <v>60</v>
          </cell>
          <cell r="MI52" t="str">
            <v>024001</v>
          </cell>
          <cell r="MJ52">
            <v>7</v>
          </cell>
          <cell r="MK52" t="str">
            <v>024001</v>
          </cell>
          <cell r="ML52">
            <v>34</v>
          </cell>
          <cell r="MM52" t="str">
            <v>024001</v>
          </cell>
          <cell r="MN52">
            <v>6</v>
          </cell>
          <cell r="MO52" t="str">
            <v>024001</v>
          </cell>
          <cell r="MP52">
            <v>20</v>
          </cell>
          <cell r="MQ52" t="str">
            <v>024001</v>
          </cell>
          <cell r="MR52">
            <v>2</v>
          </cell>
          <cell r="MS52" t="str">
            <v>024001</v>
          </cell>
          <cell r="MT52">
            <v>27</v>
          </cell>
          <cell r="MU52" t="str">
            <v>024001</v>
          </cell>
          <cell r="MV52">
            <v>4</v>
          </cell>
          <cell r="MW52" t="str">
            <v>024001</v>
          </cell>
          <cell r="MX52">
            <v>16</v>
          </cell>
          <cell r="MY52" t="str">
            <v>024001</v>
          </cell>
          <cell r="MZ52">
            <v>5</v>
          </cell>
          <cell r="NA52" t="str">
            <v>024001</v>
          </cell>
          <cell r="NB52">
            <v>13</v>
          </cell>
          <cell r="NC52" t="str">
            <v>024001</v>
          </cell>
          <cell r="ND52">
            <v>1</v>
          </cell>
          <cell r="NE52" t="str">
            <v>024001</v>
          </cell>
          <cell r="NF52">
            <v>6</v>
          </cell>
          <cell r="NG52" t="str">
            <v>024001</v>
          </cell>
          <cell r="NH52">
            <v>3</v>
          </cell>
          <cell r="NI52" t="str">
            <v>024002</v>
          </cell>
          <cell r="NJ52">
            <v>3</v>
          </cell>
          <cell r="NK52" t="str">
            <v>024001</v>
          </cell>
          <cell r="NL52">
            <v>1</v>
          </cell>
          <cell r="NM52" t="str">
            <v>024001</v>
          </cell>
          <cell r="NN52">
            <v>2</v>
          </cell>
          <cell r="NO52" t="str">
            <v>024001</v>
          </cell>
          <cell r="NP52">
            <v>2</v>
          </cell>
          <cell r="NQ52" t="str">
            <v>024002</v>
          </cell>
          <cell r="NR52">
            <v>1</v>
          </cell>
          <cell r="NU52" t="str">
            <v>025001</v>
          </cell>
          <cell r="NV52">
            <v>4</v>
          </cell>
          <cell r="NY52" t="str">
            <v>026003</v>
          </cell>
          <cell r="NZ52">
            <v>2</v>
          </cell>
        </row>
        <row r="53">
          <cell r="C53" t="str">
            <v>025001</v>
          </cell>
          <cell r="D53">
            <v>266</v>
          </cell>
          <cell r="E53" t="str">
            <v>025001</v>
          </cell>
          <cell r="F53">
            <v>257</v>
          </cell>
          <cell r="G53" t="str">
            <v>025001</v>
          </cell>
          <cell r="H53">
            <v>298</v>
          </cell>
          <cell r="I53" t="str">
            <v>025001</v>
          </cell>
          <cell r="J53">
            <v>253</v>
          </cell>
          <cell r="K53" t="str">
            <v>025001</v>
          </cell>
          <cell r="L53">
            <v>324</v>
          </cell>
          <cell r="M53" t="str">
            <v>025001</v>
          </cell>
          <cell r="N53">
            <v>292</v>
          </cell>
          <cell r="O53" t="str">
            <v>025001</v>
          </cell>
          <cell r="P53">
            <v>360</v>
          </cell>
          <cell r="Q53" t="str">
            <v>025001</v>
          </cell>
          <cell r="R53">
            <v>317</v>
          </cell>
          <cell r="S53" t="str">
            <v>025001</v>
          </cell>
          <cell r="T53">
            <v>418</v>
          </cell>
          <cell r="U53" t="str">
            <v>025001</v>
          </cell>
          <cell r="V53">
            <v>381</v>
          </cell>
          <cell r="W53" t="str">
            <v>025001</v>
          </cell>
          <cell r="X53">
            <v>441</v>
          </cell>
          <cell r="Y53" t="str">
            <v>025001</v>
          </cell>
          <cell r="Z53">
            <v>416</v>
          </cell>
          <cell r="AA53" t="str">
            <v>025001</v>
          </cell>
          <cell r="AB53">
            <v>439</v>
          </cell>
          <cell r="AC53" t="str">
            <v>024006</v>
          </cell>
          <cell r="AD53">
            <v>73</v>
          </cell>
          <cell r="AE53" t="str">
            <v>025001</v>
          </cell>
          <cell r="AF53">
            <v>462</v>
          </cell>
          <cell r="AG53" t="str">
            <v>025001</v>
          </cell>
          <cell r="AH53">
            <v>463</v>
          </cell>
          <cell r="AI53" t="str">
            <v>025001</v>
          </cell>
          <cell r="AJ53">
            <v>441</v>
          </cell>
          <cell r="AK53" t="str">
            <v>025001</v>
          </cell>
          <cell r="AL53">
            <v>407</v>
          </cell>
          <cell r="AM53" t="str">
            <v>025001</v>
          </cell>
          <cell r="AN53">
            <v>421</v>
          </cell>
          <cell r="AO53" t="str">
            <v>025001</v>
          </cell>
          <cell r="AP53">
            <v>377</v>
          </cell>
          <cell r="AQ53" t="str">
            <v>025001</v>
          </cell>
          <cell r="AR53">
            <v>449</v>
          </cell>
          <cell r="AS53" t="str">
            <v>025001</v>
          </cell>
          <cell r="AT53">
            <v>417</v>
          </cell>
          <cell r="AU53" t="str">
            <v>025001</v>
          </cell>
          <cell r="AV53">
            <v>434</v>
          </cell>
          <cell r="AW53" t="str">
            <v>025001</v>
          </cell>
          <cell r="AX53">
            <v>422</v>
          </cell>
          <cell r="AY53" t="str">
            <v>025001</v>
          </cell>
          <cell r="AZ53">
            <v>423</v>
          </cell>
          <cell r="BA53" t="str">
            <v>025001</v>
          </cell>
          <cell r="BB53">
            <v>413</v>
          </cell>
          <cell r="BC53" t="str">
            <v>024006</v>
          </cell>
          <cell r="BD53">
            <v>71</v>
          </cell>
          <cell r="BE53" t="str">
            <v>024006</v>
          </cell>
          <cell r="BF53">
            <v>71</v>
          </cell>
          <cell r="BG53" t="str">
            <v>024006</v>
          </cell>
          <cell r="BH53">
            <v>79</v>
          </cell>
          <cell r="BI53" t="str">
            <v>024006</v>
          </cell>
          <cell r="BJ53">
            <v>49</v>
          </cell>
          <cell r="BK53" t="str">
            <v>024006</v>
          </cell>
          <cell r="BL53">
            <v>66</v>
          </cell>
          <cell r="BM53" t="str">
            <v>024006</v>
          </cell>
          <cell r="BN53">
            <v>74</v>
          </cell>
          <cell r="BO53" t="str">
            <v>022800</v>
          </cell>
          <cell r="BP53">
            <v>152</v>
          </cell>
          <cell r="BQ53" t="str">
            <v>022800</v>
          </cell>
          <cell r="BR53">
            <v>512</v>
          </cell>
          <cell r="BS53" t="str">
            <v>023002</v>
          </cell>
          <cell r="BT53">
            <v>323</v>
          </cell>
          <cell r="BU53" t="str">
            <v>023006</v>
          </cell>
          <cell r="BV53">
            <v>65</v>
          </cell>
          <cell r="BW53" t="str">
            <v>023002</v>
          </cell>
          <cell r="BX53">
            <v>305</v>
          </cell>
          <cell r="BY53" t="str">
            <v>023006</v>
          </cell>
          <cell r="BZ53">
            <v>42</v>
          </cell>
          <cell r="CA53" t="str">
            <v>024001</v>
          </cell>
          <cell r="CB53">
            <v>207</v>
          </cell>
          <cell r="CC53" t="str">
            <v>023500</v>
          </cell>
          <cell r="CD53">
            <v>2530</v>
          </cell>
          <cell r="CE53" t="str">
            <v>023006</v>
          </cell>
          <cell r="CF53">
            <v>60</v>
          </cell>
          <cell r="CG53" t="str">
            <v>023006</v>
          </cell>
          <cell r="CH53">
            <v>34</v>
          </cell>
          <cell r="CI53" t="str">
            <v>023005</v>
          </cell>
          <cell r="CJ53">
            <v>75</v>
          </cell>
          <cell r="CK53" t="str">
            <v>024001</v>
          </cell>
          <cell r="CL53">
            <v>123</v>
          </cell>
          <cell r="CM53" t="str">
            <v>024001</v>
          </cell>
          <cell r="CN53">
            <v>215</v>
          </cell>
          <cell r="CO53" t="str">
            <v>023006</v>
          </cell>
          <cell r="CP53">
            <v>23</v>
          </cell>
          <cell r="CQ53" t="str">
            <v>024001</v>
          </cell>
          <cell r="CR53">
            <v>239</v>
          </cell>
          <cell r="CS53" t="str">
            <v>023500</v>
          </cell>
          <cell r="CT53">
            <v>1189</v>
          </cell>
          <cell r="CU53" t="str">
            <v>024001</v>
          </cell>
          <cell r="CV53">
            <v>246</v>
          </cell>
          <cell r="CW53" t="str">
            <v>024001</v>
          </cell>
          <cell r="CX53">
            <v>158</v>
          </cell>
          <cell r="CY53" t="str">
            <v>024001</v>
          </cell>
          <cell r="CZ53">
            <v>260</v>
          </cell>
          <cell r="DA53" t="str">
            <v>023006</v>
          </cell>
          <cell r="DB53">
            <v>31</v>
          </cell>
          <cell r="DC53" t="str">
            <v>024001</v>
          </cell>
          <cell r="DD53">
            <v>262</v>
          </cell>
          <cell r="DE53" t="str">
            <v>023500</v>
          </cell>
          <cell r="DF53">
            <v>1102</v>
          </cell>
          <cell r="DG53" t="str">
            <v>024001</v>
          </cell>
          <cell r="DH53">
            <v>227</v>
          </cell>
          <cell r="DI53" t="str">
            <v>023500</v>
          </cell>
          <cell r="DJ53">
            <v>1081</v>
          </cell>
          <cell r="DK53" t="str">
            <v>024001</v>
          </cell>
          <cell r="DL53">
            <v>271</v>
          </cell>
          <cell r="DM53" t="str">
            <v>024001</v>
          </cell>
          <cell r="DN53">
            <v>185</v>
          </cell>
          <cell r="DO53" t="str">
            <v>024001</v>
          </cell>
          <cell r="DP53">
            <v>291</v>
          </cell>
          <cell r="DQ53" t="str">
            <v>024001</v>
          </cell>
          <cell r="DR53">
            <v>212</v>
          </cell>
          <cell r="DS53" t="str">
            <v>023500</v>
          </cell>
          <cell r="DT53">
            <v>1256</v>
          </cell>
          <cell r="DU53" t="str">
            <v>023500</v>
          </cell>
          <cell r="DV53">
            <v>1487</v>
          </cell>
          <cell r="DW53" t="str">
            <v>024001</v>
          </cell>
          <cell r="DX53">
            <v>340</v>
          </cell>
          <cell r="DY53" t="str">
            <v>024001</v>
          </cell>
          <cell r="DZ53">
            <v>257</v>
          </cell>
          <cell r="EA53" t="str">
            <v>024001</v>
          </cell>
          <cell r="EB53">
            <v>347</v>
          </cell>
          <cell r="EC53" t="str">
            <v>024001</v>
          </cell>
          <cell r="ED53">
            <v>250</v>
          </cell>
          <cell r="EE53" t="str">
            <v>024001</v>
          </cell>
          <cell r="EF53">
            <v>345</v>
          </cell>
          <cell r="EG53" t="str">
            <v>023006</v>
          </cell>
          <cell r="EH53">
            <v>59</v>
          </cell>
          <cell r="EI53" t="str">
            <v>024001</v>
          </cell>
          <cell r="EJ53">
            <v>305</v>
          </cell>
          <cell r="EK53" t="str">
            <v>024001</v>
          </cell>
          <cell r="EL53">
            <v>269</v>
          </cell>
          <cell r="EM53" t="str">
            <v>024001</v>
          </cell>
          <cell r="EN53">
            <v>295</v>
          </cell>
          <cell r="EO53" t="str">
            <v>024001</v>
          </cell>
          <cell r="EP53">
            <v>240</v>
          </cell>
          <cell r="EQ53" t="str">
            <v>024001</v>
          </cell>
          <cell r="ER53">
            <v>281</v>
          </cell>
          <cell r="ES53" t="str">
            <v>023500</v>
          </cell>
          <cell r="ET53">
            <v>1580</v>
          </cell>
          <cell r="EU53" t="str">
            <v>024001</v>
          </cell>
          <cell r="EV53">
            <v>299</v>
          </cell>
          <cell r="EW53" t="str">
            <v>023500</v>
          </cell>
          <cell r="EX53">
            <v>1526</v>
          </cell>
          <cell r="EY53" t="str">
            <v>024002</v>
          </cell>
          <cell r="EZ53">
            <v>116</v>
          </cell>
          <cell r="FA53" t="str">
            <v>024001</v>
          </cell>
          <cell r="FB53">
            <v>229</v>
          </cell>
          <cell r="FC53" t="str">
            <v>024001</v>
          </cell>
          <cell r="FD53">
            <v>263</v>
          </cell>
          <cell r="FE53" t="str">
            <v>024001</v>
          </cell>
          <cell r="FF53">
            <v>239</v>
          </cell>
          <cell r="FG53" t="str">
            <v>024001</v>
          </cell>
          <cell r="FH53">
            <v>248</v>
          </cell>
          <cell r="FI53" t="str">
            <v>024001</v>
          </cell>
          <cell r="FJ53">
            <v>239</v>
          </cell>
          <cell r="FK53" t="str">
            <v>024001</v>
          </cell>
          <cell r="FL53">
            <v>243</v>
          </cell>
          <cell r="FM53" t="str">
            <v>024001</v>
          </cell>
          <cell r="FN53">
            <v>247</v>
          </cell>
          <cell r="FO53" t="str">
            <v>024001</v>
          </cell>
          <cell r="FP53">
            <v>209</v>
          </cell>
          <cell r="FQ53" t="str">
            <v>024001</v>
          </cell>
          <cell r="FR53">
            <v>245</v>
          </cell>
          <cell r="FS53" t="str">
            <v>024001</v>
          </cell>
          <cell r="FT53">
            <v>223</v>
          </cell>
          <cell r="FU53" t="str">
            <v>024001</v>
          </cell>
          <cell r="FV53">
            <v>238</v>
          </cell>
          <cell r="FW53" t="str">
            <v>024001</v>
          </cell>
          <cell r="FX53">
            <v>196</v>
          </cell>
          <cell r="FY53" t="str">
            <v>024001</v>
          </cell>
          <cell r="FZ53">
            <v>230</v>
          </cell>
          <cell r="GA53" t="str">
            <v>023500</v>
          </cell>
          <cell r="GB53">
            <v>943</v>
          </cell>
          <cell r="GC53" t="str">
            <v>024001</v>
          </cell>
          <cell r="GD53">
            <v>210</v>
          </cell>
          <cell r="GE53" t="str">
            <v>024001</v>
          </cell>
          <cell r="GF53">
            <v>233</v>
          </cell>
          <cell r="GG53" t="str">
            <v>024001</v>
          </cell>
          <cell r="GH53">
            <v>231</v>
          </cell>
          <cell r="GI53" t="str">
            <v>024001</v>
          </cell>
          <cell r="GJ53">
            <v>235</v>
          </cell>
          <cell r="GK53" t="str">
            <v>024001</v>
          </cell>
          <cell r="GL53">
            <v>217</v>
          </cell>
          <cell r="GM53" t="str">
            <v>024001</v>
          </cell>
          <cell r="GN53">
            <v>229</v>
          </cell>
          <cell r="GO53" t="str">
            <v>024001</v>
          </cell>
          <cell r="GP53">
            <v>230</v>
          </cell>
          <cell r="GQ53" t="str">
            <v>024001</v>
          </cell>
          <cell r="GR53">
            <v>214</v>
          </cell>
          <cell r="GS53" t="str">
            <v>024001</v>
          </cell>
          <cell r="GT53">
            <v>246</v>
          </cell>
          <cell r="GU53" t="str">
            <v>024001</v>
          </cell>
          <cell r="GV53">
            <v>236</v>
          </cell>
          <cell r="GW53" t="str">
            <v>024001</v>
          </cell>
          <cell r="GX53">
            <v>225</v>
          </cell>
          <cell r="GY53" t="str">
            <v>024001</v>
          </cell>
          <cell r="GZ53">
            <v>246</v>
          </cell>
          <cell r="HA53" t="str">
            <v>024001</v>
          </cell>
          <cell r="HB53">
            <v>243</v>
          </cell>
          <cell r="HC53" t="str">
            <v>024001</v>
          </cell>
          <cell r="HD53">
            <v>256</v>
          </cell>
          <cell r="HE53" t="str">
            <v>023500</v>
          </cell>
          <cell r="HF53">
            <v>1005</v>
          </cell>
          <cell r="HG53" t="str">
            <v>024001</v>
          </cell>
          <cell r="HH53">
            <v>260</v>
          </cell>
          <cell r="HI53" t="str">
            <v>024001</v>
          </cell>
          <cell r="HJ53">
            <v>258</v>
          </cell>
          <cell r="HK53" t="str">
            <v>024001</v>
          </cell>
          <cell r="HL53">
            <v>266</v>
          </cell>
          <cell r="HM53" t="str">
            <v>024001</v>
          </cell>
          <cell r="HN53">
            <v>288</v>
          </cell>
          <cell r="HO53" t="str">
            <v>024001</v>
          </cell>
          <cell r="HP53">
            <v>273</v>
          </cell>
          <cell r="HQ53" t="str">
            <v>024001</v>
          </cell>
          <cell r="HR53">
            <v>321</v>
          </cell>
          <cell r="HS53" t="str">
            <v>024001</v>
          </cell>
          <cell r="HT53">
            <v>299</v>
          </cell>
          <cell r="HU53" t="str">
            <v>024001</v>
          </cell>
          <cell r="HV53">
            <v>310</v>
          </cell>
          <cell r="HW53" t="str">
            <v>024001</v>
          </cell>
          <cell r="HX53">
            <v>287</v>
          </cell>
          <cell r="HY53" t="str">
            <v>024001</v>
          </cell>
          <cell r="HZ53">
            <v>344</v>
          </cell>
          <cell r="IA53" t="str">
            <v>024001</v>
          </cell>
          <cell r="IB53">
            <v>281</v>
          </cell>
          <cell r="IC53" t="str">
            <v>024001</v>
          </cell>
          <cell r="ID53">
            <v>343</v>
          </cell>
          <cell r="IE53" t="str">
            <v>024001</v>
          </cell>
          <cell r="IF53">
            <v>306</v>
          </cell>
          <cell r="IG53" t="str">
            <v>024001</v>
          </cell>
          <cell r="IH53">
            <v>330</v>
          </cell>
          <cell r="II53" t="str">
            <v>024001</v>
          </cell>
          <cell r="IJ53">
            <v>282</v>
          </cell>
          <cell r="IK53" t="str">
            <v>023500</v>
          </cell>
          <cell r="IL53">
            <v>1293</v>
          </cell>
          <cell r="IM53" t="str">
            <v>024001</v>
          </cell>
          <cell r="IN53">
            <v>290</v>
          </cell>
          <cell r="IO53" t="str">
            <v>024001</v>
          </cell>
          <cell r="IP53">
            <v>309</v>
          </cell>
          <cell r="IQ53" t="str">
            <v>024001</v>
          </cell>
          <cell r="IR53">
            <v>254</v>
          </cell>
          <cell r="IS53" t="str">
            <v>024001</v>
          </cell>
          <cell r="IT53">
            <v>293</v>
          </cell>
          <cell r="IU53" t="str">
            <v>024001</v>
          </cell>
          <cell r="IV53">
            <v>230</v>
          </cell>
          <cell r="IW53" t="str">
            <v>024001</v>
          </cell>
          <cell r="IX53">
            <v>259</v>
          </cell>
          <cell r="IY53" t="str">
            <v>024001</v>
          </cell>
          <cell r="IZ53">
            <v>169</v>
          </cell>
          <cell r="JA53" t="str">
            <v>024001</v>
          </cell>
          <cell r="JB53">
            <v>233</v>
          </cell>
          <cell r="JC53" t="str">
            <v>024002</v>
          </cell>
          <cell r="JD53">
            <v>50</v>
          </cell>
          <cell r="JE53" t="str">
            <v>024001</v>
          </cell>
          <cell r="JF53">
            <v>212</v>
          </cell>
          <cell r="JG53" t="str">
            <v>024002</v>
          </cell>
          <cell r="JH53">
            <v>53</v>
          </cell>
          <cell r="JI53" t="str">
            <v>024001</v>
          </cell>
          <cell r="JJ53">
            <v>212</v>
          </cell>
          <cell r="JK53" t="str">
            <v>024001</v>
          </cell>
          <cell r="JL53">
            <v>110</v>
          </cell>
          <cell r="JM53" t="str">
            <v>024001</v>
          </cell>
          <cell r="JN53">
            <v>175</v>
          </cell>
          <cell r="JO53" t="str">
            <v>024001</v>
          </cell>
          <cell r="JP53">
            <v>122</v>
          </cell>
          <cell r="JQ53" t="str">
            <v>024001</v>
          </cell>
          <cell r="JR53">
            <v>191</v>
          </cell>
          <cell r="JS53" t="str">
            <v>024001</v>
          </cell>
          <cell r="JT53">
            <v>96</v>
          </cell>
          <cell r="JU53" t="str">
            <v>024002</v>
          </cell>
          <cell r="JV53">
            <v>51</v>
          </cell>
          <cell r="JW53" t="str">
            <v>024002</v>
          </cell>
          <cell r="JX53">
            <v>28</v>
          </cell>
          <cell r="JY53" t="str">
            <v>024002</v>
          </cell>
          <cell r="JZ53">
            <v>43</v>
          </cell>
          <cell r="KA53" t="str">
            <v>024002</v>
          </cell>
          <cell r="KB53">
            <v>29</v>
          </cell>
          <cell r="KC53" t="str">
            <v>024002</v>
          </cell>
          <cell r="KD53">
            <v>54</v>
          </cell>
          <cell r="KE53" t="str">
            <v>024002</v>
          </cell>
          <cell r="KF53">
            <v>17</v>
          </cell>
          <cell r="KG53" t="str">
            <v>024002</v>
          </cell>
          <cell r="KH53">
            <v>30</v>
          </cell>
          <cell r="KI53" t="str">
            <v>024002</v>
          </cell>
          <cell r="KJ53">
            <v>14</v>
          </cell>
          <cell r="KK53" t="str">
            <v>024002</v>
          </cell>
          <cell r="KL53">
            <v>27</v>
          </cell>
          <cell r="KM53" t="str">
            <v>024002</v>
          </cell>
          <cell r="KN53">
            <v>10</v>
          </cell>
          <cell r="KO53" t="str">
            <v>024002</v>
          </cell>
          <cell r="KP53">
            <v>13</v>
          </cell>
          <cell r="KQ53" t="str">
            <v>024002</v>
          </cell>
          <cell r="KR53">
            <v>1</v>
          </cell>
          <cell r="KS53" t="str">
            <v>024002</v>
          </cell>
          <cell r="KT53">
            <v>10</v>
          </cell>
          <cell r="KU53" t="str">
            <v>024002</v>
          </cell>
          <cell r="KV53">
            <v>1</v>
          </cell>
          <cell r="KW53" t="str">
            <v>024002</v>
          </cell>
          <cell r="KX53">
            <v>5</v>
          </cell>
          <cell r="KY53" t="str">
            <v>024002</v>
          </cell>
          <cell r="KZ53">
            <v>3</v>
          </cell>
          <cell r="LA53" t="str">
            <v>024002</v>
          </cell>
          <cell r="LB53">
            <v>6</v>
          </cell>
          <cell r="LC53" t="str">
            <v>024002</v>
          </cell>
          <cell r="LD53">
            <v>6</v>
          </cell>
          <cell r="LE53" t="str">
            <v>024002</v>
          </cell>
          <cell r="LF53">
            <v>20</v>
          </cell>
          <cell r="LG53" t="str">
            <v>024002</v>
          </cell>
          <cell r="LH53">
            <v>6</v>
          </cell>
          <cell r="LI53" t="str">
            <v>024002</v>
          </cell>
          <cell r="LJ53">
            <v>20</v>
          </cell>
          <cell r="LK53" t="str">
            <v>024002</v>
          </cell>
          <cell r="LL53">
            <v>9</v>
          </cell>
          <cell r="LM53" t="str">
            <v>024002</v>
          </cell>
          <cell r="LN53">
            <v>27</v>
          </cell>
          <cell r="LO53" t="str">
            <v>024002</v>
          </cell>
          <cell r="LP53">
            <v>6</v>
          </cell>
          <cell r="LQ53" t="str">
            <v>024002</v>
          </cell>
          <cell r="LR53">
            <v>35</v>
          </cell>
          <cell r="LS53" t="str">
            <v>024002</v>
          </cell>
          <cell r="LT53">
            <v>12</v>
          </cell>
          <cell r="LU53" t="str">
            <v>024002</v>
          </cell>
          <cell r="LV53">
            <v>21</v>
          </cell>
          <cell r="LW53" t="str">
            <v>024002</v>
          </cell>
          <cell r="LX53">
            <v>7</v>
          </cell>
          <cell r="LY53" t="str">
            <v>024002</v>
          </cell>
          <cell r="LZ53">
            <v>25</v>
          </cell>
          <cell r="MA53" t="str">
            <v>024002</v>
          </cell>
          <cell r="MB53">
            <v>6</v>
          </cell>
          <cell r="MC53" t="str">
            <v>024002</v>
          </cell>
          <cell r="MD53">
            <v>24</v>
          </cell>
          <cell r="ME53" t="str">
            <v>024002</v>
          </cell>
          <cell r="MF53">
            <v>12</v>
          </cell>
          <cell r="MG53" t="str">
            <v>024002</v>
          </cell>
          <cell r="MH53">
            <v>26</v>
          </cell>
          <cell r="MI53" t="str">
            <v>024002</v>
          </cell>
          <cell r="MJ53">
            <v>1</v>
          </cell>
          <cell r="MK53" t="str">
            <v>024002</v>
          </cell>
          <cell r="ML53">
            <v>8</v>
          </cell>
          <cell r="MM53" t="str">
            <v>024002</v>
          </cell>
          <cell r="MN53">
            <v>2</v>
          </cell>
          <cell r="MO53" t="str">
            <v>024002</v>
          </cell>
          <cell r="MP53">
            <v>11</v>
          </cell>
          <cell r="MQ53" t="str">
            <v>024002</v>
          </cell>
          <cell r="MR53">
            <v>3</v>
          </cell>
          <cell r="MS53" t="str">
            <v>024002</v>
          </cell>
          <cell r="MT53">
            <v>13</v>
          </cell>
          <cell r="MW53" t="str">
            <v>024002</v>
          </cell>
          <cell r="MX53">
            <v>9</v>
          </cell>
          <cell r="MY53" t="str">
            <v>024002</v>
          </cell>
          <cell r="MZ53">
            <v>3</v>
          </cell>
          <cell r="NA53" t="str">
            <v>024002</v>
          </cell>
          <cell r="NB53">
            <v>4</v>
          </cell>
          <cell r="NC53" t="str">
            <v>024002</v>
          </cell>
          <cell r="ND53">
            <v>1</v>
          </cell>
          <cell r="NE53" t="str">
            <v>024002</v>
          </cell>
          <cell r="NF53">
            <v>5</v>
          </cell>
          <cell r="NG53" t="str">
            <v>024002</v>
          </cell>
          <cell r="NH53">
            <v>1</v>
          </cell>
          <cell r="NI53" t="str">
            <v>024005</v>
          </cell>
          <cell r="NJ53">
            <v>33</v>
          </cell>
          <cell r="NK53" t="str">
            <v>024002</v>
          </cell>
          <cell r="NL53">
            <v>1</v>
          </cell>
          <cell r="NM53" t="str">
            <v>024002</v>
          </cell>
          <cell r="NN53">
            <v>2</v>
          </cell>
          <cell r="NQ53" t="str">
            <v>024005</v>
          </cell>
          <cell r="NR53">
            <v>13</v>
          </cell>
          <cell r="NU53" t="str">
            <v>025002</v>
          </cell>
          <cell r="NV53">
            <v>3</v>
          </cell>
          <cell r="NY53" t="str">
            <v>026004</v>
          </cell>
          <cell r="NZ53">
            <v>4</v>
          </cell>
        </row>
        <row r="54">
          <cell r="C54" t="str">
            <v>025002</v>
          </cell>
          <cell r="D54">
            <v>65</v>
          </cell>
          <cell r="E54" t="str">
            <v>025002</v>
          </cell>
          <cell r="F54">
            <v>70</v>
          </cell>
          <cell r="G54" t="str">
            <v>025002</v>
          </cell>
          <cell r="H54">
            <v>89</v>
          </cell>
          <cell r="I54" t="str">
            <v>025002</v>
          </cell>
          <cell r="J54">
            <v>83</v>
          </cell>
          <cell r="K54" t="str">
            <v>025002</v>
          </cell>
          <cell r="L54">
            <v>89</v>
          </cell>
          <cell r="M54" t="str">
            <v>025002</v>
          </cell>
          <cell r="N54">
            <v>95</v>
          </cell>
          <cell r="O54" t="str">
            <v>025002</v>
          </cell>
          <cell r="P54">
            <v>111</v>
          </cell>
          <cell r="Q54" t="str">
            <v>025002</v>
          </cell>
          <cell r="R54">
            <v>103</v>
          </cell>
          <cell r="S54" t="str">
            <v>025002</v>
          </cell>
          <cell r="T54">
            <v>116</v>
          </cell>
          <cell r="U54" t="str">
            <v>025002</v>
          </cell>
          <cell r="V54">
            <v>107</v>
          </cell>
          <cell r="W54" t="str">
            <v>025002</v>
          </cell>
          <cell r="X54">
            <v>133</v>
          </cell>
          <cell r="Y54" t="str">
            <v>025002</v>
          </cell>
          <cell r="Z54">
            <v>141</v>
          </cell>
          <cell r="AA54" t="str">
            <v>025002</v>
          </cell>
          <cell r="AB54">
            <v>155</v>
          </cell>
          <cell r="AC54" t="str">
            <v>025001</v>
          </cell>
          <cell r="AD54">
            <v>428</v>
          </cell>
          <cell r="AE54" t="str">
            <v>025002</v>
          </cell>
          <cell r="AF54">
            <v>153</v>
          </cell>
          <cell r="AG54" t="str">
            <v>025002</v>
          </cell>
          <cell r="AH54">
            <v>152</v>
          </cell>
          <cell r="AI54" t="str">
            <v>025002</v>
          </cell>
          <cell r="AJ54">
            <v>139</v>
          </cell>
          <cell r="AK54" t="str">
            <v>025002</v>
          </cell>
          <cell r="AL54">
            <v>134</v>
          </cell>
          <cell r="AM54" t="str">
            <v>025002</v>
          </cell>
          <cell r="AN54">
            <v>172</v>
          </cell>
          <cell r="AO54" t="str">
            <v>025002</v>
          </cell>
          <cell r="AP54">
            <v>157</v>
          </cell>
          <cell r="AQ54" t="str">
            <v>025002</v>
          </cell>
          <cell r="AR54">
            <v>171</v>
          </cell>
          <cell r="AS54" t="str">
            <v>025002</v>
          </cell>
          <cell r="AT54">
            <v>146</v>
          </cell>
          <cell r="AU54" t="str">
            <v>025002</v>
          </cell>
          <cell r="AV54">
            <v>161</v>
          </cell>
          <cell r="AW54" t="str">
            <v>025002</v>
          </cell>
          <cell r="AX54">
            <v>164</v>
          </cell>
          <cell r="AY54" t="str">
            <v>025002</v>
          </cell>
          <cell r="AZ54">
            <v>192</v>
          </cell>
          <cell r="BA54" t="str">
            <v>025002</v>
          </cell>
          <cell r="BB54">
            <v>161</v>
          </cell>
          <cell r="BC54" t="str">
            <v>025001</v>
          </cell>
          <cell r="BD54">
            <v>398</v>
          </cell>
          <cell r="BE54" t="str">
            <v>025001</v>
          </cell>
          <cell r="BF54">
            <v>363</v>
          </cell>
          <cell r="BG54" t="str">
            <v>025001</v>
          </cell>
          <cell r="BH54">
            <v>317</v>
          </cell>
          <cell r="BI54" t="str">
            <v>025001</v>
          </cell>
          <cell r="BJ54">
            <v>329</v>
          </cell>
          <cell r="BK54" t="str">
            <v>025001</v>
          </cell>
          <cell r="BL54">
            <v>313</v>
          </cell>
          <cell r="BM54" t="str">
            <v>025001</v>
          </cell>
          <cell r="BN54">
            <v>346</v>
          </cell>
          <cell r="BO54" t="str">
            <v>023002</v>
          </cell>
          <cell r="BP54">
            <v>302</v>
          </cell>
          <cell r="BQ54" t="str">
            <v>023002</v>
          </cell>
          <cell r="BR54">
            <v>261</v>
          </cell>
          <cell r="BS54" t="str">
            <v>023005</v>
          </cell>
          <cell r="BT54">
            <v>57</v>
          </cell>
          <cell r="BU54" t="str">
            <v>023500</v>
          </cell>
          <cell r="BV54">
            <v>3306</v>
          </cell>
          <cell r="BW54" t="str">
            <v>023005</v>
          </cell>
          <cell r="BX54">
            <v>78</v>
          </cell>
          <cell r="BY54" t="str">
            <v>023500</v>
          </cell>
          <cell r="BZ54">
            <v>2799</v>
          </cell>
          <cell r="CA54" t="str">
            <v>024002</v>
          </cell>
          <cell r="CB54">
            <v>110</v>
          </cell>
          <cell r="CC54" t="str">
            <v>024001</v>
          </cell>
          <cell r="CD54">
            <v>139</v>
          </cell>
          <cell r="CE54" t="str">
            <v>023500</v>
          </cell>
          <cell r="CF54">
            <v>1559</v>
          </cell>
          <cell r="CG54" t="str">
            <v>023500</v>
          </cell>
          <cell r="CH54">
            <v>1974</v>
          </cell>
          <cell r="CI54" t="str">
            <v>023006</v>
          </cell>
          <cell r="CJ54">
            <v>77</v>
          </cell>
          <cell r="CK54" t="str">
            <v>024002</v>
          </cell>
          <cell r="CL54">
            <v>58</v>
          </cell>
          <cell r="CM54" t="str">
            <v>024002</v>
          </cell>
          <cell r="CN54">
            <v>103</v>
          </cell>
          <cell r="CO54" t="str">
            <v>023500</v>
          </cell>
          <cell r="CP54">
            <v>1264</v>
          </cell>
          <cell r="CQ54" t="str">
            <v>024002</v>
          </cell>
          <cell r="CR54">
            <v>118</v>
          </cell>
          <cell r="CS54" t="str">
            <v>024001</v>
          </cell>
          <cell r="CT54">
            <v>129</v>
          </cell>
          <cell r="CU54" t="str">
            <v>024002</v>
          </cell>
          <cell r="CV54">
            <v>111</v>
          </cell>
          <cell r="CW54" t="str">
            <v>024002</v>
          </cell>
          <cell r="CX54">
            <v>54</v>
          </cell>
          <cell r="CY54" t="str">
            <v>024002</v>
          </cell>
          <cell r="CZ54">
            <v>109</v>
          </cell>
          <cell r="DA54" t="str">
            <v>023500</v>
          </cell>
          <cell r="DB54">
            <v>1128</v>
          </cell>
          <cell r="DC54" t="str">
            <v>024002</v>
          </cell>
          <cell r="DD54">
            <v>109</v>
          </cell>
          <cell r="DE54" t="str">
            <v>024001</v>
          </cell>
          <cell r="DF54">
            <v>173</v>
          </cell>
          <cell r="DG54" t="str">
            <v>024002</v>
          </cell>
          <cell r="DH54">
            <v>102</v>
          </cell>
          <cell r="DI54" t="str">
            <v>024001</v>
          </cell>
          <cell r="DJ54">
            <v>178</v>
          </cell>
          <cell r="DK54" t="str">
            <v>024002</v>
          </cell>
          <cell r="DL54">
            <v>110</v>
          </cell>
          <cell r="DM54" t="str">
            <v>024002</v>
          </cell>
          <cell r="DN54">
            <v>84</v>
          </cell>
          <cell r="DO54" t="str">
            <v>024002</v>
          </cell>
          <cell r="DP54">
            <v>136</v>
          </cell>
          <cell r="DQ54" t="str">
            <v>024002</v>
          </cell>
          <cell r="DR54">
            <v>79</v>
          </cell>
          <cell r="DS54" t="str">
            <v>024001</v>
          </cell>
          <cell r="DT54">
            <v>305</v>
          </cell>
          <cell r="DU54" t="str">
            <v>024001</v>
          </cell>
          <cell r="DV54">
            <v>220</v>
          </cell>
          <cell r="DW54" t="str">
            <v>024002</v>
          </cell>
          <cell r="DX54">
            <v>148</v>
          </cell>
          <cell r="DY54" t="str">
            <v>024002</v>
          </cell>
          <cell r="DZ54">
            <v>124</v>
          </cell>
          <cell r="EA54" t="str">
            <v>024002</v>
          </cell>
          <cell r="EB54">
            <v>145</v>
          </cell>
          <cell r="EC54" t="str">
            <v>024002</v>
          </cell>
          <cell r="ED54">
            <v>115</v>
          </cell>
          <cell r="EE54" t="str">
            <v>024002</v>
          </cell>
          <cell r="EF54">
            <v>156</v>
          </cell>
          <cell r="EG54" t="str">
            <v>023500</v>
          </cell>
          <cell r="EH54">
            <v>1664</v>
          </cell>
          <cell r="EI54" t="str">
            <v>024002</v>
          </cell>
          <cell r="EJ54">
            <v>113</v>
          </cell>
          <cell r="EK54" t="str">
            <v>024002</v>
          </cell>
          <cell r="EL54">
            <v>96</v>
          </cell>
          <cell r="EM54" t="str">
            <v>024002</v>
          </cell>
          <cell r="EN54">
            <v>111</v>
          </cell>
          <cell r="EO54" t="str">
            <v>024002</v>
          </cell>
          <cell r="EP54">
            <v>119</v>
          </cell>
          <cell r="EQ54" t="str">
            <v>024002</v>
          </cell>
          <cell r="ER54">
            <v>118</v>
          </cell>
          <cell r="ES54" t="str">
            <v>024001</v>
          </cell>
          <cell r="ET54">
            <v>265</v>
          </cell>
          <cell r="EU54" t="str">
            <v>024002</v>
          </cell>
          <cell r="EV54">
            <v>109</v>
          </cell>
          <cell r="EW54" t="str">
            <v>024001</v>
          </cell>
          <cell r="EX54">
            <v>266</v>
          </cell>
          <cell r="EY54" t="str">
            <v>024005</v>
          </cell>
          <cell r="EZ54">
            <v>706</v>
          </cell>
          <cell r="FA54" t="str">
            <v>024002</v>
          </cell>
          <cell r="FB54">
            <v>97</v>
          </cell>
          <cell r="FC54" t="str">
            <v>024002</v>
          </cell>
          <cell r="FD54">
            <v>97</v>
          </cell>
          <cell r="FE54" t="str">
            <v>024002</v>
          </cell>
          <cell r="FF54">
            <v>91</v>
          </cell>
          <cell r="FG54" t="str">
            <v>024002</v>
          </cell>
          <cell r="FH54">
            <v>114</v>
          </cell>
          <cell r="FI54" t="str">
            <v>024002</v>
          </cell>
          <cell r="FJ54">
            <v>115</v>
          </cell>
          <cell r="FK54" t="str">
            <v>024002</v>
          </cell>
          <cell r="FL54">
            <v>93</v>
          </cell>
          <cell r="FM54" t="str">
            <v>024002</v>
          </cell>
          <cell r="FN54">
            <v>104</v>
          </cell>
          <cell r="FO54" t="str">
            <v>024002</v>
          </cell>
          <cell r="FP54">
            <v>104</v>
          </cell>
          <cell r="FQ54" t="str">
            <v>024002</v>
          </cell>
          <cell r="FR54">
            <v>93</v>
          </cell>
          <cell r="FS54" t="str">
            <v>024002</v>
          </cell>
          <cell r="FT54">
            <v>106</v>
          </cell>
          <cell r="FU54" t="str">
            <v>024002</v>
          </cell>
          <cell r="FV54">
            <v>101</v>
          </cell>
          <cell r="FW54" t="str">
            <v>024002</v>
          </cell>
          <cell r="FX54">
            <v>81</v>
          </cell>
          <cell r="FY54" t="str">
            <v>024002</v>
          </cell>
          <cell r="FZ54">
            <v>91</v>
          </cell>
          <cell r="GA54" t="str">
            <v>024001</v>
          </cell>
          <cell r="GB54">
            <v>217</v>
          </cell>
          <cell r="GC54" t="str">
            <v>024002</v>
          </cell>
          <cell r="GD54">
            <v>92</v>
          </cell>
          <cell r="GE54" t="str">
            <v>024002</v>
          </cell>
          <cell r="GF54">
            <v>89</v>
          </cell>
          <cell r="GG54" t="str">
            <v>024002</v>
          </cell>
          <cell r="GH54">
            <v>111</v>
          </cell>
          <cell r="GI54" t="str">
            <v>024002</v>
          </cell>
          <cell r="GJ54">
            <v>102</v>
          </cell>
          <cell r="GK54" t="str">
            <v>024002</v>
          </cell>
          <cell r="GL54">
            <v>79</v>
          </cell>
          <cell r="GM54" t="str">
            <v>024002</v>
          </cell>
          <cell r="GN54">
            <v>104</v>
          </cell>
          <cell r="GO54" t="str">
            <v>024002</v>
          </cell>
          <cell r="GP54">
            <v>111</v>
          </cell>
          <cell r="GQ54" t="str">
            <v>024002</v>
          </cell>
          <cell r="GR54">
            <v>102</v>
          </cell>
          <cell r="GS54" t="str">
            <v>024002</v>
          </cell>
          <cell r="GT54">
            <v>97</v>
          </cell>
          <cell r="GU54" t="str">
            <v>024002</v>
          </cell>
          <cell r="GV54">
            <v>85</v>
          </cell>
          <cell r="GW54" t="str">
            <v>024002</v>
          </cell>
          <cell r="GX54">
            <v>122</v>
          </cell>
          <cell r="GY54" t="str">
            <v>024002</v>
          </cell>
          <cell r="GZ54">
            <v>106</v>
          </cell>
          <cell r="HA54" t="str">
            <v>024002</v>
          </cell>
          <cell r="HB54">
            <v>109</v>
          </cell>
          <cell r="HC54" t="str">
            <v>024002</v>
          </cell>
          <cell r="HD54">
            <v>155</v>
          </cell>
          <cell r="HE54" t="str">
            <v>024001</v>
          </cell>
          <cell r="HF54">
            <v>269</v>
          </cell>
          <cell r="HG54" t="str">
            <v>024002</v>
          </cell>
          <cell r="HH54">
            <v>107</v>
          </cell>
          <cell r="HI54" t="str">
            <v>024002</v>
          </cell>
          <cell r="HJ54">
            <v>146</v>
          </cell>
          <cell r="HK54" t="str">
            <v>024002</v>
          </cell>
          <cell r="HL54">
            <v>145</v>
          </cell>
          <cell r="HM54" t="str">
            <v>024002</v>
          </cell>
          <cell r="HN54">
            <v>140</v>
          </cell>
          <cell r="HO54" t="str">
            <v>024002</v>
          </cell>
          <cell r="HP54">
            <v>124</v>
          </cell>
          <cell r="HQ54" t="str">
            <v>024002</v>
          </cell>
          <cell r="HR54">
            <v>95</v>
          </cell>
          <cell r="HS54" t="str">
            <v>024002</v>
          </cell>
          <cell r="HT54">
            <v>120</v>
          </cell>
          <cell r="HU54" t="str">
            <v>024002</v>
          </cell>
          <cell r="HV54">
            <v>136</v>
          </cell>
          <cell r="HW54" t="str">
            <v>024002</v>
          </cell>
          <cell r="HX54">
            <v>149</v>
          </cell>
          <cell r="HY54" t="str">
            <v>024002</v>
          </cell>
          <cell r="HZ54">
            <v>105</v>
          </cell>
          <cell r="IA54" t="str">
            <v>024002</v>
          </cell>
          <cell r="IB54">
            <v>133</v>
          </cell>
          <cell r="IC54" t="str">
            <v>024002</v>
          </cell>
          <cell r="ID54">
            <v>113</v>
          </cell>
          <cell r="IE54" t="str">
            <v>024002</v>
          </cell>
          <cell r="IF54">
            <v>136</v>
          </cell>
          <cell r="IG54" t="str">
            <v>024002</v>
          </cell>
          <cell r="IH54">
            <v>121</v>
          </cell>
          <cell r="II54" t="str">
            <v>024002</v>
          </cell>
          <cell r="IJ54">
            <v>126</v>
          </cell>
          <cell r="IK54" t="str">
            <v>024001</v>
          </cell>
          <cell r="IL54">
            <v>314</v>
          </cell>
          <cell r="IM54" t="str">
            <v>024002</v>
          </cell>
          <cell r="IN54">
            <v>102</v>
          </cell>
          <cell r="IO54" t="str">
            <v>024002</v>
          </cell>
          <cell r="IP54">
            <v>115</v>
          </cell>
          <cell r="IQ54" t="str">
            <v>024002</v>
          </cell>
          <cell r="IR54">
            <v>113</v>
          </cell>
          <cell r="IS54" t="str">
            <v>024002</v>
          </cell>
          <cell r="IT54">
            <v>104</v>
          </cell>
          <cell r="IU54" t="str">
            <v>024002</v>
          </cell>
          <cell r="IV54">
            <v>77</v>
          </cell>
          <cell r="IW54" t="str">
            <v>024002</v>
          </cell>
          <cell r="IX54">
            <v>92</v>
          </cell>
          <cell r="IY54" t="str">
            <v>024002</v>
          </cell>
          <cell r="IZ54">
            <v>57</v>
          </cell>
          <cell r="JA54" t="str">
            <v>024002</v>
          </cell>
          <cell r="JB54">
            <v>104</v>
          </cell>
          <cell r="JC54" t="str">
            <v>024005</v>
          </cell>
          <cell r="JD54">
            <v>496</v>
          </cell>
          <cell r="JE54" t="str">
            <v>024002</v>
          </cell>
          <cell r="JF54">
            <v>87</v>
          </cell>
          <cell r="JG54" t="str">
            <v>024005</v>
          </cell>
          <cell r="JH54">
            <v>449</v>
          </cell>
          <cell r="JI54" t="str">
            <v>024002</v>
          </cell>
          <cell r="JJ54">
            <v>87</v>
          </cell>
          <cell r="JK54" t="str">
            <v>024002</v>
          </cell>
          <cell r="JL54">
            <v>53</v>
          </cell>
          <cell r="JM54" t="str">
            <v>024002</v>
          </cell>
          <cell r="JN54">
            <v>59</v>
          </cell>
          <cell r="JO54" t="str">
            <v>024002</v>
          </cell>
          <cell r="JP54">
            <v>44</v>
          </cell>
          <cell r="JQ54" t="str">
            <v>024002</v>
          </cell>
          <cell r="JR54">
            <v>55</v>
          </cell>
          <cell r="JS54" t="str">
            <v>024002</v>
          </cell>
          <cell r="JT54">
            <v>46</v>
          </cell>
          <cell r="JU54" t="str">
            <v>024005</v>
          </cell>
          <cell r="JV54">
            <v>648</v>
          </cell>
          <cell r="JW54" t="str">
            <v>024005</v>
          </cell>
          <cell r="JX54">
            <v>267</v>
          </cell>
          <cell r="JY54" t="str">
            <v>024005</v>
          </cell>
          <cell r="JZ54">
            <v>577</v>
          </cell>
          <cell r="KA54" t="str">
            <v>024005</v>
          </cell>
          <cell r="KB54">
            <v>294</v>
          </cell>
          <cell r="KC54" t="str">
            <v>024005</v>
          </cell>
          <cell r="KD54">
            <v>590</v>
          </cell>
          <cell r="KE54" t="str">
            <v>024005</v>
          </cell>
          <cell r="KF54">
            <v>197</v>
          </cell>
          <cell r="KG54" t="str">
            <v>024005</v>
          </cell>
          <cell r="KH54">
            <v>394</v>
          </cell>
          <cell r="KI54" t="str">
            <v>024005</v>
          </cell>
          <cell r="KJ54">
            <v>174</v>
          </cell>
          <cell r="KK54" t="str">
            <v>024005</v>
          </cell>
          <cell r="KL54">
            <v>339</v>
          </cell>
          <cell r="KM54" t="str">
            <v>024005</v>
          </cell>
          <cell r="KN54">
            <v>168</v>
          </cell>
          <cell r="KO54" t="str">
            <v>024005</v>
          </cell>
          <cell r="KP54">
            <v>356</v>
          </cell>
          <cell r="KQ54" t="str">
            <v>024005</v>
          </cell>
          <cell r="KR54">
            <v>102</v>
          </cell>
          <cell r="KS54" t="str">
            <v>024005</v>
          </cell>
          <cell r="KT54">
            <v>185</v>
          </cell>
          <cell r="KU54" t="str">
            <v>024005</v>
          </cell>
          <cell r="KV54">
            <v>43</v>
          </cell>
          <cell r="KW54" t="str">
            <v>024005</v>
          </cell>
          <cell r="KX54">
            <v>155</v>
          </cell>
          <cell r="KY54" t="str">
            <v>024005</v>
          </cell>
          <cell r="KZ54">
            <v>49</v>
          </cell>
          <cell r="LA54" t="str">
            <v>024005</v>
          </cell>
          <cell r="LB54">
            <v>144</v>
          </cell>
          <cell r="LC54" t="str">
            <v>024005</v>
          </cell>
          <cell r="LD54">
            <v>77</v>
          </cell>
          <cell r="LE54" t="str">
            <v>024005</v>
          </cell>
          <cell r="LF54">
            <v>227</v>
          </cell>
          <cell r="LG54" t="str">
            <v>024005</v>
          </cell>
          <cell r="LH54">
            <v>80</v>
          </cell>
          <cell r="LI54" t="str">
            <v>024005</v>
          </cell>
          <cell r="LJ54">
            <v>294</v>
          </cell>
          <cell r="LK54" t="str">
            <v>024005</v>
          </cell>
          <cell r="LL54">
            <v>69</v>
          </cell>
          <cell r="LM54" t="str">
            <v>024005</v>
          </cell>
          <cell r="LN54">
            <v>262</v>
          </cell>
          <cell r="LO54" t="str">
            <v>024005</v>
          </cell>
          <cell r="LP54">
            <v>92</v>
          </cell>
          <cell r="LQ54" t="str">
            <v>024005</v>
          </cell>
          <cell r="LR54">
            <v>283</v>
          </cell>
          <cell r="LS54" t="str">
            <v>024005</v>
          </cell>
          <cell r="LT54">
            <v>67</v>
          </cell>
          <cell r="LU54" t="str">
            <v>024005</v>
          </cell>
          <cell r="LV54">
            <v>307</v>
          </cell>
          <cell r="LW54" t="str">
            <v>024005</v>
          </cell>
          <cell r="LX54">
            <v>59</v>
          </cell>
          <cell r="LY54" t="str">
            <v>024005</v>
          </cell>
          <cell r="LZ54">
            <v>238</v>
          </cell>
          <cell r="MA54" t="str">
            <v>024005</v>
          </cell>
          <cell r="MB54">
            <v>64</v>
          </cell>
          <cell r="MC54" t="str">
            <v>024005</v>
          </cell>
          <cell r="MD54">
            <v>187</v>
          </cell>
          <cell r="ME54" t="str">
            <v>024005</v>
          </cell>
          <cell r="MF54">
            <v>36</v>
          </cell>
          <cell r="MG54" t="str">
            <v>024005</v>
          </cell>
          <cell r="MH54">
            <v>126</v>
          </cell>
          <cell r="MI54" t="str">
            <v>024005</v>
          </cell>
          <cell r="MJ54">
            <v>13</v>
          </cell>
          <cell r="MK54" t="str">
            <v>024005</v>
          </cell>
          <cell r="ML54">
            <v>103</v>
          </cell>
          <cell r="MM54" t="str">
            <v>024005</v>
          </cell>
          <cell r="MN54">
            <v>16</v>
          </cell>
          <cell r="MO54" t="str">
            <v>024005</v>
          </cell>
          <cell r="MP54">
            <v>87</v>
          </cell>
          <cell r="MQ54" t="str">
            <v>024005</v>
          </cell>
          <cell r="MR54">
            <v>20</v>
          </cell>
          <cell r="MS54" t="str">
            <v>024005</v>
          </cell>
          <cell r="MT54">
            <v>74</v>
          </cell>
          <cell r="MU54" t="str">
            <v>024005</v>
          </cell>
          <cell r="MV54">
            <v>14</v>
          </cell>
          <cell r="MW54" t="str">
            <v>024005</v>
          </cell>
          <cell r="MX54">
            <v>72</v>
          </cell>
          <cell r="MY54" t="str">
            <v>024005</v>
          </cell>
          <cell r="MZ54">
            <v>15</v>
          </cell>
          <cell r="NA54" t="str">
            <v>024005</v>
          </cell>
          <cell r="NB54">
            <v>51</v>
          </cell>
          <cell r="NC54" t="str">
            <v>024005</v>
          </cell>
          <cell r="ND54">
            <v>6</v>
          </cell>
          <cell r="NE54" t="str">
            <v>024005</v>
          </cell>
          <cell r="NF54">
            <v>51</v>
          </cell>
          <cell r="NG54" t="str">
            <v>024005</v>
          </cell>
          <cell r="NH54">
            <v>10</v>
          </cell>
          <cell r="NI54" t="str">
            <v>024006</v>
          </cell>
          <cell r="NJ54">
            <v>1</v>
          </cell>
          <cell r="NM54" t="str">
            <v>024005</v>
          </cell>
          <cell r="NN54">
            <v>25</v>
          </cell>
          <cell r="NO54" t="str">
            <v>024005</v>
          </cell>
          <cell r="NP54">
            <v>3</v>
          </cell>
          <cell r="NQ54" t="str">
            <v>024006</v>
          </cell>
          <cell r="NR54">
            <v>1</v>
          </cell>
          <cell r="NU54" t="str">
            <v>025003</v>
          </cell>
          <cell r="NV54">
            <v>3</v>
          </cell>
          <cell r="NW54" t="str">
            <v>024005</v>
          </cell>
          <cell r="NX54">
            <v>1</v>
          </cell>
          <cell r="NY54" t="str">
            <v>026005</v>
          </cell>
          <cell r="NZ54">
            <v>1</v>
          </cell>
        </row>
        <row r="55">
          <cell r="C55" t="str">
            <v>025003</v>
          </cell>
          <cell r="D55">
            <v>65</v>
          </cell>
          <cell r="E55" t="str">
            <v>025003</v>
          </cell>
          <cell r="F55">
            <v>81</v>
          </cell>
          <cell r="G55" t="str">
            <v>025003</v>
          </cell>
          <cell r="H55">
            <v>79</v>
          </cell>
          <cell r="I55" t="str">
            <v>025003</v>
          </cell>
          <cell r="J55">
            <v>85</v>
          </cell>
          <cell r="K55" t="str">
            <v>025003</v>
          </cell>
          <cell r="L55">
            <v>98</v>
          </cell>
          <cell r="M55" t="str">
            <v>025003</v>
          </cell>
          <cell r="N55">
            <v>80</v>
          </cell>
          <cell r="O55" t="str">
            <v>025003</v>
          </cell>
          <cell r="P55">
            <v>88</v>
          </cell>
          <cell r="Q55" t="str">
            <v>025003</v>
          </cell>
          <cell r="R55">
            <v>97</v>
          </cell>
          <cell r="S55" t="str">
            <v>025003</v>
          </cell>
          <cell r="T55">
            <v>128</v>
          </cell>
          <cell r="U55" t="str">
            <v>025003</v>
          </cell>
          <cell r="V55">
            <v>108</v>
          </cell>
          <cell r="W55" t="str">
            <v>025003</v>
          </cell>
          <cell r="X55">
            <v>148</v>
          </cell>
          <cell r="Y55" t="str">
            <v>025003</v>
          </cell>
          <cell r="Z55">
            <v>111</v>
          </cell>
          <cell r="AA55" t="str">
            <v>025003</v>
          </cell>
          <cell r="AB55">
            <v>109</v>
          </cell>
          <cell r="AC55" t="str">
            <v>025002</v>
          </cell>
          <cell r="AD55">
            <v>138</v>
          </cell>
          <cell r="AE55" t="str">
            <v>025003</v>
          </cell>
          <cell r="AF55">
            <v>129</v>
          </cell>
          <cell r="AG55" t="str">
            <v>025003</v>
          </cell>
          <cell r="AH55">
            <v>130</v>
          </cell>
          <cell r="AI55" t="str">
            <v>025003</v>
          </cell>
          <cell r="AJ55">
            <v>155</v>
          </cell>
          <cell r="AK55" t="str">
            <v>025003</v>
          </cell>
          <cell r="AL55">
            <v>140</v>
          </cell>
          <cell r="AM55" t="str">
            <v>025003</v>
          </cell>
          <cell r="AN55">
            <v>123</v>
          </cell>
          <cell r="AO55" t="str">
            <v>025003</v>
          </cell>
          <cell r="AP55">
            <v>114</v>
          </cell>
          <cell r="AQ55" t="str">
            <v>025003</v>
          </cell>
          <cell r="AR55">
            <v>144</v>
          </cell>
          <cell r="AS55" t="str">
            <v>025003</v>
          </cell>
          <cell r="AT55">
            <v>127</v>
          </cell>
          <cell r="AU55" t="str">
            <v>025003</v>
          </cell>
          <cell r="AV55">
            <v>137</v>
          </cell>
          <cell r="AW55" t="str">
            <v>025003</v>
          </cell>
          <cell r="AX55">
            <v>137</v>
          </cell>
          <cell r="AY55" t="str">
            <v>025003</v>
          </cell>
          <cell r="AZ55">
            <v>148</v>
          </cell>
          <cell r="BA55" t="str">
            <v>025003</v>
          </cell>
          <cell r="BB55">
            <v>128</v>
          </cell>
          <cell r="BC55" t="str">
            <v>025002</v>
          </cell>
          <cell r="BD55">
            <v>164</v>
          </cell>
          <cell r="BE55" t="str">
            <v>025002</v>
          </cell>
          <cell r="BF55">
            <v>136</v>
          </cell>
          <cell r="BG55" t="str">
            <v>025002</v>
          </cell>
          <cell r="BH55">
            <v>149</v>
          </cell>
          <cell r="BI55" t="str">
            <v>025002</v>
          </cell>
          <cell r="BJ55">
            <v>114</v>
          </cell>
          <cell r="BK55" t="str">
            <v>025002</v>
          </cell>
          <cell r="BL55">
            <v>140</v>
          </cell>
          <cell r="BM55" t="str">
            <v>025002</v>
          </cell>
          <cell r="BN55">
            <v>125</v>
          </cell>
          <cell r="BO55" t="str">
            <v>023005</v>
          </cell>
          <cell r="BP55">
            <v>53</v>
          </cell>
          <cell r="BQ55" t="str">
            <v>023005</v>
          </cell>
          <cell r="BR55">
            <v>43</v>
          </cell>
          <cell r="BS55" t="str">
            <v>023006</v>
          </cell>
          <cell r="BT55">
            <v>57</v>
          </cell>
          <cell r="BU55" t="str">
            <v>024001</v>
          </cell>
          <cell r="BV55">
            <v>114</v>
          </cell>
          <cell r="BW55" t="str">
            <v>023006</v>
          </cell>
          <cell r="BX55">
            <v>65</v>
          </cell>
          <cell r="BY55" t="str">
            <v>024001</v>
          </cell>
          <cell r="BZ55">
            <v>130</v>
          </cell>
          <cell r="CA55" t="str">
            <v>024005</v>
          </cell>
          <cell r="CB55">
            <v>459</v>
          </cell>
          <cell r="CC55" t="str">
            <v>024002</v>
          </cell>
          <cell r="CD55">
            <v>74</v>
          </cell>
          <cell r="CE55" t="str">
            <v>024001</v>
          </cell>
          <cell r="CF55">
            <v>183</v>
          </cell>
          <cell r="CG55" t="str">
            <v>024001</v>
          </cell>
          <cell r="CH55">
            <v>115</v>
          </cell>
          <cell r="CI55" t="str">
            <v>023500</v>
          </cell>
          <cell r="CJ55">
            <v>1043</v>
          </cell>
          <cell r="CK55" t="str">
            <v>024005</v>
          </cell>
          <cell r="CL55">
            <v>340</v>
          </cell>
          <cell r="CM55" t="str">
            <v>024005</v>
          </cell>
          <cell r="CN55">
            <v>410</v>
          </cell>
          <cell r="CO55" t="str">
            <v>024001</v>
          </cell>
          <cell r="CP55">
            <v>123</v>
          </cell>
          <cell r="CQ55" t="str">
            <v>024005</v>
          </cell>
          <cell r="CR55">
            <v>416</v>
          </cell>
          <cell r="CS55" t="str">
            <v>024002</v>
          </cell>
          <cell r="CT55">
            <v>64</v>
          </cell>
          <cell r="CU55" t="str">
            <v>024005</v>
          </cell>
          <cell r="CV55">
            <v>426</v>
          </cell>
          <cell r="CW55" t="str">
            <v>024005</v>
          </cell>
          <cell r="CX55">
            <v>365</v>
          </cell>
          <cell r="CY55" t="str">
            <v>024005</v>
          </cell>
          <cell r="CZ55">
            <v>411</v>
          </cell>
          <cell r="DA55" t="str">
            <v>024001</v>
          </cell>
          <cell r="DB55">
            <v>147</v>
          </cell>
          <cell r="DC55" t="str">
            <v>024005</v>
          </cell>
          <cell r="DD55">
            <v>464</v>
          </cell>
          <cell r="DE55" t="str">
            <v>024002</v>
          </cell>
          <cell r="DF55">
            <v>75</v>
          </cell>
          <cell r="DG55" t="str">
            <v>024005</v>
          </cell>
          <cell r="DH55">
            <v>466</v>
          </cell>
          <cell r="DI55" t="str">
            <v>024002</v>
          </cell>
          <cell r="DJ55">
            <v>63</v>
          </cell>
          <cell r="DK55" t="str">
            <v>024005</v>
          </cell>
          <cell r="DL55">
            <v>487</v>
          </cell>
          <cell r="DM55" t="str">
            <v>024005</v>
          </cell>
          <cell r="DN55">
            <v>473</v>
          </cell>
          <cell r="DO55" t="str">
            <v>024005</v>
          </cell>
          <cell r="DP55">
            <v>571</v>
          </cell>
          <cell r="DQ55" t="str">
            <v>024005</v>
          </cell>
          <cell r="DR55">
            <v>477</v>
          </cell>
          <cell r="DS55" t="str">
            <v>024002</v>
          </cell>
          <cell r="DT55">
            <v>130</v>
          </cell>
          <cell r="DU55" t="str">
            <v>024002</v>
          </cell>
          <cell r="DV55">
            <v>85</v>
          </cell>
          <cell r="DW55" t="str">
            <v>024005</v>
          </cell>
          <cell r="DX55">
            <v>705</v>
          </cell>
          <cell r="DY55" t="str">
            <v>024005</v>
          </cell>
          <cell r="DZ55">
            <v>668</v>
          </cell>
          <cell r="EA55" t="str">
            <v>024005</v>
          </cell>
          <cell r="EB55">
            <v>776</v>
          </cell>
          <cell r="EC55" t="str">
            <v>024005</v>
          </cell>
          <cell r="ED55">
            <v>717</v>
          </cell>
          <cell r="EE55" t="str">
            <v>024005</v>
          </cell>
          <cell r="EF55">
            <v>840</v>
          </cell>
          <cell r="EG55" t="str">
            <v>024001</v>
          </cell>
          <cell r="EH55">
            <v>286</v>
          </cell>
          <cell r="EI55" t="str">
            <v>024005</v>
          </cell>
          <cell r="EJ55">
            <v>768</v>
          </cell>
          <cell r="EK55" t="str">
            <v>024005</v>
          </cell>
          <cell r="EL55">
            <v>785</v>
          </cell>
          <cell r="EM55" t="str">
            <v>024005</v>
          </cell>
          <cell r="EN55">
            <v>817</v>
          </cell>
          <cell r="EO55" t="str">
            <v>024005</v>
          </cell>
          <cell r="EP55">
            <v>847</v>
          </cell>
          <cell r="EQ55" t="str">
            <v>024005</v>
          </cell>
          <cell r="ER55">
            <v>747</v>
          </cell>
          <cell r="ES55" t="str">
            <v>024002</v>
          </cell>
          <cell r="ET55">
            <v>112</v>
          </cell>
          <cell r="EU55" t="str">
            <v>024005</v>
          </cell>
          <cell r="EV55">
            <v>756</v>
          </cell>
          <cell r="EW55" t="str">
            <v>024002</v>
          </cell>
          <cell r="EX55">
            <v>102</v>
          </cell>
          <cell r="EY55" t="str">
            <v>024006</v>
          </cell>
          <cell r="EZ55">
            <v>103</v>
          </cell>
          <cell r="FA55" t="str">
            <v>024005</v>
          </cell>
          <cell r="FB55">
            <v>718</v>
          </cell>
          <cell r="FC55" t="str">
            <v>024005</v>
          </cell>
          <cell r="FD55">
            <v>711</v>
          </cell>
          <cell r="FE55" t="str">
            <v>024005</v>
          </cell>
          <cell r="FF55">
            <v>724</v>
          </cell>
          <cell r="FG55" t="str">
            <v>024005</v>
          </cell>
          <cell r="FH55">
            <v>636</v>
          </cell>
          <cell r="FI55" t="str">
            <v>024005</v>
          </cell>
          <cell r="FJ55">
            <v>708</v>
          </cell>
          <cell r="FK55" t="str">
            <v>024005</v>
          </cell>
          <cell r="FL55">
            <v>643</v>
          </cell>
          <cell r="FM55" t="str">
            <v>024005</v>
          </cell>
          <cell r="FN55">
            <v>723</v>
          </cell>
          <cell r="FO55" t="str">
            <v>024005</v>
          </cell>
          <cell r="FP55">
            <v>652</v>
          </cell>
          <cell r="FQ55" t="str">
            <v>024005</v>
          </cell>
          <cell r="FR55">
            <v>727</v>
          </cell>
          <cell r="FS55" t="str">
            <v>024005</v>
          </cell>
          <cell r="FT55">
            <v>559</v>
          </cell>
          <cell r="FU55" t="str">
            <v>024005</v>
          </cell>
          <cell r="FV55">
            <v>688</v>
          </cell>
          <cell r="FW55" t="str">
            <v>024005</v>
          </cell>
          <cell r="FX55">
            <v>577</v>
          </cell>
          <cell r="FY55" t="str">
            <v>024005</v>
          </cell>
          <cell r="FZ55">
            <v>672</v>
          </cell>
          <cell r="GA55" t="str">
            <v>024002</v>
          </cell>
          <cell r="GB55">
            <v>89</v>
          </cell>
          <cell r="GC55" t="str">
            <v>024005</v>
          </cell>
          <cell r="GD55">
            <v>688</v>
          </cell>
          <cell r="GE55" t="str">
            <v>024005</v>
          </cell>
          <cell r="GF55">
            <v>595</v>
          </cell>
          <cell r="GG55" t="str">
            <v>024005</v>
          </cell>
          <cell r="GH55">
            <v>630</v>
          </cell>
          <cell r="GI55" t="str">
            <v>024005</v>
          </cell>
          <cell r="GJ55">
            <v>588</v>
          </cell>
          <cell r="GK55" t="str">
            <v>024005</v>
          </cell>
          <cell r="GL55">
            <v>676</v>
          </cell>
          <cell r="GM55" t="str">
            <v>024005</v>
          </cell>
          <cell r="GN55">
            <v>556</v>
          </cell>
          <cell r="GO55" t="str">
            <v>024005</v>
          </cell>
          <cell r="GP55">
            <v>657</v>
          </cell>
          <cell r="GQ55" t="str">
            <v>024005</v>
          </cell>
          <cell r="GR55">
            <v>558</v>
          </cell>
          <cell r="GS55" t="str">
            <v>024005</v>
          </cell>
          <cell r="GT55">
            <v>635</v>
          </cell>
          <cell r="GU55" t="str">
            <v>024005</v>
          </cell>
          <cell r="GV55">
            <v>574</v>
          </cell>
          <cell r="GW55" t="str">
            <v>024005</v>
          </cell>
          <cell r="GX55">
            <v>660</v>
          </cell>
          <cell r="GY55" t="str">
            <v>024005</v>
          </cell>
          <cell r="GZ55">
            <v>554</v>
          </cell>
          <cell r="HA55" t="str">
            <v>024005</v>
          </cell>
          <cell r="HB55">
            <v>634</v>
          </cell>
          <cell r="HC55" t="str">
            <v>024005</v>
          </cell>
          <cell r="HD55">
            <v>566</v>
          </cell>
          <cell r="HE55" t="str">
            <v>024002</v>
          </cell>
          <cell r="HF55">
            <v>112</v>
          </cell>
          <cell r="HG55" t="str">
            <v>024005</v>
          </cell>
          <cell r="HH55">
            <v>557</v>
          </cell>
          <cell r="HI55" t="str">
            <v>024005</v>
          </cell>
          <cell r="HJ55">
            <v>639</v>
          </cell>
          <cell r="HK55" t="str">
            <v>024005</v>
          </cell>
          <cell r="HL55">
            <v>568</v>
          </cell>
          <cell r="HM55" t="str">
            <v>024005</v>
          </cell>
          <cell r="HN55">
            <v>625</v>
          </cell>
          <cell r="HO55" t="str">
            <v>024005</v>
          </cell>
          <cell r="HP55">
            <v>555</v>
          </cell>
          <cell r="HQ55" t="str">
            <v>024005</v>
          </cell>
          <cell r="HR55">
            <v>610</v>
          </cell>
          <cell r="HS55" t="str">
            <v>024005</v>
          </cell>
          <cell r="HT55">
            <v>619</v>
          </cell>
          <cell r="HU55" t="str">
            <v>024005</v>
          </cell>
          <cell r="HV55">
            <v>737</v>
          </cell>
          <cell r="HW55" t="str">
            <v>024005</v>
          </cell>
          <cell r="HX55">
            <v>612</v>
          </cell>
          <cell r="HY55" t="str">
            <v>024005</v>
          </cell>
          <cell r="HZ55">
            <v>735</v>
          </cell>
          <cell r="IA55" t="str">
            <v>024005</v>
          </cell>
          <cell r="IB55">
            <v>608</v>
          </cell>
          <cell r="IC55" t="str">
            <v>024005</v>
          </cell>
          <cell r="ID55">
            <v>720</v>
          </cell>
          <cell r="IE55" t="str">
            <v>024005</v>
          </cell>
          <cell r="IF55">
            <v>634</v>
          </cell>
          <cell r="IG55" t="str">
            <v>024005</v>
          </cell>
          <cell r="IH55">
            <v>826</v>
          </cell>
          <cell r="II55" t="str">
            <v>024005</v>
          </cell>
          <cell r="IJ55">
            <v>654</v>
          </cell>
          <cell r="IK55" t="str">
            <v>024002</v>
          </cell>
          <cell r="IL55">
            <v>128</v>
          </cell>
          <cell r="IM55" t="str">
            <v>024005</v>
          </cell>
          <cell r="IN55">
            <v>667</v>
          </cell>
          <cell r="IO55" t="str">
            <v>024005</v>
          </cell>
          <cell r="IP55">
            <v>873</v>
          </cell>
          <cell r="IQ55" t="str">
            <v>024005</v>
          </cell>
          <cell r="IR55">
            <v>618</v>
          </cell>
          <cell r="IS55" t="str">
            <v>024005</v>
          </cell>
          <cell r="IT55">
            <v>863</v>
          </cell>
          <cell r="IU55" t="str">
            <v>024005</v>
          </cell>
          <cell r="IV55">
            <v>548</v>
          </cell>
          <cell r="IW55" t="str">
            <v>024005</v>
          </cell>
          <cell r="IX55">
            <v>803</v>
          </cell>
          <cell r="IY55" t="str">
            <v>024005</v>
          </cell>
          <cell r="IZ55">
            <v>504</v>
          </cell>
          <cell r="JA55" t="str">
            <v>024005</v>
          </cell>
          <cell r="JB55">
            <v>746</v>
          </cell>
          <cell r="JC55" t="str">
            <v>024006</v>
          </cell>
          <cell r="JD55">
            <v>64</v>
          </cell>
          <cell r="JE55" t="str">
            <v>024005</v>
          </cell>
          <cell r="JF55">
            <v>776</v>
          </cell>
          <cell r="JG55" t="str">
            <v>024006</v>
          </cell>
          <cell r="JH55">
            <v>77</v>
          </cell>
          <cell r="JI55" t="str">
            <v>024005</v>
          </cell>
          <cell r="JJ55">
            <v>669</v>
          </cell>
          <cell r="JK55" t="str">
            <v>024005</v>
          </cell>
          <cell r="JL55">
            <v>399</v>
          </cell>
          <cell r="JM55" t="str">
            <v>024005</v>
          </cell>
          <cell r="JN55">
            <v>635</v>
          </cell>
          <cell r="JO55" t="str">
            <v>024005</v>
          </cell>
          <cell r="JP55">
            <v>400</v>
          </cell>
          <cell r="JQ55" t="str">
            <v>024005</v>
          </cell>
          <cell r="JR55">
            <v>695</v>
          </cell>
          <cell r="JS55" t="str">
            <v>024005</v>
          </cell>
          <cell r="JT55">
            <v>363</v>
          </cell>
          <cell r="JU55" t="str">
            <v>024006</v>
          </cell>
          <cell r="JV55">
            <v>60</v>
          </cell>
          <cell r="JW55" t="str">
            <v>024006</v>
          </cell>
          <cell r="JX55">
            <v>44</v>
          </cell>
          <cell r="JY55" t="str">
            <v>024006</v>
          </cell>
          <cell r="JZ55">
            <v>70</v>
          </cell>
          <cell r="KA55" t="str">
            <v>024006</v>
          </cell>
          <cell r="KB55">
            <v>39</v>
          </cell>
          <cell r="KC55" t="str">
            <v>024006</v>
          </cell>
          <cell r="KD55">
            <v>67</v>
          </cell>
          <cell r="KE55" t="str">
            <v>024006</v>
          </cell>
          <cell r="KF55">
            <v>40</v>
          </cell>
          <cell r="KG55" t="str">
            <v>024006</v>
          </cell>
          <cell r="KH55">
            <v>44</v>
          </cell>
          <cell r="KI55" t="str">
            <v>024006</v>
          </cell>
          <cell r="KJ55">
            <v>21</v>
          </cell>
          <cell r="KK55" t="str">
            <v>024006</v>
          </cell>
          <cell r="KL55">
            <v>40</v>
          </cell>
          <cell r="KM55" t="str">
            <v>024006</v>
          </cell>
          <cell r="KN55">
            <v>17</v>
          </cell>
          <cell r="KO55" t="str">
            <v>024006</v>
          </cell>
          <cell r="KP55">
            <v>24</v>
          </cell>
          <cell r="KQ55" t="str">
            <v>024006</v>
          </cell>
          <cell r="KR55">
            <v>10</v>
          </cell>
          <cell r="KS55" t="str">
            <v>024006</v>
          </cell>
          <cell r="KT55">
            <v>17</v>
          </cell>
          <cell r="KU55" t="str">
            <v>024006</v>
          </cell>
          <cell r="KV55">
            <v>9</v>
          </cell>
          <cell r="KW55" t="str">
            <v>024006</v>
          </cell>
          <cell r="KX55">
            <v>16</v>
          </cell>
          <cell r="KY55" t="str">
            <v>024006</v>
          </cell>
          <cell r="KZ55">
            <v>5</v>
          </cell>
          <cell r="LA55" t="str">
            <v>024006</v>
          </cell>
          <cell r="LB55">
            <v>9</v>
          </cell>
          <cell r="LC55" t="str">
            <v>024006</v>
          </cell>
          <cell r="LD55">
            <v>11</v>
          </cell>
          <cell r="LE55" t="str">
            <v>024006</v>
          </cell>
          <cell r="LF55">
            <v>15</v>
          </cell>
          <cell r="LG55" t="str">
            <v>024006</v>
          </cell>
          <cell r="LH55">
            <v>10</v>
          </cell>
          <cell r="LI55" t="str">
            <v>024006</v>
          </cell>
          <cell r="LJ55">
            <v>19</v>
          </cell>
          <cell r="LK55" t="str">
            <v>024006</v>
          </cell>
          <cell r="LL55">
            <v>8</v>
          </cell>
          <cell r="LM55" t="str">
            <v>024006</v>
          </cell>
          <cell r="LN55">
            <v>28</v>
          </cell>
          <cell r="LO55" t="str">
            <v>024006</v>
          </cell>
          <cell r="LP55">
            <v>8</v>
          </cell>
          <cell r="LQ55" t="str">
            <v>024006</v>
          </cell>
          <cell r="LR55">
            <v>18</v>
          </cell>
          <cell r="LS55" t="str">
            <v>024006</v>
          </cell>
          <cell r="LT55">
            <v>5</v>
          </cell>
          <cell r="LU55" t="str">
            <v>024006</v>
          </cell>
          <cell r="LV55">
            <v>14</v>
          </cell>
          <cell r="LW55" t="str">
            <v>024006</v>
          </cell>
          <cell r="LX55">
            <v>7</v>
          </cell>
          <cell r="LY55" t="str">
            <v>024006</v>
          </cell>
          <cell r="LZ55">
            <v>11</v>
          </cell>
          <cell r="MA55" t="str">
            <v>024006</v>
          </cell>
          <cell r="MB55">
            <v>1</v>
          </cell>
          <cell r="MC55" t="str">
            <v>024006</v>
          </cell>
          <cell r="MD55">
            <v>5</v>
          </cell>
          <cell r="ME55" t="str">
            <v>024006</v>
          </cell>
          <cell r="MF55">
            <v>3</v>
          </cell>
          <cell r="MG55" t="str">
            <v>024006</v>
          </cell>
          <cell r="MH55">
            <v>3</v>
          </cell>
          <cell r="MK55" t="str">
            <v>024006</v>
          </cell>
          <cell r="ML55">
            <v>4</v>
          </cell>
          <cell r="MO55" t="str">
            <v>024006</v>
          </cell>
          <cell r="MP55">
            <v>1</v>
          </cell>
          <cell r="MQ55" t="str">
            <v>024006</v>
          </cell>
          <cell r="MR55">
            <v>1</v>
          </cell>
          <cell r="MS55" t="str">
            <v>024006</v>
          </cell>
          <cell r="MT55">
            <v>6</v>
          </cell>
          <cell r="MW55" t="str">
            <v>024006</v>
          </cell>
          <cell r="MX55">
            <v>3</v>
          </cell>
          <cell r="MY55" t="str">
            <v>024006</v>
          </cell>
          <cell r="MZ55">
            <v>1</v>
          </cell>
          <cell r="NA55" t="str">
            <v>024006</v>
          </cell>
          <cell r="NB55">
            <v>2</v>
          </cell>
          <cell r="NE55" t="str">
            <v>024006</v>
          </cell>
          <cell r="NF55">
            <v>5</v>
          </cell>
          <cell r="NI55" t="str">
            <v>024200</v>
          </cell>
          <cell r="NJ55">
            <v>10</v>
          </cell>
          <cell r="NM55" t="str">
            <v>024200</v>
          </cell>
          <cell r="NN55">
            <v>3</v>
          </cell>
          <cell r="NQ55" t="str">
            <v>024200</v>
          </cell>
          <cell r="NR55">
            <v>2</v>
          </cell>
          <cell r="NU55" t="str">
            <v>025004</v>
          </cell>
          <cell r="NV55">
            <v>3</v>
          </cell>
          <cell r="NY55" t="str">
            <v>027001</v>
          </cell>
          <cell r="NZ55">
            <v>6</v>
          </cell>
        </row>
        <row r="56">
          <cell r="C56" t="str">
            <v>025004</v>
          </cell>
          <cell r="D56">
            <v>74</v>
          </cell>
          <cell r="E56" t="str">
            <v>025004</v>
          </cell>
          <cell r="F56">
            <v>90</v>
          </cell>
          <cell r="G56" t="str">
            <v>025004</v>
          </cell>
          <cell r="H56">
            <v>81</v>
          </cell>
          <cell r="I56" t="str">
            <v>025004</v>
          </cell>
          <cell r="J56">
            <v>80</v>
          </cell>
          <cell r="K56" t="str">
            <v>025004</v>
          </cell>
          <cell r="L56">
            <v>89</v>
          </cell>
          <cell r="M56" t="str">
            <v>025004</v>
          </cell>
          <cell r="N56">
            <v>73</v>
          </cell>
          <cell r="O56" t="str">
            <v>025004</v>
          </cell>
          <cell r="P56">
            <v>88</v>
          </cell>
          <cell r="Q56" t="str">
            <v>025004</v>
          </cell>
          <cell r="R56">
            <v>78</v>
          </cell>
          <cell r="S56" t="str">
            <v>025004</v>
          </cell>
          <cell r="T56">
            <v>96</v>
          </cell>
          <cell r="U56" t="str">
            <v>025004</v>
          </cell>
          <cell r="V56">
            <v>105</v>
          </cell>
          <cell r="W56" t="str">
            <v>025004</v>
          </cell>
          <cell r="X56">
            <v>107</v>
          </cell>
          <cell r="Y56" t="str">
            <v>025004</v>
          </cell>
          <cell r="Z56">
            <v>110</v>
          </cell>
          <cell r="AA56" t="str">
            <v>025004</v>
          </cell>
          <cell r="AB56">
            <v>134</v>
          </cell>
          <cell r="AC56" t="str">
            <v>025003</v>
          </cell>
          <cell r="AD56">
            <v>104</v>
          </cell>
          <cell r="AE56" t="str">
            <v>025004</v>
          </cell>
          <cell r="AF56">
            <v>131</v>
          </cell>
          <cell r="AG56" t="str">
            <v>025004</v>
          </cell>
          <cell r="AH56">
            <v>124</v>
          </cell>
          <cell r="AI56" t="str">
            <v>025004</v>
          </cell>
          <cell r="AJ56">
            <v>132</v>
          </cell>
          <cell r="AK56" t="str">
            <v>025004</v>
          </cell>
          <cell r="AL56">
            <v>133</v>
          </cell>
          <cell r="AM56" t="str">
            <v>025004</v>
          </cell>
          <cell r="AN56">
            <v>121</v>
          </cell>
          <cell r="AO56" t="str">
            <v>025004</v>
          </cell>
          <cell r="AP56">
            <v>138</v>
          </cell>
          <cell r="AQ56" t="str">
            <v>025004</v>
          </cell>
          <cell r="AR56">
            <v>117</v>
          </cell>
          <cell r="AS56" t="str">
            <v>025004</v>
          </cell>
          <cell r="AT56">
            <v>116</v>
          </cell>
          <cell r="AU56" t="str">
            <v>025004</v>
          </cell>
          <cell r="AV56">
            <v>117</v>
          </cell>
          <cell r="AW56" t="str">
            <v>025004</v>
          </cell>
          <cell r="AX56">
            <v>133</v>
          </cell>
          <cell r="AY56" t="str">
            <v>025004</v>
          </cell>
          <cell r="AZ56">
            <v>162</v>
          </cell>
          <cell r="BA56" t="str">
            <v>025004</v>
          </cell>
          <cell r="BB56">
            <v>142</v>
          </cell>
          <cell r="BC56" t="str">
            <v>025003</v>
          </cell>
          <cell r="BD56">
            <v>140</v>
          </cell>
          <cell r="BE56" t="str">
            <v>025003</v>
          </cell>
          <cell r="BF56">
            <v>139</v>
          </cell>
          <cell r="BG56" t="str">
            <v>025003</v>
          </cell>
          <cell r="BH56">
            <v>103</v>
          </cell>
          <cell r="BI56" t="str">
            <v>025003</v>
          </cell>
          <cell r="BJ56">
            <v>87</v>
          </cell>
          <cell r="BK56" t="str">
            <v>025003</v>
          </cell>
          <cell r="BL56">
            <v>109</v>
          </cell>
          <cell r="BM56" t="str">
            <v>025003</v>
          </cell>
          <cell r="BN56">
            <v>70</v>
          </cell>
          <cell r="BO56" t="str">
            <v>023006</v>
          </cell>
          <cell r="BP56">
            <v>33</v>
          </cell>
          <cell r="BQ56" t="str">
            <v>023006</v>
          </cell>
          <cell r="BR56">
            <v>29</v>
          </cell>
          <cell r="BS56" t="str">
            <v>023500</v>
          </cell>
          <cell r="BT56">
            <v>2609</v>
          </cell>
          <cell r="BU56" t="str">
            <v>024002</v>
          </cell>
          <cell r="BV56">
            <v>82</v>
          </cell>
          <cell r="BW56" t="str">
            <v>023500</v>
          </cell>
          <cell r="BX56">
            <v>2181</v>
          </cell>
          <cell r="BY56" t="str">
            <v>024002</v>
          </cell>
          <cell r="BZ56">
            <v>61</v>
          </cell>
          <cell r="CA56" t="str">
            <v>024006</v>
          </cell>
          <cell r="CB56">
            <v>40</v>
          </cell>
          <cell r="CC56" t="str">
            <v>024005</v>
          </cell>
          <cell r="CD56">
            <v>384</v>
          </cell>
          <cell r="CE56" t="str">
            <v>024002</v>
          </cell>
          <cell r="CF56">
            <v>103</v>
          </cell>
          <cell r="CG56" t="str">
            <v>024002</v>
          </cell>
          <cell r="CH56">
            <v>59</v>
          </cell>
          <cell r="CI56" t="str">
            <v>024001</v>
          </cell>
          <cell r="CJ56">
            <v>202</v>
          </cell>
          <cell r="CK56" t="str">
            <v>024006</v>
          </cell>
          <cell r="CL56">
            <v>42</v>
          </cell>
          <cell r="CM56" t="str">
            <v>024006</v>
          </cell>
          <cell r="CN56">
            <v>75</v>
          </cell>
          <cell r="CO56" t="str">
            <v>024002</v>
          </cell>
          <cell r="CP56">
            <v>64</v>
          </cell>
          <cell r="CQ56" t="str">
            <v>024006</v>
          </cell>
          <cell r="CR56">
            <v>57</v>
          </cell>
          <cell r="CS56" t="str">
            <v>024005</v>
          </cell>
          <cell r="CT56">
            <v>321</v>
          </cell>
          <cell r="CU56" t="str">
            <v>024006</v>
          </cell>
          <cell r="CV56">
            <v>65</v>
          </cell>
          <cell r="CW56" t="str">
            <v>024006</v>
          </cell>
          <cell r="CX56">
            <v>62</v>
          </cell>
          <cell r="CY56" t="str">
            <v>024006</v>
          </cell>
          <cell r="CZ56">
            <v>65</v>
          </cell>
          <cell r="DA56" t="str">
            <v>024002</v>
          </cell>
          <cell r="DB56">
            <v>74</v>
          </cell>
          <cell r="DC56" t="str">
            <v>024006</v>
          </cell>
          <cell r="DD56">
            <v>90</v>
          </cell>
          <cell r="DE56" t="str">
            <v>024005</v>
          </cell>
          <cell r="DF56">
            <v>401</v>
          </cell>
          <cell r="DG56" t="str">
            <v>024006</v>
          </cell>
          <cell r="DH56">
            <v>75</v>
          </cell>
          <cell r="DI56" t="str">
            <v>024005</v>
          </cell>
          <cell r="DJ56">
            <v>426</v>
          </cell>
          <cell r="DK56" t="str">
            <v>024006</v>
          </cell>
          <cell r="DL56">
            <v>110</v>
          </cell>
          <cell r="DM56" t="str">
            <v>024006</v>
          </cell>
          <cell r="DN56">
            <v>83</v>
          </cell>
          <cell r="DO56" t="str">
            <v>024006</v>
          </cell>
          <cell r="DP56">
            <v>83</v>
          </cell>
          <cell r="DQ56" t="str">
            <v>024006</v>
          </cell>
          <cell r="DR56">
            <v>97</v>
          </cell>
          <cell r="DS56" t="str">
            <v>024005</v>
          </cell>
          <cell r="DT56">
            <v>662</v>
          </cell>
          <cell r="DU56" t="str">
            <v>024005</v>
          </cell>
          <cell r="DV56">
            <v>538</v>
          </cell>
          <cell r="DW56" t="str">
            <v>024006</v>
          </cell>
          <cell r="DX56">
            <v>123</v>
          </cell>
          <cell r="DY56" t="str">
            <v>024006</v>
          </cell>
          <cell r="DZ56">
            <v>73</v>
          </cell>
          <cell r="EA56" t="str">
            <v>024006</v>
          </cell>
          <cell r="EB56">
            <v>116</v>
          </cell>
          <cell r="EC56" t="str">
            <v>024006</v>
          </cell>
          <cell r="ED56">
            <v>117</v>
          </cell>
          <cell r="EE56" t="str">
            <v>024006</v>
          </cell>
          <cell r="EF56">
            <v>125</v>
          </cell>
          <cell r="EG56" t="str">
            <v>024002</v>
          </cell>
          <cell r="EH56">
            <v>95</v>
          </cell>
          <cell r="EI56" t="str">
            <v>024006</v>
          </cell>
          <cell r="EJ56">
            <v>121</v>
          </cell>
          <cell r="EK56" t="str">
            <v>024006</v>
          </cell>
          <cell r="EL56">
            <v>107</v>
          </cell>
          <cell r="EM56" t="str">
            <v>024006</v>
          </cell>
          <cell r="EN56">
            <v>110</v>
          </cell>
          <cell r="EO56" t="str">
            <v>024006</v>
          </cell>
          <cell r="EP56">
            <v>106</v>
          </cell>
          <cell r="EQ56" t="str">
            <v>024006</v>
          </cell>
          <cell r="ER56">
            <v>117</v>
          </cell>
          <cell r="ES56" t="str">
            <v>024005</v>
          </cell>
          <cell r="ET56">
            <v>809</v>
          </cell>
          <cell r="EU56" t="str">
            <v>024006</v>
          </cell>
          <cell r="EV56">
            <v>91</v>
          </cell>
          <cell r="EW56" t="str">
            <v>024005</v>
          </cell>
          <cell r="EX56">
            <v>790</v>
          </cell>
          <cell r="EY56" t="str">
            <v>024200</v>
          </cell>
          <cell r="EZ56">
            <v>295</v>
          </cell>
          <cell r="FA56" t="str">
            <v>024006</v>
          </cell>
          <cell r="FB56">
            <v>99</v>
          </cell>
          <cell r="FC56" t="str">
            <v>024006</v>
          </cell>
          <cell r="FD56">
            <v>64</v>
          </cell>
          <cell r="FE56" t="str">
            <v>024006</v>
          </cell>
          <cell r="FF56">
            <v>86</v>
          </cell>
          <cell r="FG56" t="str">
            <v>024006</v>
          </cell>
          <cell r="FH56">
            <v>93</v>
          </cell>
          <cell r="FI56" t="str">
            <v>024006</v>
          </cell>
          <cell r="FJ56">
            <v>83</v>
          </cell>
          <cell r="FK56" t="str">
            <v>024006</v>
          </cell>
          <cell r="FL56">
            <v>76</v>
          </cell>
          <cell r="FM56" t="str">
            <v>024006</v>
          </cell>
          <cell r="FN56">
            <v>93</v>
          </cell>
          <cell r="FO56" t="str">
            <v>024006</v>
          </cell>
          <cell r="FP56">
            <v>73</v>
          </cell>
          <cell r="FQ56" t="str">
            <v>024006</v>
          </cell>
          <cell r="FR56">
            <v>87</v>
          </cell>
          <cell r="FS56" t="str">
            <v>024006</v>
          </cell>
          <cell r="FT56">
            <v>70</v>
          </cell>
          <cell r="FU56" t="str">
            <v>024006</v>
          </cell>
          <cell r="FV56">
            <v>90</v>
          </cell>
          <cell r="FW56" t="str">
            <v>024006</v>
          </cell>
          <cell r="FX56">
            <v>71</v>
          </cell>
          <cell r="FY56" t="str">
            <v>024006</v>
          </cell>
          <cell r="FZ56">
            <v>99</v>
          </cell>
          <cell r="GA56" t="str">
            <v>024005</v>
          </cell>
          <cell r="GB56">
            <v>588</v>
          </cell>
          <cell r="GC56" t="str">
            <v>024006</v>
          </cell>
          <cell r="GD56">
            <v>87</v>
          </cell>
          <cell r="GE56" t="str">
            <v>024006</v>
          </cell>
          <cell r="GF56">
            <v>92</v>
          </cell>
          <cell r="GG56" t="str">
            <v>024006</v>
          </cell>
          <cell r="GH56">
            <v>103</v>
          </cell>
          <cell r="GI56" t="str">
            <v>024006</v>
          </cell>
          <cell r="GJ56">
            <v>64</v>
          </cell>
          <cell r="GK56" t="str">
            <v>024006</v>
          </cell>
          <cell r="GL56">
            <v>78</v>
          </cell>
          <cell r="GM56" t="str">
            <v>024006</v>
          </cell>
          <cell r="GN56">
            <v>95</v>
          </cell>
          <cell r="GO56" t="str">
            <v>024006</v>
          </cell>
          <cell r="GP56">
            <v>90</v>
          </cell>
          <cell r="GQ56" t="str">
            <v>024006</v>
          </cell>
          <cell r="GR56">
            <v>75</v>
          </cell>
          <cell r="GS56" t="str">
            <v>024006</v>
          </cell>
          <cell r="GT56">
            <v>113</v>
          </cell>
          <cell r="GU56" t="str">
            <v>024006</v>
          </cell>
          <cell r="GV56">
            <v>80</v>
          </cell>
          <cell r="GW56" t="str">
            <v>024006</v>
          </cell>
          <cell r="GX56">
            <v>99</v>
          </cell>
          <cell r="GY56" t="str">
            <v>024006</v>
          </cell>
          <cell r="GZ56">
            <v>91</v>
          </cell>
          <cell r="HA56" t="str">
            <v>024006</v>
          </cell>
          <cell r="HB56">
            <v>109</v>
          </cell>
          <cell r="HC56" t="str">
            <v>024006</v>
          </cell>
          <cell r="HD56">
            <v>98</v>
          </cell>
          <cell r="HE56" t="str">
            <v>024005</v>
          </cell>
          <cell r="HF56">
            <v>649</v>
          </cell>
          <cell r="HG56" t="str">
            <v>024006</v>
          </cell>
          <cell r="HH56">
            <v>85</v>
          </cell>
          <cell r="HI56" t="str">
            <v>024006</v>
          </cell>
          <cell r="HJ56">
            <v>104</v>
          </cell>
          <cell r="HK56" t="str">
            <v>024006</v>
          </cell>
          <cell r="HL56">
            <v>89</v>
          </cell>
          <cell r="HM56" t="str">
            <v>024006</v>
          </cell>
          <cell r="HN56">
            <v>120</v>
          </cell>
          <cell r="HO56" t="str">
            <v>024006</v>
          </cell>
          <cell r="HP56">
            <v>111</v>
          </cell>
          <cell r="HQ56" t="str">
            <v>024006</v>
          </cell>
          <cell r="HR56">
            <v>104</v>
          </cell>
          <cell r="HS56" t="str">
            <v>024006</v>
          </cell>
          <cell r="HT56">
            <v>113</v>
          </cell>
          <cell r="HU56" t="str">
            <v>024006</v>
          </cell>
          <cell r="HV56">
            <v>140</v>
          </cell>
          <cell r="HW56" t="str">
            <v>024006</v>
          </cell>
          <cell r="HX56">
            <v>118</v>
          </cell>
          <cell r="HY56" t="str">
            <v>024006</v>
          </cell>
          <cell r="HZ56">
            <v>138</v>
          </cell>
          <cell r="IA56" t="str">
            <v>024006</v>
          </cell>
          <cell r="IB56">
            <v>92</v>
          </cell>
          <cell r="IC56" t="str">
            <v>024006</v>
          </cell>
          <cell r="ID56">
            <v>149</v>
          </cell>
          <cell r="IE56" t="str">
            <v>024006</v>
          </cell>
          <cell r="IF56">
            <v>129</v>
          </cell>
          <cell r="IG56" t="str">
            <v>024006</v>
          </cell>
          <cell r="IH56">
            <v>150</v>
          </cell>
          <cell r="II56" t="str">
            <v>024006</v>
          </cell>
          <cell r="IJ56">
            <v>133</v>
          </cell>
          <cell r="IK56" t="str">
            <v>024005</v>
          </cell>
          <cell r="IL56">
            <v>848</v>
          </cell>
          <cell r="IM56" t="str">
            <v>024006</v>
          </cell>
          <cell r="IN56">
            <v>115</v>
          </cell>
          <cell r="IO56" t="str">
            <v>024006</v>
          </cell>
          <cell r="IP56">
            <v>162</v>
          </cell>
          <cell r="IQ56" t="str">
            <v>024006</v>
          </cell>
          <cell r="IR56">
            <v>115</v>
          </cell>
          <cell r="IS56" t="str">
            <v>024006</v>
          </cell>
          <cell r="IT56">
            <v>137</v>
          </cell>
          <cell r="IU56" t="str">
            <v>024006</v>
          </cell>
          <cell r="IV56">
            <v>91</v>
          </cell>
          <cell r="IW56" t="str">
            <v>024006</v>
          </cell>
          <cell r="IX56">
            <v>126</v>
          </cell>
          <cell r="IY56" t="str">
            <v>024006</v>
          </cell>
          <cell r="IZ56">
            <v>89</v>
          </cell>
          <cell r="JA56" t="str">
            <v>024006</v>
          </cell>
          <cell r="JB56">
            <v>115</v>
          </cell>
          <cell r="JC56" t="str">
            <v>024200</v>
          </cell>
          <cell r="JD56">
            <v>153</v>
          </cell>
          <cell r="JE56" t="str">
            <v>024006</v>
          </cell>
          <cell r="JF56">
            <v>91</v>
          </cell>
          <cell r="JG56" t="str">
            <v>024200</v>
          </cell>
          <cell r="JH56">
            <v>114</v>
          </cell>
          <cell r="JI56" t="str">
            <v>024006</v>
          </cell>
          <cell r="JJ56">
            <v>83</v>
          </cell>
          <cell r="JK56" t="str">
            <v>024006</v>
          </cell>
          <cell r="JL56">
            <v>57</v>
          </cell>
          <cell r="JM56" t="str">
            <v>024006</v>
          </cell>
          <cell r="JN56">
            <v>83</v>
          </cell>
          <cell r="JO56" t="str">
            <v>024006</v>
          </cell>
          <cell r="JP56">
            <v>67</v>
          </cell>
          <cell r="JQ56" t="str">
            <v>024006</v>
          </cell>
          <cell r="JR56">
            <v>90</v>
          </cell>
          <cell r="JS56" t="str">
            <v>024006</v>
          </cell>
          <cell r="JT56">
            <v>53</v>
          </cell>
          <cell r="JU56" t="str">
            <v>024200</v>
          </cell>
          <cell r="JV56">
            <v>176</v>
          </cell>
          <cell r="JW56" t="str">
            <v>024200</v>
          </cell>
          <cell r="JX56">
            <v>93</v>
          </cell>
          <cell r="JY56" t="str">
            <v>024200</v>
          </cell>
          <cell r="JZ56">
            <v>174</v>
          </cell>
          <cell r="KA56" t="str">
            <v>024200</v>
          </cell>
          <cell r="KB56">
            <v>93</v>
          </cell>
          <cell r="KC56" t="str">
            <v>024200</v>
          </cell>
          <cell r="KD56">
            <v>141</v>
          </cell>
          <cell r="KE56" t="str">
            <v>024200</v>
          </cell>
          <cell r="KF56">
            <v>54</v>
          </cell>
          <cell r="KG56" t="str">
            <v>024200</v>
          </cell>
          <cell r="KH56">
            <v>104</v>
          </cell>
          <cell r="KI56" t="str">
            <v>024200</v>
          </cell>
          <cell r="KJ56">
            <v>63</v>
          </cell>
          <cell r="KK56" t="str">
            <v>024200</v>
          </cell>
          <cell r="KL56">
            <v>127</v>
          </cell>
          <cell r="KM56" t="str">
            <v>024200</v>
          </cell>
          <cell r="KN56">
            <v>54</v>
          </cell>
          <cell r="KO56" t="str">
            <v>024200</v>
          </cell>
          <cell r="KP56">
            <v>96</v>
          </cell>
          <cell r="KQ56" t="str">
            <v>024200</v>
          </cell>
          <cell r="KR56">
            <v>18</v>
          </cell>
          <cell r="KS56" t="str">
            <v>024200</v>
          </cell>
          <cell r="KT56">
            <v>50</v>
          </cell>
          <cell r="KU56" t="str">
            <v>024200</v>
          </cell>
          <cell r="KV56">
            <v>15</v>
          </cell>
          <cell r="KW56" t="str">
            <v>024200</v>
          </cell>
          <cell r="KX56">
            <v>30</v>
          </cell>
          <cell r="KY56" t="str">
            <v>024200</v>
          </cell>
          <cell r="KZ56">
            <v>14</v>
          </cell>
          <cell r="LA56" t="str">
            <v>024200</v>
          </cell>
          <cell r="LB56">
            <v>20</v>
          </cell>
          <cell r="LC56" t="str">
            <v>024200</v>
          </cell>
          <cell r="LD56">
            <v>24</v>
          </cell>
          <cell r="LE56" t="str">
            <v>024200</v>
          </cell>
          <cell r="LF56">
            <v>44</v>
          </cell>
          <cell r="LG56" t="str">
            <v>024200</v>
          </cell>
          <cell r="LH56">
            <v>19</v>
          </cell>
          <cell r="LI56" t="str">
            <v>024200</v>
          </cell>
          <cell r="LJ56">
            <v>68</v>
          </cell>
          <cell r="LK56" t="str">
            <v>024200</v>
          </cell>
          <cell r="LL56">
            <v>15</v>
          </cell>
          <cell r="LM56" t="str">
            <v>024200</v>
          </cell>
          <cell r="LN56">
            <v>57</v>
          </cell>
          <cell r="LO56" t="str">
            <v>024200</v>
          </cell>
          <cell r="LP56">
            <v>21</v>
          </cell>
          <cell r="LQ56" t="str">
            <v>024200</v>
          </cell>
          <cell r="LR56">
            <v>65</v>
          </cell>
          <cell r="LS56" t="str">
            <v>024200</v>
          </cell>
          <cell r="LT56">
            <v>16</v>
          </cell>
          <cell r="LU56" t="str">
            <v>024200</v>
          </cell>
          <cell r="LV56">
            <v>52</v>
          </cell>
          <cell r="LW56" t="str">
            <v>024200</v>
          </cell>
          <cell r="LX56">
            <v>10</v>
          </cell>
          <cell r="LY56" t="str">
            <v>024200</v>
          </cell>
          <cell r="LZ56">
            <v>45</v>
          </cell>
          <cell r="MA56" t="str">
            <v>024200</v>
          </cell>
          <cell r="MB56">
            <v>9</v>
          </cell>
          <cell r="MC56" t="str">
            <v>024200</v>
          </cell>
          <cell r="MD56">
            <v>32</v>
          </cell>
          <cell r="ME56" t="str">
            <v>024200</v>
          </cell>
          <cell r="MF56">
            <v>7</v>
          </cell>
          <cell r="MG56" t="str">
            <v>024200</v>
          </cell>
          <cell r="MH56">
            <v>23</v>
          </cell>
          <cell r="MI56" t="str">
            <v>024200</v>
          </cell>
          <cell r="MJ56">
            <v>7</v>
          </cell>
          <cell r="MK56" t="str">
            <v>024200</v>
          </cell>
          <cell r="ML56">
            <v>20</v>
          </cell>
          <cell r="MM56" t="str">
            <v>024200</v>
          </cell>
          <cell r="MN56">
            <v>1</v>
          </cell>
          <cell r="MO56" t="str">
            <v>024200</v>
          </cell>
          <cell r="MP56">
            <v>14</v>
          </cell>
          <cell r="MQ56" t="str">
            <v>024200</v>
          </cell>
          <cell r="MR56">
            <v>3</v>
          </cell>
          <cell r="MS56" t="str">
            <v>024200</v>
          </cell>
          <cell r="MT56">
            <v>17</v>
          </cell>
          <cell r="MU56" t="str">
            <v>024200</v>
          </cell>
          <cell r="MV56">
            <v>2</v>
          </cell>
          <cell r="MW56" t="str">
            <v>024200</v>
          </cell>
          <cell r="MX56">
            <v>13</v>
          </cell>
          <cell r="MY56" t="str">
            <v>024200</v>
          </cell>
          <cell r="MZ56">
            <v>3</v>
          </cell>
          <cell r="NA56" t="str">
            <v>024200</v>
          </cell>
          <cell r="NB56">
            <v>12</v>
          </cell>
          <cell r="NC56" t="str">
            <v>024200</v>
          </cell>
          <cell r="ND56">
            <v>1</v>
          </cell>
          <cell r="NE56" t="str">
            <v>024200</v>
          </cell>
          <cell r="NF56">
            <v>8</v>
          </cell>
          <cell r="NG56" t="str">
            <v>024200</v>
          </cell>
          <cell r="NH56">
            <v>3</v>
          </cell>
          <cell r="NI56" t="str">
            <v>025001</v>
          </cell>
          <cell r="NJ56">
            <v>18</v>
          </cell>
          <cell r="NK56" t="str">
            <v>024200</v>
          </cell>
          <cell r="NL56">
            <v>1</v>
          </cell>
          <cell r="NM56" t="str">
            <v>025001</v>
          </cell>
          <cell r="NN56">
            <v>13</v>
          </cell>
          <cell r="NQ56" t="str">
            <v>025001</v>
          </cell>
          <cell r="NR56">
            <v>5</v>
          </cell>
          <cell r="NU56" t="str">
            <v>025005</v>
          </cell>
          <cell r="NV56">
            <v>6</v>
          </cell>
          <cell r="NY56" t="str">
            <v>027002</v>
          </cell>
          <cell r="NZ56">
            <v>3</v>
          </cell>
          <cell r="OM56" t="str">
            <v>024200</v>
          </cell>
          <cell r="ON56">
            <v>1</v>
          </cell>
        </row>
        <row r="57">
          <cell r="C57" t="str">
            <v>025005</v>
          </cell>
          <cell r="D57">
            <v>54</v>
          </cell>
          <cell r="E57" t="str">
            <v>025005</v>
          </cell>
          <cell r="F57">
            <v>66</v>
          </cell>
          <cell r="G57" t="str">
            <v>025005</v>
          </cell>
          <cell r="H57">
            <v>66</v>
          </cell>
          <cell r="I57" t="str">
            <v>025005</v>
          </cell>
          <cell r="J57">
            <v>64</v>
          </cell>
          <cell r="K57" t="str">
            <v>025005</v>
          </cell>
          <cell r="L57">
            <v>97</v>
          </cell>
          <cell r="M57" t="str">
            <v>025005</v>
          </cell>
          <cell r="N57">
            <v>71</v>
          </cell>
          <cell r="O57" t="str">
            <v>025005</v>
          </cell>
          <cell r="P57">
            <v>70</v>
          </cell>
          <cell r="Q57" t="str">
            <v>025005</v>
          </cell>
          <cell r="R57">
            <v>80</v>
          </cell>
          <cell r="S57" t="str">
            <v>025005</v>
          </cell>
          <cell r="T57">
            <v>87</v>
          </cell>
          <cell r="U57" t="str">
            <v>025005</v>
          </cell>
          <cell r="V57">
            <v>87</v>
          </cell>
          <cell r="W57" t="str">
            <v>025005</v>
          </cell>
          <cell r="X57">
            <v>94</v>
          </cell>
          <cell r="Y57" t="str">
            <v>025005</v>
          </cell>
          <cell r="Z57">
            <v>77</v>
          </cell>
          <cell r="AA57" t="str">
            <v>025005</v>
          </cell>
          <cell r="AB57">
            <v>113</v>
          </cell>
          <cell r="AC57" t="str">
            <v>025004</v>
          </cell>
          <cell r="AD57">
            <v>137</v>
          </cell>
          <cell r="AE57" t="str">
            <v>025005</v>
          </cell>
          <cell r="AF57">
            <v>106</v>
          </cell>
          <cell r="AG57" t="str">
            <v>025005</v>
          </cell>
          <cell r="AH57">
            <v>87</v>
          </cell>
          <cell r="AI57" t="str">
            <v>025005</v>
          </cell>
          <cell r="AJ57">
            <v>90</v>
          </cell>
          <cell r="AK57" t="str">
            <v>025005</v>
          </cell>
          <cell r="AL57">
            <v>93</v>
          </cell>
          <cell r="AM57" t="str">
            <v>025005</v>
          </cell>
          <cell r="AN57">
            <v>94</v>
          </cell>
          <cell r="AO57" t="str">
            <v>025005</v>
          </cell>
          <cell r="AP57">
            <v>77</v>
          </cell>
          <cell r="AQ57" t="str">
            <v>025005</v>
          </cell>
          <cell r="AR57">
            <v>102</v>
          </cell>
          <cell r="AS57" t="str">
            <v>025005</v>
          </cell>
          <cell r="AT57">
            <v>99</v>
          </cell>
          <cell r="AU57" t="str">
            <v>025005</v>
          </cell>
          <cell r="AV57">
            <v>105</v>
          </cell>
          <cell r="AW57" t="str">
            <v>025005</v>
          </cell>
          <cell r="AX57">
            <v>92</v>
          </cell>
          <cell r="AY57" t="str">
            <v>025005</v>
          </cell>
          <cell r="AZ57">
            <v>111</v>
          </cell>
          <cell r="BA57" t="str">
            <v>025005</v>
          </cell>
          <cell r="BB57">
            <v>104</v>
          </cell>
          <cell r="BC57" t="str">
            <v>025004</v>
          </cell>
          <cell r="BD57">
            <v>132</v>
          </cell>
          <cell r="BE57" t="str">
            <v>025004</v>
          </cell>
          <cell r="BF57">
            <v>139</v>
          </cell>
          <cell r="BG57" t="str">
            <v>025004</v>
          </cell>
          <cell r="BH57">
            <v>89</v>
          </cell>
          <cell r="BI57" t="str">
            <v>025004</v>
          </cell>
          <cell r="BJ57">
            <v>82</v>
          </cell>
          <cell r="BK57" t="str">
            <v>025004</v>
          </cell>
          <cell r="BL57">
            <v>107</v>
          </cell>
          <cell r="BM57" t="str">
            <v>025004</v>
          </cell>
          <cell r="BN57">
            <v>82</v>
          </cell>
          <cell r="BO57" t="str">
            <v>023500</v>
          </cell>
          <cell r="BP57">
            <v>2566</v>
          </cell>
          <cell r="BQ57" t="str">
            <v>023500</v>
          </cell>
          <cell r="BR57">
            <v>3433</v>
          </cell>
          <cell r="BS57" t="str">
            <v>024001</v>
          </cell>
          <cell r="BT57">
            <v>189</v>
          </cell>
          <cell r="BU57" t="str">
            <v>024005</v>
          </cell>
          <cell r="BV57">
            <v>384</v>
          </cell>
          <cell r="BW57" t="str">
            <v>024001</v>
          </cell>
          <cell r="BX57">
            <v>184</v>
          </cell>
          <cell r="BY57" t="str">
            <v>024005</v>
          </cell>
          <cell r="BZ57">
            <v>414</v>
          </cell>
          <cell r="CA57" t="str">
            <v>024200</v>
          </cell>
          <cell r="CB57">
            <v>112</v>
          </cell>
          <cell r="CC57" t="str">
            <v>024006</v>
          </cell>
          <cell r="CD57">
            <v>49</v>
          </cell>
          <cell r="CE57" t="str">
            <v>024005</v>
          </cell>
          <cell r="CF57">
            <v>432</v>
          </cell>
          <cell r="CG57" t="str">
            <v>024005</v>
          </cell>
          <cell r="CH57">
            <v>358</v>
          </cell>
          <cell r="CI57" t="str">
            <v>024002</v>
          </cell>
          <cell r="CJ57">
            <v>105</v>
          </cell>
          <cell r="CK57" t="str">
            <v>024200</v>
          </cell>
          <cell r="CL57">
            <v>153</v>
          </cell>
          <cell r="CM57" t="str">
            <v>024200</v>
          </cell>
          <cell r="CN57">
            <v>133</v>
          </cell>
          <cell r="CO57" t="str">
            <v>024005</v>
          </cell>
          <cell r="CP57">
            <v>374</v>
          </cell>
          <cell r="CQ57" t="str">
            <v>024200</v>
          </cell>
          <cell r="CR57">
            <v>142</v>
          </cell>
          <cell r="CS57" t="str">
            <v>024006</v>
          </cell>
          <cell r="CT57">
            <v>49</v>
          </cell>
          <cell r="CU57" t="str">
            <v>024200</v>
          </cell>
          <cell r="CV57">
            <v>132</v>
          </cell>
          <cell r="CW57" t="str">
            <v>024200</v>
          </cell>
          <cell r="CX57">
            <v>204</v>
          </cell>
          <cell r="CY57" t="str">
            <v>024200</v>
          </cell>
          <cell r="CZ57">
            <v>149</v>
          </cell>
          <cell r="DA57" t="str">
            <v>024005</v>
          </cell>
          <cell r="DB57">
            <v>306</v>
          </cell>
          <cell r="DC57" t="str">
            <v>024200</v>
          </cell>
          <cell r="DD57">
            <v>173</v>
          </cell>
          <cell r="DE57" t="str">
            <v>024006</v>
          </cell>
          <cell r="DF57">
            <v>62</v>
          </cell>
          <cell r="DG57" t="str">
            <v>024200</v>
          </cell>
          <cell r="DH57">
            <v>170</v>
          </cell>
          <cell r="DI57" t="str">
            <v>024006</v>
          </cell>
          <cell r="DJ57">
            <v>59</v>
          </cell>
          <cell r="DK57" t="str">
            <v>024200</v>
          </cell>
          <cell r="DL57">
            <v>217</v>
          </cell>
          <cell r="DM57" t="str">
            <v>024200</v>
          </cell>
          <cell r="DN57">
            <v>260</v>
          </cell>
          <cell r="DO57" t="str">
            <v>024200</v>
          </cell>
          <cell r="DP57">
            <v>216</v>
          </cell>
          <cell r="DQ57" t="str">
            <v>024200</v>
          </cell>
          <cell r="DR57">
            <v>332</v>
          </cell>
          <cell r="DS57" t="str">
            <v>024006</v>
          </cell>
          <cell r="DT57">
            <v>126</v>
          </cell>
          <cell r="DU57" t="str">
            <v>024006</v>
          </cell>
          <cell r="DV57">
            <v>80</v>
          </cell>
          <cell r="DW57" t="str">
            <v>024200</v>
          </cell>
          <cell r="DX57">
            <v>303</v>
          </cell>
          <cell r="DY57" t="str">
            <v>024200</v>
          </cell>
          <cell r="DZ57">
            <v>410</v>
          </cell>
          <cell r="EA57" t="str">
            <v>024200</v>
          </cell>
          <cell r="EB57">
            <v>329</v>
          </cell>
          <cell r="EC57" t="str">
            <v>024200</v>
          </cell>
          <cell r="ED57">
            <v>430</v>
          </cell>
          <cell r="EE57" t="str">
            <v>024200</v>
          </cell>
          <cell r="EF57">
            <v>327</v>
          </cell>
          <cell r="EG57" t="str">
            <v>024005</v>
          </cell>
          <cell r="EH57">
            <v>778</v>
          </cell>
          <cell r="EI57" t="str">
            <v>024200</v>
          </cell>
          <cell r="EJ57">
            <v>339</v>
          </cell>
          <cell r="EK57" t="str">
            <v>024200</v>
          </cell>
          <cell r="EL57">
            <v>437</v>
          </cell>
          <cell r="EM57" t="str">
            <v>024200</v>
          </cell>
          <cell r="EN57">
            <v>299</v>
          </cell>
          <cell r="EO57" t="str">
            <v>024200</v>
          </cell>
          <cell r="EP57">
            <v>374</v>
          </cell>
          <cell r="EQ57" t="str">
            <v>024200</v>
          </cell>
          <cell r="ER57">
            <v>292</v>
          </cell>
          <cell r="ES57" t="str">
            <v>024006</v>
          </cell>
          <cell r="ET57">
            <v>97</v>
          </cell>
          <cell r="EU57" t="str">
            <v>024200</v>
          </cell>
          <cell r="EV57">
            <v>289</v>
          </cell>
          <cell r="EW57" t="str">
            <v>024006</v>
          </cell>
          <cell r="EX57">
            <v>88</v>
          </cell>
          <cell r="EY57" t="str">
            <v>025001</v>
          </cell>
          <cell r="EZ57">
            <v>379</v>
          </cell>
          <cell r="FA57" t="str">
            <v>024200</v>
          </cell>
          <cell r="FB57">
            <v>366</v>
          </cell>
          <cell r="FC57" t="str">
            <v>024200</v>
          </cell>
          <cell r="FD57">
            <v>260</v>
          </cell>
          <cell r="FE57" t="str">
            <v>024200</v>
          </cell>
          <cell r="FF57">
            <v>333</v>
          </cell>
          <cell r="FG57" t="str">
            <v>024200</v>
          </cell>
          <cell r="FH57">
            <v>227</v>
          </cell>
          <cell r="FI57" t="str">
            <v>024200</v>
          </cell>
          <cell r="FJ57">
            <v>259</v>
          </cell>
          <cell r="FK57" t="str">
            <v>024200</v>
          </cell>
          <cell r="FL57">
            <v>223</v>
          </cell>
          <cell r="FM57" t="str">
            <v>024200</v>
          </cell>
          <cell r="FN57">
            <v>274</v>
          </cell>
          <cell r="FO57" t="str">
            <v>024200</v>
          </cell>
          <cell r="FP57">
            <v>203</v>
          </cell>
          <cell r="FQ57" t="str">
            <v>024200</v>
          </cell>
          <cell r="FR57">
            <v>271</v>
          </cell>
          <cell r="FS57" t="str">
            <v>024200</v>
          </cell>
          <cell r="FT57">
            <v>197</v>
          </cell>
          <cell r="FU57" t="str">
            <v>024200</v>
          </cell>
          <cell r="FV57">
            <v>223</v>
          </cell>
          <cell r="FW57" t="str">
            <v>024200</v>
          </cell>
          <cell r="FX57">
            <v>167</v>
          </cell>
          <cell r="FY57" t="str">
            <v>024200</v>
          </cell>
          <cell r="FZ57">
            <v>203</v>
          </cell>
          <cell r="GA57" t="str">
            <v>024006</v>
          </cell>
          <cell r="GB57">
            <v>66</v>
          </cell>
          <cell r="GC57" t="str">
            <v>024200</v>
          </cell>
          <cell r="GD57">
            <v>211</v>
          </cell>
          <cell r="GE57" t="str">
            <v>024200</v>
          </cell>
          <cell r="GF57">
            <v>152</v>
          </cell>
          <cell r="GG57" t="str">
            <v>024200</v>
          </cell>
          <cell r="GH57">
            <v>187</v>
          </cell>
          <cell r="GI57" t="str">
            <v>024200</v>
          </cell>
          <cell r="GJ57">
            <v>177</v>
          </cell>
          <cell r="GK57" t="str">
            <v>024200</v>
          </cell>
          <cell r="GL57">
            <v>186</v>
          </cell>
          <cell r="GM57" t="str">
            <v>024200</v>
          </cell>
          <cell r="GN57">
            <v>171</v>
          </cell>
          <cell r="GO57" t="str">
            <v>024200</v>
          </cell>
          <cell r="GP57">
            <v>180</v>
          </cell>
          <cell r="GQ57" t="str">
            <v>024200</v>
          </cell>
          <cell r="GR57">
            <v>152</v>
          </cell>
          <cell r="GS57" t="str">
            <v>024200</v>
          </cell>
          <cell r="GT57">
            <v>175</v>
          </cell>
          <cell r="GU57" t="str">
            <v>024200</v>
          </cell>
          <cell r="GV57">
            <v>134</v>
          </cell>
          <cell r="GW57" t="str">
            <v>024200</v>
          </cell>
          <cell r="GX57">
            <v>161</v>
          </cell>
          <cell r="GY57" t="str">
            <v>024200</v>
          </cell>
          <cell r="GZ57">
            <v>151</v>
          </cell>
          <cell r="HA57" t="str">
            <v>024200</v>
          </cell>
          <cell r="HB57">
            <v>169</v>
          </cell>
          <cell r="HC57" t="str">
            <v>024200</v>
          </cell>
          <cell r="HD57">
            <v>149</v>
          </cell>
          <cell r="HE57" t="str">
            <v>024006</v>
          </cell>
          <cell r="HF57">
            <v>115</v>
          </cell>
          <cell r="HG57" t="str">
            <v>024200</v>
          </cell>
          <cell r="HH57">
            <v>134</v>
          </cell>
          <cell r="HI57" t="str">
            <v>024200</v>
          </cell>
          <cell r="HJ57">
            <v>163</v>
          </cell>
          <cell r="HK57" t="str">
            <v>024200</v>
          </cell>
          <cell r="HL57">
            <v>144</v>
          </cell>
          <cell r="HM57" t="str">
            <v>024200</v>
          </cell>
          <cell r="HN57">
            <v>190</v>
          </cell>
          <cell r="HO57" t="str">
            <v>024200</v>
          </cell>
          <cell r="HP57">
            <v>147</v>
          </cell>
          <cell r="HQ57" t="str">
            <v>024200</v>
          </cell>
          <cell r="HR57">
            <v>164</v>
          </cell>
          <cell r="HS57" t="str">
            <v>024200</v>
          </cell>
          <cell r="HT57">
            <v>158</v>
          </cell>
          <cell r="HU57" t="str">
            <v>024200</v>
          </cell>
          <cell r="HV57">
            <v>223</v>
          </cell>
          <cell r="HW57" t="str">
            <v>024200</v>
          </cell>
          <cell r="HX57">
            <v>143</v>
          </cell>
          <cell r="HY57" t="str">
            <v>024200</v>
          </cell>
          <cell r="HZ57">
            <v>242</v>
          </cell>
          <cell r="IA57" t="str">
            <v>024200</v>
          </cell>
          <cell r="IB57">
            <v>167</v>
          </cell>
          <cell r="IC57" t="str">
            <v>024200</v>
          </cell>
          <cell r="ID57">
            <v>246</v>
          </cell>
          <cell r="IE57" t="str">
            <v>024200</v>
          </cell>
          <cell r="IF57">
            <v>175</v>
          </cell>
          <cell r="IG57" t="str">
            <v>024200</v>
          </cell>
          <cell r="IH57">
            <v>259</v>
          </cell>
          <cell r="II57" t="str">
            <v>024200</v>
          </cell>
          <cell r="IJ57">
            <v>186</v>
          </cell>
          <cell r="IK57" t="str">
            <v>024006</v>
          </cell>
          <cell r="IL57">
            <v>154</v>
          </cell>
          <cell r="IM57" t="str">
            <v>024200</v>
          </cell>
          <cell r="IN57">
            <v>149</v>
          </cell>
          <cell r="IO57" t="str">
            <v>024200</v>
          </cell>
          <cell r="IP57">
            <v>257</v>
          </cell>
          <cell r="IQ57" t="str">
            <v>024200</v>
          </cell>
          <cell r="IR57">
            <v>186</v>
          </cell>
          <cell r="IS57" t="str">
            <v>024200</v>
          </cell>
          <cell r="IT57">
            <v>271</v>
          </cell>
          <cell r="IU57" t="str">
            <v>024200</v>
          </cell>
          <cell r="IV57">
            <v>161</v>
          </cell>
          <cell r="IW57" t="str">
            <v>024200</v>
          </cell>
          <cell r="IX57">
            <v>232</v>
          </cell>
          <cell r="IY57" t="str">
            <v>024200</v>
          </cell>
          <cell r="IZ57">
            <v>150</v>
          </cell>
          <cell r="JA57" t="str">
            <v>024200</v>
          </cell>
          <cell r="JB57">
            <v>218</v>
          </cell>
          <cell r="JC57" t="str">
            <v>025001</v>
          </cell>
          <cell r="JD57">
            <v>280</v>
          </cell>
          <cell r="JE57" t="str">
            <v>024200</v>
          </cell>
          <cell r="JF57">
            <v>214</v>
          </cell>
          <cell r="JG57" t="str">
            <v>025001</v>
          </cell>
          <cell r="JH57">
            <v>274</v>
          </cell>
          <cell r="JI57" t="str">
            <v>024200</v>
          </cell>
          <cell r="JJ57">
            <v>218</v>
          </cell>
          <cell r="JK57" t="str">
            <v>024200</v>
          </cell>
          <cell r="JL57">
            <v>97</v>
          </cell>
          <cell r="JM57" t="str">
            <v>024200</v>
          </cell>
          <cell r="JN57">
            <v>180</v>
          </cell>
          <cell r="JO57" t="str">
            <v>024200</v>
          </cell>
          <cell r="JP57">
            <v>108</v>
          </cell>
          <cell r="JQ57" t="str">
            <v>024200</v>
          </cell>
          <cell r="JR57">
            <v>170</v>
          </cell>
          <cell r="JS57" t="str">
            <v>024200</v>
          </cell>
          <cell r="JT57">
            <v>105</v>
          </cell>
          <cell r="JU57" t="str">
            <v>025001</v>
          </cell>
          <cell r="JV57">
            <v>313</v>
          </cell>
          <cell r="JW57" t="str">
            <v>025001</v>
          </cell>
          <cell r="JX57">
            <v>159</v>
          </cell>
          <cell r="JY57" t="str">
            <v>025001</v>
          </cell>
          <cell r="JZ57">
            <v>260</v>
          </cell>
          <cell r="KA57" t="str">
            <v>025001</v>
          </cell>
          <cell r="KB57">
            <v>173</v>
          </cell>
          <cell r="KC57" t="str">
            <v>025001</v>
          </cell>
          <cell r="KD57">
            <v>293</v>
          </cell>
          <cell r="KE57" t="str">
            <v>025001</v>
          </cell>
          <cell r="KF57">
            <v>113</v>
          </cell>
          <cell r="KG57" t="str">
            <v>025001</v>
          </cell>
          <cell r="KH57">
            <v>203</v>
          </cell>
          <cell r="KI57" t="str">
            <v>025001</v>
          </cell>
          <cell r="KJ57">
            <v>106</v>
          </cell>
          <cell r="KK57" t="str">
            <v>025001</v>
          </cell>
          <cell r="KL57">
            <v>221</v>
          </cell>
          <cell r="KM57" t="str">
            <v>025001</v>
          </cell>
          <cell r="KN57">
            <v>62</v>
          </cell>
          <cell r="KO57" t="str">
            <v>025001</v>
          </cell>
          <cell r="KP57">
            <v>160</v>
          </cell>
          <cell r="KQ57" t="str">
            <v>025001</v>
          </cell>
          <cell r="KR57">
            <v>42</v>
          </cell>
          <cell r="KS57" t="str">
            <v>025001</v>
          </cell>
          <cell r="KT57">
            <v>69</v>
          </cell>
          <cell r="KU57" t="str">
            <v>025001</v>
          </cell>
          <cell r="KV57">
            <v>31</v>
          </cell>
          <cell r="KW57" t="str">
            <v>025001</v>
          </cell>
          <cell r="KX57">
            <v>59</v>
          </cell>
          <cell r="KY57" t="str">
            <v>025001</v>
          </cell>
          <cell r="KZ57">
            <v>28</v>
          </cell>
          <cell r="LA57" t="str">
            <v>025001</v>
          </cell>
          <cell r="LB57">
            <v>65</v>
          </cell>
          <cell r="LC57" t="str">
            <v>025001</v>
          </cell>
          <cell r="LD57">
            <v>45</v>
          </cell>
          <cell r="LE57" t="str">
            <v>025001</v>
          </cell>
          <cell r="LF57">
            <v>85</v>
          </cell>
          <cell r="LG57" t="str">
            <v>025001</v>
          </cell>
          <cell r="LH57">
            <v>42</v>
          </cell>
          <cell r="LI57" t="str">
            <v>025001</v>
          </cell>
          <cell r="LJ57">
            <v>125</v>
          </cell>
          <cell r="LK57" t="str">
            <v>025001</v>
          </cell>
          <cell r="LL57">
            <v>61</v>
          </cell>
          <cell r="LM57" t="str">
            <v>025001</v>
          </cell>
          <cell r="LN57">
            <v>135</v>
          </cell>
          <cell r="LO57" t="str">
            <v>025001</v>
          </cell>
          <cell r="LP57">
            <v>60</v>
          </cell>
          <cell r="LQ57" t="str">
            <v>025001</v>
          </cell>
          <cell r="LR57">
            <v>126</v>
          </cell>
          <cell r="LS57" t="str">
            <v>025001</v>
          </cell>
          <cell r="LT57">
            <v>30</v>
          </cell>
          <cell r="LU57" t="str">
            <v>025001</v>
          </cell>
          <cell r="LV57">
            <v>106</v>
          </cell>
          <cell r="LW57" t="str">
            <v>025001</v>
          </cell>
          <cell r="LX57">
            <v>32</v>
          </cell>
          <cell r="LY57" t="str">
            <v>025001</v>
          </cell>
          <cell r="LZ57">
            <v>104</v>
          </cell>
          <cell r="MA57" t="str">
            <v>025001</v>
          </cell>
          <cell r="MB57">
            <v>33</v>
          </cell>
          <cell r="MC57" t="str">
            <v>025001</v>
          </cell>
          <cell r="MD57">
            <v>110</v>
          </cell>
          <cell r="ME57" t="str">
            <v>025001</v>
          </cell>
          <cell r="MF57">
            <v>34</v>
          </cell>
          <cell r="MG57" t="str">
            <v>025001</v>
          </cell>
          <cell r="MH57">
            <v>55</v>
          </cell>
          <cell r="MI57" t="str">
            <v>025001</v>
          </cell>
          <cell r="MJ57">
            <v>14</v>
          </cell>
          <cell r="MK57" t="str">
            <v>025001</v>
          </cell>
          <cell r="ML57">
            <v>48</v>
          </cell>
          <cell r="MM57" t="str">
            <v>025001</v>
          </cell>
          <cell r="MN57">
            <v>9</v>
          </cell>
          <cell r="MO57" t="str">
            <v>025001</v>
          </cell>
          <cell r="MP57">
            <v>41</v>
          </cell>
          <cell r="MQ57" t="str">
            <v>025001</v>
          </cell>
          <cell r="MR57">
            <v>6</v>
          </cell>
          <cell r="MS57" t="str">
            <v>025001</v>
          </cell>
          <cell r="MT57">
            <v>43</v>
          </cell>
          <cell r="MU57" t="str">
            <v>025001</v>
          </cell>
          <cell r="MV57">
            <v>12</v>
          </cell>
          <cell r="MW57" t="str">
            <v>025001</v>
          </cell>
          <cell r="MX57">
            <v>35</v>
          </cell>
          <cell r="MY57" t="str">
            <v>025001</v>
          </cell>
          <cell r="MZ57">
            <v>5</v>
          </cell>
          <cell r="NA57" t="str">
            <v>025001</v>
          </cell>
          <cell r="NB57">
            <v>35</v>
          </cell>
          <cell r="NC57" t="str">
            <v>025001</v>
          </cell>
          <cell r="ND57">
            <v>4</v>
          </cell>
          <cell r="NE57" t="str">
            <v>025001</v>
          </cell>
          <cell r="NF57">
            <v>28</v>
          </cell>
          <cell r="NG57" t="str">
            <v>025001</v>
          </cell>
          <cell r="NH57">
            <v>6</v>
          </cell>
          <cell r="NI57" t="str">
            <v>025002</v>
          </cell>
          <cell r="NJ57">
            <v>14</v>
          </cell>
          <cell r="NK57" t="str">
            <v>025001</v>
          </cell>
          <cell r="NL57">
            <v>3</v>
          </cell>
          <cell r="NM57" t="str">
            <v>025002</v>
          </cell>
          <cell r="NN57">
            <v>3</v>
          </cell>
          <cell r="NO57" t="str">
            <v>025001</v>
          </cell>
          <cell r="NP57">
            <v>1</v>
          </cell>
          <cell r="NQ57" t="str">
            <v>025002</v>
          </cell>
          <cell r="NR57">
            <v>5</v>
          </cell>
          <cell r="NU57" t="str">
            <v>026001</v>
          </cell>
          <cell r="NV57">
            <v>5</v>
          </cell>
          <cell r="NW57" t="str">
            <v>025001</v>
          </cell>
          <cell r="NX57">
            <v>1</v>
          </cell>
          <cell r="NY57" t="str">
            <v>028000</v>
          </cell>
          <cell r="NZ57">
            <v>3</v>
          </cell>
          <cell r="OQ57" t="str">
            <v>025001</v>
          </cell>
          <cell r="OR57">
            <v>1</v>
          </cell>
        </row>
        <row r="58">
          <cell r="C58" t="str">
            <v>026001</v>
          </cell>
          <cell r="D58">
            <v>136</v>
          </cell>
          <cell r="E58" t="str">
            <v>026001</v>
          </cell>
          <cell r="F58">
            <v>154</v>
          </cell>
          <cell r="G58" t="str">
            <v>026001</v>
          </cell>
          <cell r="H58">
            <v>175</v>
          </cell>
          <cell r="I58" t="str">
            <v>026001</v>
          </cell>
          <cell r="J58">
            <v>151</v>
          </cell>
          <cell r="K58" t="str">
            <v>026001</v>
          </cell>
          <cell r="L58">
            <v>171</v>
          </cell>
          <cell r="M58" t="str">
            <v>026001</v>
          </cell>
          <cell r="N58">
            <v>153</v>
          </cell>
          <cell r="O58" t="str">
            <v>026001</v>
          </cell>
          <cell r="P58">
            <v>219</v>
          </cell>
          <cell r="Q58" t="str">
            <v>026001</v>
          </cell>
          <cell r="R58">
            <v>178</v>
          </cell>
          <cell r="S58" t="str">
            <v>026001</v>
          </cell>
          <cell r="T58">
            <v>202</v>
          </cell>
          <cell r="U58" t="str">
            <v>026001</v>
          </cell>
          <cell r="V58">
            <v>177</v>
          </cell>
          <cell r="W58" t="str">
            <v>026001</v>
          </cell>
          <cell r="X58">
            <v>224</v>
          </cell>
          <cell r="Y58" t="str">
            <v>026001</v>
          </cell>
          <cell r="Z58">
            <v>186</v>
          </cell>
          <cell r="AA58" t="str">
            <v>026001</v>
          </cell>
          <cell r="AB58">
            <v>236</v>
          </cell>
          <cell r="AC58" t="str">
            <v>025005</v>
          </cell>
          <cell r="AD58">
            <v>99</v>
          </cell>
          <cell r="AE58" t="str">
            <v>026001</v>
          </cell>
          <cell r="AF58">
            <v>240</v>
          </cell>
          <cell r="AG58" t="str">
            <v>026001</v>
          </cell>
          <cell r="AH58">
            <v>222</v>
          </cell>
          <cell r="AI58" t="str">
            <v>026001</v>
          </cell>
          <cell r="AJ58">
            <v>240</v>
          </cell>
          <cell r="AK58" t="str">
            <v>026001</v>
          </cell>
          <cell r="AL58">
            <v>227</v>
          </cell>
          <cell r="AM58" t="str">
            <v>026001</v>
          </cell>
          <cell r="AN58">
            <v>248</v>
          </cell>
          <cell r="AO58" t="str">
            <v>026001</v>
          </cell>
          <cell r="AP58">
            <v>224</v>
          </cell>
          <cell r="AQ58" t="str">
            <v>026001</v>
          </cell>
          <cell r="AR58">
            <v>241</v>
          </cell>
          <cell r="AS58" t="str">
            <v>026001</v>
          </cell>
          <cell r="AT58">
            <v>232</v>
          </cell>
          <cell r="AU58" t="str">
            <v>026001</v>
          </cell>
          <cell r="AV58">
            <v>208</v>
          </cell>
          <cell r="AW58" t="str">
            <v>026001</v>
          </cell>
          <cell r="AX58">
            <v>204</v>
          </cell>
          <cell r="AY58" t="str">
            <v>026001</v>
          </cell>
          <cell r="AZ58">
            <v>193</v>
          </cell>
          <cell r="BA58" t="str">
            <v>026001</v>
          </cell>
          <cell r="BB58">
            <v>230</v>
          </cell>
          <cell r="BC58" t="str">
            <v>025005</v>
          </cell>
          <cell r="BD58">
            <v>103</v>
          </cell>
          <cell r="BE58" t="str">
            <v>025005</v>
          </cell>
          <cell r="BF58">
            <v>92</v>
          </cell>
          <cell r="BG58" t="str">
            <v>025005</v>
          </cell>
          <cell r="BH58">
            <v>78</v>
          </cell>
          <cell r="BI58" t="str">
            <v>025005</v>
          </cell>
          <cell r="BJ58">
            <v>77</v>
          </cell>
          <cell r="BK58" t="str">
            <v>025005</v>
          </cell>
          <cell r="BL58">
            <v>88</v>
          </cell>
          <cell r="BM58" t="str">
            <v>025005</v>
          </cell>
          <cell r="BN58">
            <v>75</v>
          </cell>
          <cell r="BO58" t="str">
            <v>024001</v>
          </cell>
          <cell r="BP58">
            <v>196</v>
          </cell>
          <cell r="BQ58" t="str">
            <v>024001</v>
          </cell>
          <cell r="BR58">
            <v>166</v>
          </cell>
          <cell r="BS58" t="str">
            <v>024002</v>
          </cell>
          <cell r="BT58">
            <v>63</v>
          </cell>
          <cell r="BU58" t="str">
            <v>024006</v>
          </cell>
          <cell r="BV58">
            <v>45</v>
          </cell>
          <cell r="BW58" t="str">
            <v>024002</v>
          </cell>
          <cell r="BX58">
            <v>96</v>
          </cell>
          <cell r="BY58" t="str">
            <v>024006</v>
          </cell>
          <cell r="BZ58">
            <v>49</v>
          </cell>
          <cell r="CA58" t="str">
            <v>025001</v>
          </cell>
          <cell r="CB58">
            <v>291</v>
          </cell>
          <cell r="CC58" t="str">
            <v>024200</v>
          </cell>
          <cell r="CD58">
            <v>124</v>
          </cell>
          <cell r="CE58" t="str">
            <v>024006</v>
          </cell>
          <cell r="CF58">
            <v>51</v>
          </cell>
          <cell r="CG58" t="str">
            <v>024006</v>
          </cell>
          <cell r="CH58">
            <v>40</v>
          </cell>
          <cell r="CI58" t="str">
            <v>024005</v>
          </cell>
          <cell r="CJ58">
            <v>386</v>
          </cell>
          <cell r="CK58" t="str">
            <v>025001</v>
          </cell>
          <cell r="CL58">
            <v>261</v>
          </cell>
          <cell r="CM58" t="str">
            <v>025001</v>
          </cell>
          <cell r="CN58">
            <v>248</v>
          </cell>
          <cell r="CO58" t="str">
            <v>024006</v>
          </cell>
          <cell r="CP58">
            <v>51</v>
          </cell>
          <cell r="CQ58" t="str">
            <v>025001</v>
          </cell>
          <cell r="CR58">
            <v>258</v>
          </cell>
          <cell r="CS58" t="str">
            <v>024200</v>
          </cell>
          <cell r="CT58">
            <v>176</v>
          </cell>
          <cell r="CU58" t="str">
            <v>025001</v>
          </cell>
          <cell r="CV58">
            <v>274</v>
          </cell>
          <cell r="CW58" t="str">
            <v>025001</v>
          </cell>
          <cell r="CX58">
            <v>235</v>
          </cell>
          <cell r="CY58" t="str">
            <v>025001</v>
          </cell>
          <cell r="CZ58">
            <v>270</v>
          </cell>
          <cell r="DA58" t="str">
            <v>024006</v>
          </cell>
          <cell r="DB58">
            <v>70</v>
          </cell>
          <cell r="DC58" t="str">
            <v>025001</v>
          </cell>
          <cell r="DD58">
            <v>266</v>
          </cell>
          <cell r="DE58" t="str">
            <v>024200</v>
          </cell>
          <cell r="DF58">
            <v>242</v>
          </cell>
          <cell r="DG58" t="str">
            <v>025001</v>
          </cell>
          <cell r="DH58">
            <v>272</v>
          </cell>
          <cell r="DI58" t="str">
            <v>024200</v>
          </cell>
          <cell r="DJ58">
            <v>253</v>
          </cell>
          <cell r="DK58" t="str">
            <v>025001</v>
          </cell>
          <cell r="DL58">
            <v>332</v>
          </cell>
          <cell r="DM58" t="str">
            <v>025001</v>
          </cell>
          <cell r="DN58">
            <v>302</v>
          </cell>
          <cell r="DO58" t="str">
            <v>025001</v>
          </cell>
          <cell r="DP58">
            <v>315</v>
          </cell>
          <cell r="DQ58" t="str">
            <v>025001</v>
          </cell>
          <cell r="DR58">
            <v>309</v>
          </cell>
          <cell r="DS58" t="str">
            <v>024200</v>
          </cell>
          <cell r="DT58">
            <v>243</v>
          </cell>
          <cell r="DU58" t="str">
            <v>024200</v>
          </cell>
          <cell r="DV58">
            <v>381</v>
          </cell>
          <cell r="DW58" t="str">
            <v>025001</v>
          </cell>
          <cell r="DX58">
            <v>388</v>
          </cell>
          <cell r="DY58" t="str">
            <v>025001</v>
          </cell>
          <cell r="DZ58">
            <v>367</v>
          </cell>
          <cell r="EA58" t="str">
            <v>025001</v>
          </cell>
          <cell r="EB58">
            <v>405</v>
          </cell>
          <cell r="EC58" t="str">
            <v>025001</v>
          </cell>
          <cell r="ED58">
            <v>423</v>
          </cell>
          <cell r="EE58" t="str">
            <v>025001</v>
          </cell>
          <cell r="EF58">
            <v>459</v>
          </cell>
          <cell r="EG58" t="str">
            <v>024006</v>
          </cell>
          <cell r="EH58">
            <v>104</v>
          </cell>
          <cell r="EI58" t="str">
            <v>025001</v>
          </cell>
          <cell r="EJ58">
            <v>418</v>
          </cell>
          <cell r="EK58" t="str">
            <v>025001</v>
          </cell>
          <cell r="EL58">
            <v>430</v>
          </cell>
          <cell r="EM58" t="str">
            <v>025001</v>
          </cell>
          <cell r="EN58">
            <v>406</v>
          </cell>
          <cell r="EO58" t="str">
            <v>025001</v>
          </cell>
          <cell r="EP58">
            <v>444</v>
          </cell>
          <cell r="EQ58" t="str">
            <v>025001</v>
          </cell>
          <cell r="ER58">
            <v>397</v>
          </cell>
          <cell r="ES58" t="str">
            <v>024200</v>
          </cell>
          <cell r="ET58">
            <v>358</v>
          </cell>
          <cell r="EU58" t="str">
            <v>025001</v>
          </cell>
          <cell r="EV58">
            <v>419</v>
          </cell>
          <cell r="EW58" t="str">
            <v>024200</v>
          </cell>
          <cell r="EX58">
            <v>366</v>
          </cell>
          <cell r="EY58" t="str">
            <v>025002</v>
          </cell>
          <cell r="EZ58">
            <v>153</v>
          </cell>
          <cell r="FA58" t="str">
            <v>025001</v>
          </cell>
          <cell r="FB58">
            <v>406</v>
          </cell>
          <cell r="FC58" t="str">
            <v>025001</v>
          </cell>
          <cell r="FD58">
            <v>362</v>
          </cell>
          <cell r="FE58" t="str">
            <v>025001</v>
          </cell>
          <cell r="FF58">
            <v>381</v>
          </cell>
          <cell r="FG58" t="str">
            <v>025001</v>
          </cell>
          <cell r="FH58">
            <v>314</v>
          </cell>
          <cell r="FI58" t="str">
            <v>025001</v>
          </cell>
          <cell r="FJ58">
            <v>357</v>
          </cell>
          <cell r="FK58" t="str">
            <v>025001</v>
          </cell>
          <cell r="FL58">
            <v>352</v>
          </cell>
          <cell r="FM58" t="str">
            <v>025001</v>
          </cell>
          <cell r="FN58">
            <v>374</v>
          </cell>
          <cell r="FO58" t="str">
            <v>025001</v>
          </cell>
          <cell r="FP58">
            <v>325</v>
          </cell>
          <cell r="FQ58" t="str">
            <v>025001</v>
          </cell>
          <cell r="FR58">
            <v>363</v>
          </cell>
          <cell r="FS58" t="str">
            <v>025001</v>
          </cell>
          <cell r="FT58">
            <v>290</v>
          </cell>
          <cell r="FU58" t="str">
            <v>025001</v>
          </cell>
          <cell r="FV58">
            <v>351</v>
          </cell>
          <cell r="FW58" t="str">
            <v>025001</v>
          </cell>
          <cell r="FX58">
            <v>308</v>
          </cell>
          <cell r="FY58" t="str">
            <v>025001</v>
          </cell>
          <cell r="FZ58">
            <v>370</v>
          </cell>
          <cell r="GA58" t="str">
            <v>024200</v>
          </cell>
          <cell r="GB58">
            <v>160</v>
          </cell>
          <cell r="GC58" t="str">
            <v>025001</v>
          </cell>
          <cell r="GD58">
            <v>359</v>
          </cell>
          <cell r="GE58" t="str">
            <v>025001</v>
          </cell>
          <cell r="GF58">
            <v>313</v>
          </cell>
          <cell r="GG58" t="str">
            <v>025001</v>
          </cell>
          <cell r="GH58">
            <v>331</v>
          </cell>
          <cell r="GI58" t="str">
            <v>025001</v>
          </cell>
          <cell r="GJ58">
            <v>299</v>
          </cell>
          <cell r="GK58" t="str">
            <v>025001</v>
          </cell>
          <cell r="GL58">
            <v>323</v>
          </cell>
          <cell r="GM58" t="str">
            <v>025001</v>
          </cell>
          <cell r="GN58">
            <v>324</v>
          </cell>
          <cell r="GO58" t="str">
            <v>025001</v>
          </cell>
          <cell r="GP58">
            <v>371</v>
          </cell>
          <cell r="GQ58" t="str">
            <v>025001</v>
          </cell>
          <cell r="GR58">
            <v>304</v>
          </cell>
          <cell r="GS58" t="str">
            <v>025001</v>
          </cell>
          <cell r="GT58">
            <v>369</v>
          </cell>
          <cell r="GU58" t="str">
            <v>025001</v>
          </cell>
          <cell r="GV58">
            <v>296</v>
          </cell>
          <cell r="GW58" t="str">
            <v>025001</v>
          </cell>
          <cell r="GX58">
            <v>356</v>
          </cell>
          <cell r="GY58" t="str">
            <v>025001</v>
          </cell>
          <cell r="GZ58">
            <v>292</v>
          </cell>
          <cell r="HA58" t="str">
            <v>025001</v>
          </cell>
          <cell r="HB58">
            <v>328</v>
          </cell>
          <cell r="HC58" t="str">
            <v>025001</v>
          </cell>
          <cell r="HD58">
            <v>336</v>
          </cell>
          <cell r="HE58" t="str">
            <v>024200</v>
          </cell>
          <cell r="HF58">
            <v>187</v>
          </cell>
          <cell r="HG58" t="str">
            <v>025001</v>
          </cell>
          <cell r="HH58">
            <v>318</v>
          </cell>
          <cell r="HI58" t="str">
            <v>025001</v>
          </cell>
          <cell r="HJ58">
            <v>371</v>
          </cell>
          <cell r="HK58" t="str">
            <v>025001</v>
          </cell>
          <cell r="HL58">
            <v>323</v>
          </cell>
          <cell r="HM58" t="str">
            <v>025001</v>
          </cell>
          <cell r="HN58">
            <v>379</v>
          </cell>
          <cell r="HO58" t="str">
            <v>025001</v>
          </cell>
          <cell r="HP58">
            <v>320</v>
          </cell>
          <cell r="HQ58" t="str">
            <v>025001</v>
          </cell>
          <cell r="HR58">
            <v>355</v>
          </cell>
          <cell r="HS58" t="str">
            <v>025001</v>
          </cell>
          <cell r="HT58">
            <v>352</v>
          </cell>
          <cell r="HU58" t="str">
            <v>025001</v>
          </cell>
          <cell r="HV58">
            <v>462</v>
          </cell>
          <cell r="HW58" t="str">
            <v>025001</v>
          </cell>
          <cell r="HX58">
            <v>377</v>
          </cell>
          <cell r="HY58" t="str">
            <v>025001</v>
          </cell>
          <cell r="HZ58">
            <v>437</v>
          </cell>
          <cell r="IA58" t="str">
            <v>025001</v>
          </cell>
          <cell r="IB58">
            <v>381</v>
          </cell>
          <cell r="IC58" t="str">
            <v>025001</v>
          </cell>
          <cell r="ID58">
            <v>428</v>
          </cell>
          <cell r="IE58" t="str">
            <v>025001</v>
          </cell>
          <cell r="IF58">
            <v>414</v>
          </cell>
          <cell r="IG58" t="str">
            <v>025001</v>
          </cell>
          <cell r="IH58">
            <v>472</v>
          </cell>
          <cell r="II58" t="str">
            <v>025001</v>
          </cell>
          <cell r="IJ58">
            <v>411</v>
          </cell>
          <cell r="IK58" t="str">
            <v>024200</v>
          </cell>
          <cell r="IL58">
            <v>294</v>
          </cell>
          <cell r="IM58" t="str">
            <v>025001</v>
          </cell>
          <cell r="IN58">
            <v>388</v>
          </cell>
          <cell r="IO58" t="str">
            <v>025001</v>
          </cell>
          <cell r="IP58">
            <v>482</v>
          </cell>
          <cell r="IQ58" t="str">
            <v>025001</v>
          </cell>
          <cell r="IR58">
            <v>400</v>
          </cell>
          <cell r="IS58" t="str">
            <v>025001</v>
          </cell>
          <cell r="IT58">
            <v>462</v>
          </cell>
          <cell r="IU58" t="str">
            <v>025001</v>
          </cell>
          <cell r="IV58">
            <v>340</v>
          </cell>
          <cell r="IW58" t="str">
            <v>025001</v>
          </cell>
          <cell r="IX58">
            <v>410</v>
          </cell>
          <cell r="IY58" t="str">
            <v>025001</v>
          </cell>
          <cell r="IZ58">
            <v>295</v>
          </cell>
          <cell r="JA58" t="str">
            <v>025001</v>
          </cell>
          <cell r="JB58">
            <v>436</v>
          </cell>
          <cell r="JC58" t="str">
            <v>025002</v>
          </cell>
          <cell r="JD58">
            <v>118</v>
          </cell>
          <cell r="JE58" t="str">
            <v>025001</v>
          </cell>
          <cell r="JF58">
            <v>418</v>
          </cell>
          <cell r="JG58" t="str">
            <v>025002</v>
          </cell>
          <cell r="JH58">
            <v>119</v>
          </cell>
          <cell r="JI58" t="str">
            <v>025001</v>
          </cell>
          <cell r="JJ58">
            <v>355</v>
          </cell>
          <cell r="JK58" t="str">
            <v>025001</v>
          </cell>
          <cell r="JL58">
            <v>229</v>
          </cell>
          <cell r="JM58" t="str">
            <v>025001</v>
          </cell>
          <cell r="JN58">
            <v>332</v>
          </cell>
          <cell r="JO58" t="str">
            <v>025001</v>
          </cell>
          <cell r="JP58">
            <v>231</v>
          </cell>
          <cell r="JQ58" t="str">
            <v>025001</v>
          </cell>
          <cell r="JR58">
            <v>358</v>
          </cell>
          <cell r="JS58" t="str">
            <v>025001</v>
          </cell>
          <cell r="JT58">
            <v>214</v>
          </cell>
          <cell r="JU58" t="str">
            <v>025002</v>
          </cell>
          <cell r="JV58">
            <v>98</v>
          </cell>
          <cell r="JW58" t="str">
            <v>025002</v>
          </cell>
          <cell r="JX58">
            <v>46</v>
          </cell>
          <cell r="JY58" t="str">
            <v>025002</v>
          </cell>
          <cell r="JZ58">
            <v>83</v>
          </cell>
          <cell r="KA58" t="str">
            <v>025002</v>
          </cell>
          <cell r="KB58">
            <v>67</v>
          </cell>
          <cell r="KC58" t="str">
            <v>025002</v>
          </cell>
          <cell r="KD58">
            <v>84</v>
          </cell>
          <cell r="KE58" t="str">
            <v>025002</v>
          </cell>
          <cell r="KF58">
            <v>41</v>
          </cell>
          <cell r="KG58" t="str">
            <v>025002</v>
          </cell>
          <cell r="KH58">
            <v>69</v>
          </cell>
          <cell r="KI58" t="str">
            <v>025002</v>
          </cell>
          <cell r="KJ58">
            <v>40</v>
          </cell>
          <cell r="KK58" t="str">
            <v>025002</v>
          </cell>
          <cell r="KL58">
            <v>64</v>
          </cell>
          <cell r="KM58" t="str">
            <v>025002</v>
          </cell>
          <cell r="KN58">
            <v>21</v>
          </cell>
          <cell r="KO58" t="str">
            <v>025002</v>
          </cell>
          <cell r="KP58">
            <v>56</v>
          </cell>
          <cell r="KQ58" t="str">
            <v>025002</v>
          </cell>
          <cell r="KR58">
            <v>14</v>
          </cell>
          <cell r="KS58" t="str">
            <v>025002</v>
          </cell>
          <cell r="KT58">
            <v>28</v>
          </cell>
          <cell r="KU58" t="str">
            <v>025002</v>
          </cell>
          <cell r="KV58">
            <v>5</v>
          </cell>
          <cell r="KW58" t="str">
            <v>025002</v>
          </cell>
          <cell r="KX58">
            <v>17</v>
          </cell>
          <cell r="KY58" t="str">
            <v>025002</v>
          </cell>
          <cell r="KZ58">
            <v>14</v>
          </cell>
          <cell r="LA58" t="str">
            <v>025002</v>
          </cell>
          <cell r="LB58">
            <v>24</v>
          </cell>
          <cell r="LC58" t="str">
            <v>025002</v>
          </cell>
          <cell r="LD58">
            <v>23</v>
          </cell>
          <cell r="LE58" t="str">
            <v>025002</v>
          </cell>
          <cell r="LF58">
            <v>34</v>
          </cell>
          <cell r="LG58" t="str">
            <v>025002</v>
          </cell>
          <cell r="LH58">
            <v>26</v>
          </cell>
          <cell r="LI58" t="str">
            <v>025002</v>
          </cell>
          <cell r="LJ58">
            <v>58</v>
          </cell>
          <cell r="LK58" t="str">
            <v>025002</v>
          </cell>
          <cell r="LL58">
            <v>25</v>
          </cell>
          <cell r="LM58" t="str">
            <v>025002</v>
          </cell>
          <cell r="LN58">
            <v>70</v>
          </cell>
          <cell r="LO58" t="str">
            <v>025002</v>
          </cell>
          <cell r="LP58">
            <v>19</v>
          </cell>
          <cell r="LQ58" t="str">
            <v>025002</v>
          </cell>
          <cell r="LR58">
            <v>83</v>
          </cell>
          <cell r="LS58" t="str">
            <v>025002</v>
          </cell>
          <cell r="LT58">
            <v>15</v>
          </cell>
          <cell r="LU58" t="str">
            <v>025002</v>
          </cell>
          <cell r="LV58">
            <v>63</v>
          </cell>
          <cell r="LW58" t="str">
            <v>025002</v>
          </cell>
          <cell r="LX58">
            <v>11</v>
          </cell>
          <cell r="LY58" t="str">
            <v>025002</v>
          </cell>
          <cell r="LZ58">
            <v>42</v>
          </cell>
          <cell r="MA58" t="str">
            <v>025002</v>
          </cell>
          <cell r="MB58">
            <v>17</v>
          </cell>
          <cell r="MC58" t="str">
            <v>025002</v>
          </cell>
          <cell r="MD58">
            <v>47</v>
          </cell>
          <cell r="ME58" t="str">
            <v>025002</v>
          </cell>
          <cell r="MF58">
            <v>8</v>
          </cell>
          <cell r="MG58" t="str">
            <v>025002</v>
          </cell>
          <cell r="MH58">
            <v>33</v>
          </cell>
          <cell r="MI58" t="str">
            <v>025002</v>
          </cell>
          <cell r="MJ58">
            <v>8</v>
          </cell>
          <cell r="MK58" t="str">
            <v>025002</v>
          </cell>
          <cell r="ML58">
            <v>31</v>
          </cell>
          <cell r="MM58" t="str">
            <v>025002</v>
          </cell>
          <cell r="MN58">
            <v>10</v>
          </cell>
          <cell r="MO58" t="str">
            <v>025002</v>
          </cell>
          <cell r="MP58">
            <v>24</v>
          </cell>
          <cell r="MQ58" t="str">
            <v>025002</v>
          </cell>
          <cell r="MR58">
            <v>2</v>
          </cell>
          <cell r="MS58" t="str">
            <v>025002</v>
          </cell>
          <cell r="MT58">
            <v>15</v>
          </cell>
          <cell r="MU58" t="str">
            <v>025002</v>
          </cell>
          <cell r="MV58">
            <v>3</v>
          </cell>
          <cell r="MW58" t="str">
            <v>025002</v>
          </cell>
          <cell r="MX58">
            <v>13</v>
          </cell>
          <cell r="MY58" t="str">
            <v>025002</v>
          </cell>
          <cell r="MZ58">
            <v>4</v>
          </cell>
          <cell r="NA58" t="str">
            <v>025002</v>
          </cell>
          <cell r="NB58">
            <v>16</v>
          </cell>
          <cell r="NC58" t="str">
            <v>025002</v>
          </cell>
          <cell r="ND58">
            <v>2</v>
          </cell>
          <cell r="NE58" t="str">
            <v>025002</v>
          </cell>
          <cell r="NF58">
            <v>9</v>
          </cell>
          <cell r="NI58" t="str">
            <v>025003</v>
          </cell>
          <cell r="NJ58">
            <v>6</v>
          </cell>
          <cell r="NK58" t="str">
            <v>025002</v>
          </cell>
          <cell r="NL58">
            <v>1</v>
          </cell>
          <cell r="NM58" t="str">
            <v>025003</v>
          </cell>
          <cell r="NN58">
            <v>7</v>
          </cell>
          <cell r="NO58" t="str">
            <v>025002</v>
          </cell>
          <cell r="NP58">
            <v>1</v>
          </cell>
          <cell r="NQ58" t="str">
            <v>025003</v>
          </cell>
          <cell r="NR58">
            <v>3</v>
          </cell>
          <cell r="NS58" t="str">
            <v>025002</v>
          </cell>
          <cell r="NT58">
            <v>1</v>
          </cell>
          <cell r="NU58" t="str">
            <v>026002</v>
          </cell>
          <cell r="NV58">
            <v>1</v>
          </cell>
          <cell r="NY58" t="str">
            <v>028002</v>
          </cell>
          <cell r="NZ58">
            <v>1</v>
          </cell>
        </row>
        <row r="59">
          <cell r="C59" t="str">
            <v>026002</v>
          </cell>
          <cell r="D59">
            <v>92</v>
          </cell>
          <cell r="E59" t="str">
            <v>026002</v>
          </cell>
          <cell r="F59">
            <v>91</v>
          </cell>
          <cell r="G59" t="str">
            <v>026002</v>
          </cell>
          <cell r="H59">
            <v>96</v>
          </cell>
          <cell r="I59" t="str">
            <v>026002</v>
          </cell>
          <cell r="J59">
            <v>104</v>
          </cell>
          <cell r="K59" t="str">
            <v>026002</v>
          </cell>
          <cell r="L59">
            <v>101</v>
          </cell>
          <cell r="M59" t="str">
            <v>026002</v>
          </cell>
          <cell r="N59">
            <v>90</v>
          </cell>
          <cell r="O59" t="str">
            <v>026002</v>
          </cell>
          <cell r="P59">
            <v>112</v>
          </cell>
          <cell r="Q59" t="str">
            <v>026002</v>
          </cell>
          <cell r="R59">
            <v>98</v>
          </cell>
          <cell r="S59" t="str">
            <v>026002</v>
          </cell>
          <cell r="T59">
            <v>124</v>
          </cell>
          <cell r="U59" t="str">
            <v>026002</v>
          </cell>
          <cell r="V59">
            <v>106</v>
          </cell>
          <cell r="W59" t="str">
            <v>026002</v>
          </cell>
          <cell r="X59">
            <v>150</v>
          </cell>
          <cell r="Y59" t="str">
            <v>026002</v>
          </cell>
          <cell r="Z59">
            <v>124</v>
          </cell>
          <cell r="AA59" t="str">
            <v>026002</v>
          </cell>
          <cell r="AB59">
            <v>141</v>
          </cell>
          <cell r="AC59" t="str">
            <v>026001</v>
          </cell>
          <cell r="AD59">
            <v>213</v>
          </cell>
          <cell r="AE59" t="str">
            <v>026002</v>
          </cell>
          <cell r="AF59">
            <v>139</v>
          </cell>
          <cell r="AG59" t="str">
            <v>026002</v>
          </cell>
          <cell r="AH59">
            <v>132</v>
          </cell>
          <cell r="AI59" t="str">
            <v>026002</v>
          </cell>
          <cell r="AJ59">
            <v>141</v>
          </cell>
          <cell r="AK59" t="str">
            <v>026002</v>
          </cell>
          <cell r="AL59">
            <v>141</v>
          </cell>
          <cell r="AM59" t="str">
            <v>026002</v>
          </cell>
          <cell r="AN59">
            <v>131</v>
          </cell>
          <cell r="AO59" t="str">
            <v>026002</v>
          </cell>
          <cell r="AP59">
            <v>130</v>
          </cell>
          <cell r="AQ59" t="str">
            <v>026002</v>
          </cell>
          <cell r="AR59">
            <v>152</v>
          </cell>
          <cell r="AS59" t="str">
            <v>026002</v>
          </cell>
          <cell r="AT59">
            <v>129</v>
          </cell>
          <cell r="AU59" t="str">
            <v>026002</v>
          </cell>
          <cell r="AV59">
            <v>142</v>
          </cell>
          <cell r="AW59" t="str">
            <v>026002</v>
          </cell>
          <cell r="AX59">
            <v>131</v>
          </cell>
          <cell r="AY59" t="str">
            <v>026002</v>
          </cell>
          <cell r="AZ59">
            <v>142</v>
          </cell>
          <cell r="BA59" t="str">
            <v>026002</v>
          </cell>
          <cell r="BB59">
            <v>157</v>
          </cell>
          <cell r="BC59" t="str">
            <v>026001</v>
          </cell>
          <cell r="BD59">
            <v>198</v>
          </cell>
          <cell r="BE59" t="str">
            <v>026001</v>
          </cell>
          <cell r="BF59">
            <v>190</v>
          </cell>
          <cell r="BG59" t="str">
            <v>026001</v>
          </cell>
          <cell r="BH59">
            <v>211</v>
          </cell>
          <cell r="BI59" t="str">
            <v>026001</v>
          </cell>
          <cell r="BJ59">
            <v>182</v>
          </cell>
          <cell r="BK59" t="str">
            <v>026001</v>
          </cell>
          <cell r="BL59">
            <v>163</v>
          </cell>
          <cell r="BM59" t="str">
            <v>026001</v>
          </cell>
          <cell r="BN59">
            <v>166</v>
          </cell>
          <cell r="BO59" t="str">
            <v>024002</v>
          </cell>
          <cell r="BP59">
            <v>86</v>
          </cell>
          <cell r="BQ59" t="str">
            <v>024002</v>
          </cell>
          <cell r="BR59">
            <v>79</v>
          </cell>
          <cell r="BS59" t="str">
            <v>024005</v>
          </cell>
          <cell r="BT59">
            <v>396</v>
          </cell>
          <cell r="BU59" t="str">
            <v>024200</v>
          </cell>
          <cell r="BV59">
            <v>109</v>
          </cell>
          <cell r="BW59" t="str">
            <v>024005</v>
          </cell>
          <cell r="BX59">
            <v>374</v>
          </cell>
          <cell r="BY59" t="str">
            <v>024200</v>
          </cell>
          <cell r="BZ59">
            <v>102</v>
          </cell>
          <cell r="CA59" t="str">
            <v>025002</v>
          </cell>
          <cell r="CB59">
            <v>96</v>
          </cell>
          <cell r="CC59" t="str">
            <v>025001</v>
          </cell>
          <cell r="CD59">
            <v>258</v>
          </cell>
          <cell r="CE59" t="str">
            <v>024200</v>
          </cell>
          <cell r="CF59">
            <v>128</v>
          </cell>
          <cell r="CG59" t="str">
            <v>024200</v>
          </cell>
          <cell r="CH59">
            <v>140</v>
          </cell>
          <cell r="CI59" t="str">
            <v>024006</v>
          </cell>
          <cell r="CJ59">
            <v>55</v>
          </cell>
          <cell r="CK59" t="str">
            <v>025002</v>
          </cell>
          <cell r="CL59">
            <v>65</v>
          </cell>
          <cell r="CM59" t="str">
            <v>025002</v>
          </cell>
          <cell r="CN59">
            <v>117</v>
          </cell>
          <cell r="CO59" t="str">
            <v>024200</v>
          </cell>
          <cell r="CP59">
            <v>189</v>
          </cell>
          <cell r="CQ59" t="str">
            <v>025002</v>
          </cell>
          <cell r="CR59">
            <v>117</v>
          </cell>
          <cell r="CS59" t="str">
            <v>025001</v>
          </cell>
          <cell r="CT59">
            <v>264</v>
          </cell>
          <cell r="CU59" t="str">
            <v>025002</v>
          </cell>
          <cell r="CV59">
            <v>117</v>
          </cell>
          <cell r="CW59" t="str">
            <v>025002</v>
          </cell>
          <cell r="CX59">
            <v>58</v>
          </cell>
          <cell r="CY59" t="str">
            <v>025002</v>
          </cell>
          <cell r="CZ59">
            <v>122</v>
          </cell>
          <cell r="DA59" t="str">
            <v>024200</v>
          </cell>
          <cell r="DB59">
            <v>207</v>
          </cell>
          <cell r="DC59" t="str">
            <v>025002</v>
          </cell>
          <cell r="DD59">
            <v>110</v>
          </cell>
          <cell r="DE59" t="str">
            <v>025001</v>
          </cell>
          <cell r="DF59">
            <v>245</v>
          </cell>
          <cell r="DG59" t="str">
            <v>025002</v>
          </cell>
          <cell r="DH59">
            <v>103</v>
          </cell>
          <cell r="DI59" t="str">
            <v>025001</v>
          </cell>
          <cell r="DJ59">
            <v>269</v>
          </cell>
          <cell r="DK59" t="str">
            <v>025002</v>
          </cell>
          <cell r="DL59">
            <v>125</v>
          </cell>
          <cell r="DM59" t="str">
            <v>025002</v>
          </cell>
          <cell r="DN59">
            <v>85</v>
          </cell>
          <cell r="DO59" t="str">
            <v>025002</v>
          </cell>
          <cell r="DP59">
            <v>124</v>
          </cell>
          <cell r="DQ59" t="str">
            <v>025002</v>
          </cell>
          <cell r="DR59">
            <v>76</v>
          </cell>
          <cell r="DS59" t="str">
            <v>025001</v>
          </cell>
          <cell r="DT59">
            <v>364</v>
          </cell>
          <cell r="DU59" t="str">
            <v>025001</v>
          </cell>
          <cell r="DV59">
            <v>381</v>
          </cell>
          <cell r="DW59" t="str">
            <v>025002</v>
          </cell>
          <cell r="DX59">
            <v>164</v>
          </cell>
          <cell r="DY59" t="str">
            <v>025002</v>
          </cell>
          <cell r="DZ59">
            <v>105</v>
          </cell>
          <cell r="EA59" t="str">
            <v>025002</v>
          </cell>
          <cell r="EB59">
            <v>177</v>
          </cell>
          <cell r="EC59" t="str">
            <v>025002</v>
          </cell>
          <cell r="ED59">
            <v>114</v>
          </cell>
          <cell r="EE59" t="str">
            <v>025002</v>
          </cell>
          <cell r="EF59">
            <v>169</v>
          </cell>
          <cell r="EG59" t="str">
            <v>024200</v>
          </cell>
          <cell r="EH59">
            <v>408</v>
          </cell>
          <cell r="EI59" t="str">
            <v>025002</v>
          </cell>
          <cell r="EJ59">
            <v>166</v>
          </cell>
          <cell r="EK59" t="str">
            <v>025002</v>
          </cell>
          <cell r="EL59">
            <v>128</v>
          </cell>
          <cell r="EM59" t="str">
            <v>025002</v>
          </cell>
          <cell r="EN59">
            <v>155</v>
          </cell>
          <cell r="EO59" t="str">
            <v>025002</v>
          </cell>
          <cell r="EP59">
            <v>126</v>
          </cell>
          <cell r="EQ59" t="str">
            <v>025002</v>
          </cell>
          <cell r="ER59">
            <v>163</v>
          </cell>
          <cell r="ES59" t="str">
            <v>025001</v>
          </cell>
          <cell r="ET59">
            <v>414</v>
          </cell>
          <cell r="EU59" t="str">
            <v>025002</v>
          </cell>
          <cell r="EV59">
            <v>136</v>
          </cell>
          <cell r="EW59" t="str">
            <v>025001</v>
          </cell>
          <cell r="EX59">
            <v>491</v>
          </cell>
          <cell r="EY59" t="str">
            <v>025003</v>
          </cell>
          <cell r="EZ59">
            <v>127</v>
          </cell>
          <cell r="FA59" t="str">
            <v>025002</v>
          </cell>
          <cell r="FB59">
            <v>128</v>
          </cell>
          <cell r="FC59" t="str">
            <v>025002</v>
          </cell>
          <cell r="FD59">
            <v>139</v>
          </cell>
          <cell r="FE59" t="str">
            <v>025002</v>
          </cell>
          <cell r="FF59">
            <v>114</v>
          </cell>
          <cell r="FG59" t="str">
            <v>025002</v>
          </cell>
          <cell r="FH59">
            <v>125</v>
          </cell>
          <cell r="FI59" t="str">
            <v>025002</v>
          </cell>
          <cell r="FJ59">
            <v>128</v>
          </cell>
          <cell r="FK59" t="str">
            <v>025002</v>
          </cell>
          <cell r="FL59">
            <v>115</v>
          </cell>
          <cell r="FM59" t="str">
            <v>025002</v>
          </cell>
          <cell r="FN59">
            <v>119</v>
          </cell>
          <cell r="FO59" t="str">
            <v>025002</v>
          </cell>
          <cell r="FP59">
            <v>125</v>
          </cell>
          <cell r="FQ59" t="str">
            <v>025002</v>
          </cell>
          <cell r="FR59">
            <v>115</v>
          </cell>
          <cell r="FS59" t="str">
            <v>025002</v>
          </cell>
          <cell r="FT59">
            <v>103</v>
          </cell>
          <cell r="FU59" t="str">
            <v>025002</v>
          </cell>
          <cell r="FV59">
            <v>121</v>
          </cell>
          <cell r="FW59" t="str">
            <v>025002</v>
          </cell>
          <cell r="FX59">
            <v>134</v>
          </cell>
          <cell r="FY59" t="str">
            <v>025002</v>
          </cell>
          <cell r="FZ59">
            <v>111</v>
          </cell>
          <cell r="GA59" t="str">
            <v>025001</v>
          </cell>
          <cell r="GB59">
            <v>293</v>
          </cell>
          <cell r="GC59" t="str">
            <v>025002</v>
          </cell>
          <cell r="GD59">
            <v>121</v>
          </cell>
          <cell r="GE59" t="str">
            <v>025002</v>
          </cell>
          <cell r="GF59">
            <v>147</v>
          </cell>
          <cell r="GG59" t="str">
            <v>025002</v>
          </cell>
          <cell r="GH59">
            <v>109</v>
          </cell>
          <cell r="GI59" t="str">
            <v>025002</v>
          </cell>
          <cell r="GJ59">
            <v>118</v>
          </cell>
          <cell r="GK59" t="str">
            <v>025002</v>
          </cell>
          <cell r="GL59">
            <v>122</v>
          </cell>
          <cell r="GM59" t="str">
            <v>025002</v>
          </cell>
          <cell r="GN59">
            <v>149</v>
          </cell>
          <cell r="GO59" t="str">
            <v>025002</v>
          </cell>
          <cell r="GP59">
            <v>122</v>
          </cell>
          <cell r="GQ59" t="str">
            <v>025002</v>
          </cell>
          <cell r="GR59">
            <v>125</v>
          </cell>
          <cell r="GS59" t="str">
            <v>025002</v>
          </cell>
          <cell r="GT59">
            <v>142</v>
          </cell>
          <cell r="GU59" t="str">
            <v>025002</v>
          </cell>
          <cell r="GV59">
            <v>140</v>
          </cell>
          <cell r="GW59" t="str">
            <v>025002</v>
          </cell>
          <cell r="GX59">
            <v>128</v>
          </cell>
          <cell r="GY59" t="str">
            <v>025002</v>
          </cell>
          <cell r="GZ59">
            <v>158</v>
          </cell>
          <cell r="HA59" t="str">
            <v>025002</v>
          </cell>
          <cell r="HB59">
            <v>148</v>
          </cell>
          <cell r="HC59" t="str">
            <v>025002</v>
          </cell>
          <cell r="HD59">
            <v>177</v>
          </cell>
          <cell r="HE59" t="str">
            <v>025001</v>
          </cell>
          <cell r="HF59">
            <v>357</v>
          </cell>
          <cell r="HG59" t="str">
            <v>025002</v>
          </cell>
          <cell r="HH59">
            <v>180</v>
          </cell>
          <cell r="HI59" t="str">
            <v>025002</v>
          </cell>
          <cell r="HJ59">
            <v>164</v>
          </cell>
          <cell r="HK59" t="str">
            <v>025002</v>
          </cell>
          <cell r="HL59">
            <v>157</v>
          </cell>
          <cell r="HM59" t="str">
            <v>025002</v>
          </cell>
          <cell r="HN59">
            <v>151</v>
          </cell>
          <cell r="HO59" t="str">
            <v>025002</v>
          </cell>
          <cell r="HP59">
            <v>162</v>
          </cell>
          <cell r="HQ59" t="str">
            <v>025002</v>
          </cell>
          <cell r="HR59">
            <v>163</v>
          </cell>
          <cell r="HS59" t="str">
            <v>025002</v>
          </cell>
          <cell r="HT59">
            <v>173</v>
          </cell>
          <cell r="HU59" t="str">
            <v>025002</v>
          </cell>
          <cell r="HV59">
            <v>167</v>
          </cell>
          <cell r="HW59" t="str">
            <v>025002</v>
          </cell>
          <cell r="HX59">
            <v>161</v>
          </cell>
          <cell r="HY59" t="str">
            <v>025002</v>
          </cell>
          <cell r="HZ59">
            <v>175</v>
          </cell>
          <cell r="IA59" t="str">
            <v>025002</v>
          </cell>
          <cell r="IB59">
            <v>191</v>
          </cell>
          <cell r="IC59" t="str">
            <v>025002</v>
          </cell>
          <cell r="ID59">
            <v>175</v>
          </cell>
          <cell r="IE59" t="str">
            <v>025002</v>
          </cell>
          <cell r="IF59">
            <v>196</v>
          </cell>
          <cell r="IG59" t="str">
            <v>025002</v>
          </cell>
          <cell r="IH59">
            <v>200</v>
          </cell>
          <cell r="II59" t="str">
            <v>025002</v>
          </cell>
          <cell r="IJ59">
            <v>172</v>
          </cell>
          <cell r="IK59" t="str">
            <v>025001</v>
          </cell>
          <cell r="IL59">
            <v>488</v>
          </cell>
          <cell r="IM59" t="str">
            <v>025002</v>
          </cell>
          <cell r="IN59">
            <v>184</v>
          </cell>
          <cell r="IO59" t="str">
            <v>025002</v>
          </cell>
          <cell r="IP59">
            <v>185</v>
          </cell>
          <cell r="IQ59" t="str">
            <v>025002</v>
          </cell>
          <cell r="IR59">
            <v>155</v>
          </cell>
          <cell r="IS59" t="str">
            <v>025002</v>
          </cell>
          <cell r="IT59">
            <v>179</v>
          </cell>
          <cell r="IU59" t="str">
            <v>025002</v>
          </cell>
          <cell r="IV59">
            <v>124</v>
          </cell>
          <cell r="IW59" t="str">
            <v>025002</v>
          </cell>
          <cell r="IX59">
            <v>179</v>
          </cell>
          <cell r="IY59" t="str">
            <v>025002</v>
          </cell>
          <cell r="IZ59">
            <v>152</v>
          </cell>
          <cell r="JA59" t="str">
            <v>025002</v>
          </cell>
          <cell r="JB59">
            <v>163</v>
          </cell>
          <cell r="JC59" t="str">
            <v>025003</v>
          </cell>
          <cell r="JD59">
            <v>127</v>
          </cell>
          <cell r="JE59" t="str">
            <v>025002</v>
          </cell>
          <cell r="JF59">
            <v>134</v>
          </cell>
          <cell r="JG59" t="str">
            <v>025003</v>
          </cell>
          <cell r="JH59">
            <v>109</v>
          </cell>
          <cell r="JI59" t="str">
            <v>025002</v>
          </cell>
          <cell r="JJ59">
            <v>138</v>
          </cell>
          <cell r="JK59" t="str">
            <v>025002</v>
          </cell>
          <cell r="JL59">
            <v>103</v>
          </cell>
          <cell r="JM59" t="str">
            <v>025002</v>
          </cell>
          <cell r="JN59">
            <v>130</v>
          </cell>
          <cell r="JO59" t="str">
            <v>025002</v>
          </cell>
          <cell r="JP59">
            <v>97</v>
          </cell>
          <cell r="JQ59" t="str">
            <v>025002</v>
          </cell>
          <cell r="JR59">
            <v>112</v>
          </cell>
          <cell r="JS59" t="str">
            <v>025002</v>
          </cell>
          <cell r="JT59">
            <v>72</v>
          </cell>
          <cell r="JU59" t="str">
            <v>025003</v>
          </cell>
          <cell r="JV59">
            <v>89</v>
          </cell>
          <cell r="JW59" t="str">
            <v>025003</v>
          </cell>
          <cell r="JX59">
            <v>60</v>
          </cell>
          <cell r="JY59" t="str">
            <v>025003</v>
          </cell>
          <cell r="JZ59">
            <v>98</v>
          </cell>
          <cell r="KA59" t="str">
            <v>025003</v>
          </cell>
          <cell r="KB59">
            <v>64</v>
          </cell>
          <cell r="KC59" t="str">
            <v>025003</v>
          </cell>
          <cell r="KD59">
            <v>100</v>
          </cell>
          <cell r="KE59" t="str">
            <v>025003</v>
          </cell>
          <cell r="KF59">
            <v>44</v>
          </cell>
          <cell r="KG59" t="str">
            <v>025003</v>
          </cell>
          <cell r="KH59">
            <v>86</v>
          </cell>
          <cell r="KI59" t="str">
            <v>025003</v>
          </cell>
          <cell r="KJ59">
            <v>35</v>
          </cell>
          <cell r="KK59" t="str">
            <v>025003</v>
          </cell>
          <cell r="KL59">
            <v>84</v>
          </cell>
          <cell r="KM59" t="str">
            <v>025003</v>
          </cell>
          <cell r="KN59">
            <v>37</v>
          </cell>
          <cell r="KO59" t="str">
            <v>025003</v>
          </cell>
          <cell r="KP59">
            <v>59</v>
          </cell>
          <cell r="KQ59" t="str">
            <v>025003</v>
          </cell>
          <cell r="KR59">
            <v>18</v>
          </cell>
          <cell r="KS59" t="str">
            <v>025003</v>
          </cell>
          <cell r="KT59">
            <v>43</v>
          </cell>
          <cell r="KU59" t="str">
            <v>025003</v>
          </cell>
          <cell r="KV59">
            <v>16</v>
          </cell>
          <cell r="KW59" t="str">
            <v>025003</v>
          </cell>
          <cell r="KX59">
            <v>13</v>
          </cell>
          <cell r="KY59" t="str">
            <v>025003</v>
          </cell>
          <cell r="KZ59">
            <v>14</v>
          </cell>
          <cell r="LA59" t="str">
            <v>025003</v>
          </cell>
          <cell r="LB59">
            <v>26</v>
          </cell>
          <cell r="LC59" t="str">
            <v>025003</v>
          </cell>
          <cell r="LD59">
            <v>18</v>
          </cell>
          <cell r="LE59" t="str">
            <v>025003</v>
          </cell>
          <cell r="LF59">
            <v>56</v>
          </cell>
          <cell r="LG59" t="str">
            <v>025003</v>
          </cell>
          <cell r="LH59">
            <v>19</v>
          </cell>
          <cell r="LI59" t="str">
            <v>025003</v>
          </cell>
          <cell r="LJ59">
            <v>58</v>
          </cell>
          <cell r="LK59" t="str">
            <v>025003</v>
          </cell>
          <cell r="LL59">
            <v>22</v>
          </cell>
          <cell r="LM59" t="str">
            <v>025003</v>
          </cell>
          <cell r="LN59">
            <v>69</v>
          </cell>
          <cell r="LO59" t="str">
            <v>025003</v>
          </cell>
          <cell r="LP59">
            <v>27</v>
          </cell>
          <cell r="LQ59" t="str">
            <v>025003</v>
          </cell>
          <cell r="LR59">
            <v>55</v>
          </cell>
          <cell r="LS59" t="str">
            <v>025003</v>
          </cell>
          <cell r="LT59">
            <v>26</v>
          </cell>
          <cell r="LU59" t="str">
            <v>025003</v>
          </cell>
          <cell r="LV59">
            <v>71</v>
          </cell>
          <cell r="LW59" t="str">
            <v>025003</v>
          </cell>
          <cell r="LX59">
            <v>12</v>
          </cell>
          <cell r="LY59" t="str">
            <v>025003</v>
          </cell>
          <cell r="LZ59">
            <v>44</v>
          </cell>
          <cell r="MA59" t="str">
            <v>025003</v>
          </cell>
          <cell r="MB59">
            <v>15</v>
          </cell>
          <cell r="MC59" t="str">
            <v>025003</v>
          </cell>
          <cell r="MD59">
            <v>40</v>
          </cell>
          <cell r="ME59" t="str">
            <v>025003</v>
          </cell>
          <cell r="MF59">
            <v>11</v>
          </cell>
          <cell r="MG59" t="str">
            <v>025003</v>
          </cell>
          <cell r="MH59">
            <v>51</v>
          </cell>
          <cell r="MI59" t="str">
            <v>025003</v>
          </cell>
          <cell r="MJ59">
            <v>13</v>
          </cell>
          <cell r="MK59" t="str">
            <v>025003</v>
          </cell>
          <cell r="ML59">
            <v>29</v>
          </cell>
          <cell r="MM59" t="str">
            <v>025003</v>
          </cell>
          <cell r="MN59">
            <v>9</v>
          </cell>
          <cell r="MO59" t="str">
            <v>025003</v>
          </cell>
          <cell r="MP59">
            <v>25</v>
          </cell>
          <cell r="MQ59" t="str">
            <v>025003</v>
          </cell>
          <cell r="MR59">
            <v>7</v>
          </cell>
          <cell r="MS59" t="str">
            <v>025003</v>
          </cell>
          <cell r="MT59">
            <v>24</v>
          </cell>
          <cell r="MU59" t="str">
            <v>025003</v>
          </cell>
          <cell r="MV59">
            <v>4</v>
          </cell>
          <cell r="MW59" t="str">
            <v>025003</v>
          </cell>
          <cell r="MX59">
            <v>23</v>
          </cell>
          <cell r="MY59" t="str">
            <v>025003</v>
          </cell>
          <cell r="MZ59">
            <v>3</v>
          </cell>
          <cell r="NA59" t="str">
            <v>025003</v>
          </cell>
          <cell r="NB59">
            <v>24</v>
          </cell>
          <cell r="NC59" t="str">
            <v>025003</v>
          </cell>
          <cell r="ND59">
            <v>3</v>
          </cell>
          <cell r="NE59" t="str">
            <v>025003</v>
          </cell>
          <cell r="NF59">
            <v>10</v>
          </cell>
          <cell r="NG59" t="str">
            <v>025003</v>
          </cell>
          <cell r="NH59">
            <v>5</v>
          </cell>
          <cell r="NI59" t="str">
            <v>025004</v>
          </cell>
          <cell r="NJ59">
            <v>7</v>
          </cell>
          <cell r="NM59" t="str">
            <v>025005</v>
          </cell>
          <cell r="NN59">
            <v>14</v>
          </cell>
          <cell r="NO59" t="str">
            <v>025003</v>
          </cell>
          <cell r="NP59">
            <v>1</v>
          </cell>
          <cell r="NQ59" t="str">
            <v>025004</v>
          </cell>
          <cell r="NR59">
            <v>2</v>
          </cell>
          <cell r="NS59" t="str">
            <v>027001</v>
          </cell>
          <cell r="NT59">
            <v>1</v>
          </cell>
          <cell r="NU59" t="str">
            <v>026003</v>
          </cell>
          <cell r="NV59">
            <v>3</v>
          </cell>
          <cell r="NY59" t="str">
            <v>028004</v>
          </cell>
          <cell r="NZ59">
            <v>2</v>
          </cell>
        </row>
        <row r="60">
          <cell r="C60" t="str">
            <v>026003</v>
          </cell>
          <cell r="D60">
            <v>123</v>
          </cell>
          <cell r="E60" t="str">
            <v>026003</v>
          </cell>
          <cell r="F60">
            <v>137</v>
          </cell>
          <cell r="G60" t="str">
            <v>026003</v>
          </cell>
          <cell r="H60">
            <v>123</v>
          </cell>
          <cell r="I60" t="str">
            <v>026003</v>
          </cell>
          <cell r="J60">
            <v>111</v>
          </cell>
          <cell r="K60" t="str">
            <v>026003</v>
          </cell>
          <cell r="L60">
            <v>136</v>
          </cell>
          <cell r="M60" t="str">
            <v>026003</v>
          </cell>
          <cell r="N60">
            <v>138</v>
          </cell>
          <cell r="O60" t="str">
            <v>026003</v>
          </cell>
          <cell r="P60">
            <v>133</v>
          </cell>
          <cell r="Q60" t="str">
            <v>026003</v>
          </cell>
          <cell r="R60">
            <v>138</v>
          </cell>
          <cell r="S60" t="str">
            <v>026003</v>
          </cell>
          <cell r="T60">
            <v>166</v>
          </cell>
          <cell r="U60" t="str">
            <v>026003</v>
          </cell>
          <cell r="V60">
            <v>127</v>
          </cell>
          <cell r="W60" t="str">
            <v>026003</v>
          </cell>
          <cell r="X60">
            <v>188</v>
          </cell>
          <cell r="Y60" t="str">
            <v>026003</v>
          </cell>
          <cell r="Z60">
            <v>129</v>
          </cell>
          <cell r="AA60" t="str">
            <v>026003</v>
          </cell>
          <cell r="AB60">
            <v>175</v>
          </cell>
          <cell r="AC60" t="str">
            <v>026002</v>
          </cell>
          <cell r="AD60">
            <v>141</v>
          </cell>
          <cell r="AE60" t="str">
            <v>026003</v>
          </cell>
          <cell r="AF60">
            <v>182</v>
          </cell>
          <cell r="AG60" t="str">
            <v>026003</v>
          </cell>
          <cell r="AH60">
            <v>168</v>
          </cell>
          <cell r="AI60" t="str">
            <v>026003</v>
          </cell>
          <cell r="AJ60">
            <v>178</v>
          </cell>
          <cell r="AK60" t="str">
            <v>026003</v>
          </cell>
          <cell r="AL60">
            <v>188</v>
          </cell>
          <cell r="AM60" t="str">
            <v>026003</v>
          </cell>
          <cell r="AN60">
            <v>182</v>
          </cell>
          <cell r="AO60" t="str">
            <v>026003</v>
          </cell>
          <cell r="AP60">
            <v>190</v>
          </cell>
          <cell r="AQ60" t="str">
            <v>026003</v>
          </cell>
          <cell r="AR60">
            <v>176</v>
          </cell>
          <cell r="AS60" t="str">
            <v>026003</v>
          </cell>
          <cell r="AT60">
            <v>180</v>
          </cell>
          <cell r="AU60" t="str">
            <v>026003</v>
          </cell>
          <cell r="AV60">
            <v>188</v>
          </cell>
          <cell r="AW60" t="str">
            <v>026003</v>
          </cell>
          <cell r="AX60">
            <v>199</v>
          </cell>
          <cell r="AY60" t="str">
            <v>026003</v>
          </cell>
          <cell r="AZ60">
            <v>185</v>
          </cell>
          <cell r="BA60" t="str">
            <v>026003</v>
          </cell>
          <cell r="BB60">
            <v>163</v>
          </cell>
          <cell r="BC60" t="str">
            <v>026002</v>
          </cell>
          <cell r="BD60">
            <v>164</v>
          </cell>
          <cell r="BE60" t="str">
            <v>026002</v>
          </cell>
          <cell r="BF60">
            <v>148</v>
          </cell>
          <cell r="BG60" t="str">
            <v>026002</v>
          </cell>
          <cell r="BH60">
            <v>126</v>
          </cell>
          <cell r="BI60" t="str">
            <v>026002</v>
          </cell>
          <cell r="BJ60">
            <v>130</v>
          </cell>
          <cell r="BK60" t="str">
            <v>026002</v>
          </cell>
          <cell r="BL60">
            <v>130</v>
          </cell>
          <cell r="BM60" t="str">
            <v>026002</v>
          </cell>
          <cell r="BN60">
            <v>113</v>
          </cell>
          <cell r="BO60" t="str">
            <v>024005</v>
          </cell>
          <cell r="BP60">
            <v>370</v>
          </cell>
          <cell r="BQ60" t="str">
            <v>024005</v>
          </cell>
          <cell r="BR60">
            <v>356</v>
          </cell>
          <cell r="BS60" t="str">
            <v>024006</v>
          </cell>
          <cell r="BT60">
            <v>37</v>
          </cell>
          <cell r="BU60" t="str">
            <v>025001</v>
          </cell>
          <cell r="BV60">
            <v>314</v>
          </cell>
          <cell r="BW60" t="str">
            <v>024006</v>
          </cell>
          <cell r="BX60">
            <v>51</v>
          </cell>
          <cell r="BY60" t="str">
            <v>025001</v>
          </cell>
          <cell r="BZ60">
            <v>376</v>
          </cell>
          <cell r="CA60" t="str">
            <v>025003</v>
          </cell>
          <cell r="CB60">
            <v>87</v>
          </cell>
          <cell r="CC60" t="str">
            <v>025002</v>
          </cell>
          <cell r="CD60">
            <v>83</v>
          </cell>
          <cell r="CE60" t="str">
            <v>025001</v>
          </cell>
          <cell r="CF60">
            <v>271</v>
          </cell>
          <cell r="CG60" t="str">
            <v>025001</v>
          </cell>
          <cell r="CH60">
            <v>303</v>
          </cell>
          <cell r="CI60" t="str">
            <v>024200</v>
          </cell>
          <cell r="CJ60">
            <v>149</v>
          </cell>
          <cell r="CK60" t="str">
            <v>025003</v>
          </cell>
          <cell r="CL60">
            <v>39</v>
          </cell>
          <cell r="CM60" t="str">
            <v>025003</v>
          </cell>
          <cell r="CN60">
            <v>104</v>
          </cell>
          <cell r="CO60" t="str">
            <v>025001</v>
          </cell>
          <cell r="CP60">
            <v>233</v>
          </cell>
          <cell r="CQ60" t="str">
            <v>025003</v>
          </cell>
          <cell r="CR60">
            <v>88</v>
          </cell>
          <cell r="CS60" t="str">
            <v>025002</v>
          </cell>
          <cell r="CT60">
            <v>56</v>
          </cell>
          <cell r="CU60" t="str">
            <v>025003</v>
          </cell>
          <cell r="CV60">
            <v>104</v>
          </cell>
          <cell r="CW60" t="str">
            <v>025003</v>
          </cell>
          <cell r="CX60">
            <v>43</v>
          </cell>
          <cell r="CY60" t="str">
            <v>025003</v>
          </cell>
          <cell r="CZ60">
            <v>89</v>
          </cell>
          <cell r="DA60" t="str">
            <v>025001</v>
          </cell>
          <cell r="DB60">
            <v>228</v>
          </cell>
          <cell r="DC60" t="str">
            <v>025003</v>
          </cell>
          <cell r="DD60">
            <v>128</v>
          </cell>
          <cell r="DE60" t="str">
            <v>025002</v>
          </cell>
          <cell r="DF60">
            <v>75</v>
          </cell>
          <cell r="DG60" t="str">
            <v>025003</v>
          </cell>
          <cell r="DH60">
            <v>103</v>
          </cell>
          <cell r="DI60" t="str">
            <v>025002</v>
          </cell>
          <cell r="DJ60">
            <v>59</v>
          </cell>
          <cell r="DK60" t="str">
            <v>025003</v>
          </cell>
          <cell r="DL60">
            <v>120</v>
          </cell>
          <cell r="DM60" t="str">
            <v>025003</v>
          </cell>
          <cell r="DN60">
            <v>89</v>
          </cell>
          <cell r="DO60" t="str">
            <v>025003</v>
          </cell>
          <cell r="DP60">
            <v>148</v>
          </cell>
          <cell r="DQ60" t="str">
            <v>025003</v>
          </cell>
          <cell r="DR60">
            <v>96</v>
          </cell>
          <cell r="DS60" t="str">
            <v>025002</v>
          </cell>
          <cell r="DT60">
            <v>125</v>
          </cell>
          <cell r="DU60" t="str">
            <v>025002</v>
          </cell>
          <cell r="DV60">
            <v>112</v>
          </cell>
          <cell r="DW60" t="str">
            <v>025003</v>
          </cell>
          <cell r="DX60">
            <v>150</v>
          </cell>
          <cell r="DY60" t="str">
            <v>025003</v>
          </cell>
          <cell r="DZ60">
            <v>108</v>
          </cell>
          <cell r="EA60" t="str">
            <v>025003</v>
          </cell>
          <cell r="EB60">
            <v>150</v>
          </cell>
          <cell r="EC60" t="str">
            <v>025003</v>
          </cell>
          <cell r="ED60">
            <v>104</v>
          </cell>
          <cell r="EE60" t="str">
            <v>025003</v>
          </cell>
          <cell r="EF60">
            <v>161</v>
          </cell>
          <cell r="EG60" t="str">
            <v>025001</v>
          </cell>
          <cell r="EH60">
            <v>414</v>
          </cell>
          <cell r="EI60" t="str">
            <v>025003</v>
          </cell>
          <cell r="EJ60">
            <v>135</v>
          </cell>
          <cell r="EK60" t="str">
            <v>025003</v>
          </cell>
          <cell r="EL60">
            <v>116</v>
          </cell>
          <cell r="EM60" t="str">
            <v>025003</v>
          </cell>
          <cell r="EN60">
            <v>149</v>
          </cell>
          <cell r="EO60" t="str">
            <v>025003</v>
          </cell>
          <cell r="EP60">
            <v>120</v>
          </cell>
          <cell r="EQ60" t="str">
            <v>025003</v>
          </cell>
          <cell r="ER60">
            <v>129</v>
          </cell>
          <cell r="ES60" t="str">
            <v>025002</v>
          </cell>
          <cell r="ET60">
            <v>109</v>
          </cell>
          <cell r="EU60" t="str">
            <v>025003</v>
          </cell>
          <cell r="EV60">
            <v>145</v>
          </cell>
          <cell r="EW60" t="str">
            <v>025002</v>
          </cell>
          <cell r="EX60">
            <v>128</v>
          </cell>
          <cell r="EY60" t="str">
            <v>025004</v>
          </cell>
          <cell r="EZ60">
            <v>121</v>
          </cell>
          <cell r="FA60" t="str">
            <v>025003</v>
          </cell>
          <cell r="FB60">
            <v>116</v>
          </cell>
          <cell r="FC60" t="str">
            <v>025003</v>
          </cell>
          <cell r="FD60">
            <v>119</v>
          </cell>
          <cell r="FE60" t="str">
            <v>025003</v>
          </cell>
          <cell r="FF60">
            <v>115</v>
          </cell>
          <cell r="FG60" t="str">
            <v>025003</v>
          </cell>
          <cell r="FH60">
            <v>109</v>
          </cell>
          <cell r="FI60" t="str">
            <v>025003</v>
          </cell>
          <cell r="FJ60">
            <v>126</v>
          </cell>
          <cell r="FK60" t="str">
            <v>025003</v>
          </cell>
          <cell r="FL60">
            <v>109</v>
          </cell>
          <cell r="FM60" t="str">
            <v>025003</v>
          </cell>
          <cell r="FN60">
            <v>132</v>
          </cell>
          <cell r="FO60" t="str">
            <v>025003</v>
          </cell>
          <cell r="FP60">
            <v>125</v>
          </cell>
          <cell r="FQ60" t="str">
            <v>025003</v>
          </cell>
          <cell r="FR60">
            <v>122</v>
          </cell>
          <cell r="FS60" t="str">
            <v>025003</v>
          </cell>
          <cell r="FT60">
            <v>127</v>
          </cell>
          <cell r="FU60" t="str">
            <v>025003</v>
          </cell>
          <cell r="FV60">
            <v>122</v>
          </cell>
          <cell r="FW60" t="str">
            <v>025003</v>
          </cell>
          <cell r="FX60">
            <v>128</v>
          </cell>
          <cell r="FY60" t="str">
            <v>025003</v>
          </cell>
          <cell r="FZ60">
            <v>143</v>
          </cell>
          <cell r="GA60" t="str">
            <v>025002</v>
          </cell>
          <cell r="GB60">
            <v>138</v>
          </cell>
          <cell r="GC60" t="str">
            <v>025003</v>
          </cell>
          <cell r="GD60">
            <v>127</v>
          </cell>
          <cell r="GE60" t="str">
            <v>025003</v>
          </cell>
          <cell r="GF60">
            <v>125</v>
          </cell>
          <cell r="GG60" t="str">
            <v>025003</v>
          </cell>
          <cell r="GH60">
            <v>133</v>
          </cell>
          <cell r="GI60" t="str">
            <v>025003</v>
          </cell>
          <cell r="GJ60">
            <v>131</v>
          </cell>
          <cell r="GK60" t="str">
            <v>025003</v>
          </cell>
          <cell r="GL60">
            <v>118</v>
          </cell>
          <cell r="GM60" t="str">
            <v>025003</v>
          </cell>
          <cell r="GN60">
            <v>130</v>
          </cell>
          <cell r="GO60" t="str">
            <v>025003</v>
          </cell>
          <cell r="GP60">
            <v>132</v>
          </cell>
          <cell r="GQ60" t="str">
            <v>025003</v>
          </cell>
          <cell r="GR60">
            <v>126</v>
          </cell>
          <cell r="GS60" t="str">
            <v>025003</v>
          </cell>
          <cell r="GT60">
            <v>140</v>
          </cell>
          <cell r="GU60" t="str">
            <v>025003</v>
          </cell>
          <cell r="GV60">
            <v>154</v>
          </cell>
          <cell r="GW60" t="str">
            <v>025003</v>
          </cell>
          <cell r="GX60">
            <v>146</v>
          </cell>
          <cell r="GY60" t="str">
            <v>025003</v>
          </cell>
          <cell r="GZ60">
            <v>129</v>
          </cell>
          <cell r="HA60" t="str">
            <v>025003</v>
          </cell>
          <cell r="HB60">
            <v>147</v>
          </cell>
          <cell r="HC60" t="str">
            <v>025003</v>
          </cell>
          <cell r="HD60">
            <v>175</v>
          </cell>
          <cell r="HE60" t="str">
            <v>025002</v>
          </cell>
          <cell r="HF60">
            <v>167</v>
          </cell>
          <cell r="HG60" t="str">
            <v>025003</v>
          </cell>
          <cell r="HH60">
            <v>160</v>
          </cell>
          <cell r="HI60" t="str">
            <v>025003</v>
          </cell>
          <cell r="HJ60">
            <v>159</v>
          </cell>
          <cell r="HK60" t="str">
            <v>025003</v>
          </cell>
          <cell r="HL60">
            <v>169</v>
          </cell>
          <cell r="HM60" t="str">
            <v>025003</v>
          </cell>
          <cell r="HN60">
            <v>146</v>
          </cell>
          <cell r="HO60" t="str">
            <v>025003</v>
          </cell>
          <cell r="HP60">
            <v>189</v>
          </cell>
          <cell r="HQ60" t="str">
            <v>025003</v>
          </cell>
          <cell r="HR60">
            <v>176</v>
          </cell>
          <cell r="HS60" t="str">
            <v>025003</v>
          </cell>
          <cell r="HT60">
            <v>198</v>
          </cell>
          <cell r="HU60" t="str">
            <v>025003</v>
          </cell>
          <cell r="HV60">
            <v>183</v>
          </cell>
          <cell r="HW60" t="str">
            <v>025003</v>
          </cell>
          <cell r="HX60">
            <v>197</v>
          </cell>
          <cell r="HY60" t="str">
            <v>025003</v>
          </cell>
          <cell r="HZ60">
            <v>198</v>
          </cell>
          <cell r="IA60" t="str">
            <v>025003</v>
          </cell>
          <cell r="IB60">
            <v>194</v>
          </cell>
          <cell r="IC60" t="str">
            <v>025003</v>
          </cell>
          <cell r="ID60">
            <v>207</v>
          </cell>
          <cell r="IE60" t="str">
            <v>025003</v>
          </cell>
          <cell r="IF60">
            <v>187</v>
          </cell>
          <cell r="IG60" t="str">
            <v>025003</v>
          </cell>
          <cell r="IH60">
            <v>220</v>
          </cell>
          <cell r="II60" t="str">
            <v>025003</v>
          </cell>
          <cell r="IJ60">
            <v>213</v>
          </cell>
          <cell r="IK60" t="str">
            <v>025002</v>
          </cell>
          <cell r="IL60">
            <v>200</v>
          </cell>
          <cell r="IM60" t="str">
            <v>025003</v>
          </cell>
          <cell r="IN60">
            <v>209</v>
          </cell>
          <cell r="IO60" t="str">
            <v>025003</v>
          </cell>
          <cell r="IP60">
            <v>193</v>
          </cell>
          <cell r="IQ60" t="str">
            <v>025003</v>
          </cell>
          <cell r="IR60">
            <v>171</v>
          </cell>
          <cell r="IS60" t="str">
            <v>025003</v>
          </cell>
          <cell r="IT60">
            <v>189</v>
          </cell>
          <cell r="IU60" t="str">
            <v>025003</v>
          </cell>
          <cell r="IV60">
            <v>142</v>
          </cell>
          <cell r="IW60" t="str">
            <v>025003</v>
          </cell>
          <cell r="IX60">
            <v>181</v>
          </cell>
          <cell r="IY60" t="str">
            <v>025003</v>
          </cell>
          <cell r="IZ60">
            <v>132</v>
          </cell>
          <cell r="JA60" t="str">
            <v>025003</v>
          </cell>
          <cell r="JB60">
            <v>148</v>
          </cell>
          <cell r="JC60" t="str">
            <v>025004</v>
          </cell>
          <cell r="JD60">
            <v>93</v>
          </cell>
          <cell r="JE60" t="str">
            <v>025003</v>
          </cell>
          <cell r="JF60">
            <v>139</v>
          </cell>
          <cell r="JG60" t="str">
            <v>025004</v>
          </cell>
          <cell r="JH60">
            <v>98</v>
          </cell>
          <cell r="JI60" t="str">
            <v>025003</v>
          </cell>
          <cell r="JJ60">
            <v>133</v>
          </cell>
          <cell r="JK60" t="str">
            <v>025003</v>
          </cell>
          <cell r="JL60">
            <v>86</v>
          </cell>
          <cell r="JM60" t="str">
            <v>025003</v>
          </cell>
          <cell r="JN60">
            <v>117</v>
          </cell>
          <cell r="JO60" t="str">
            <v>025003</v>
          </cell>
          <cell r="JP60">
            <v>87</v>
          </cell>
          <cell r="JQ60" t="str">
            <v>025003</v>
          </cell>
          <cell r="JR60">
            <v>122</v>
          </cell>
          <cell r="JS60" t="str">
            <v>025003</v>
          </cell>
          <cell r="JT60">
            <v>94</v>
          </cell>
          <cell r="JU60" t="str">
            <v>025004</v>
          </cell>
          <cell r="JV60">
            <v>74</v>
          </cell>
          <cell r="JW60" t="str">
            <v>025004</v>
          </cell>
          <cell r="JX60">
            <v>56</v>
          </cell>
          <cell r="JY60" t="str">
            <v>025004</v>
          </cell>
          <cell r="JZ60">
            <v>73</v>
          </cell>
          <cell r="KA60" t="str">
            <v>025004</v>
          </cell>
          <cell r="KB60">
            <v>53</v>
          </cell>
          <cell r="KC60" t="str">
            <v>025004</v>
          </cell>
          <cell r="KD60">
            <v>80</v>
          </cell>
          <cell r="KE60" t="str">
            <v>025004</v>
          </cell>
          <cell r="KF60">
            <v>33</v>
          </cell>
          <cell r="KG60" t="str">
            <v>025004</v>
          </cell>
          <cell r="KH60">
            <v>58</v>
          </cell>
          <cell r="KI60" t="str">
            <v>025004</v>
          </cell>
          <cell r="KJ60">
            <v>36</v>
          </cell>
          <cell r="KK60" t="str">
            <v>025004</v>
          </cell>
          <cell r="KL60">
            <v>58</v>
          </cell>
          <cell r="KM60" t="str">
            <v>025004</v>
          </cell>
          <cell r="KN60">
            <v>38</v>
          </cell>
          <cell r="KO60" t="str">
            <v>025004</v>
          </cell>
          <cell r="KP60">
            <v>57</v>
          </cell>
          <cell r="KQ60" t="str">
            <v>025004</v>
          </cell>
          <cell r="KR60">
            <v>15</v>
          </cell>
          <cell r="KS60" t="str">
            <v>025004</v>
          </cell>
          <cell r="KT60">
            <v>21</v>
          </cell>
          <cell r="KU60" t="str">
            <v>025004</v>
          </cell>
          <cell r="KV60">
            <v>9</v>
          </cell>
          <cell r="KW60" t="str">
            <v>025004</v>
          </cell>
          <cell r="KX60">
            <v>15</v>
          </cell>
          <cell r="KY60" t="str">
            <v>025004</v>
          </cell>
          <cell r="KZ60">
            <v>6</v>
          </cell>
          <cell r="LA60" t="str">
            <v>025004</v>
          </cell>
          <cell r="LB60">
            <v>19</v>
          </cell>
          <cell r="LC60" t="str">
            <v>025004</v>
          </cell>
          <cell r="LD60">
            <v>13</v>
          </cell>
          <cell r="LE60" t="str">
            <v>025004</v>
          </cell>
          <cell r="LF60">
            <v>39</v>
          </cell>
          <cell r="LG60" t="str">
            <v>025004</v>
          </cell>
          <cell r="LH60">
            <v>22</v>
          </cell>
          <cell r="LI60" t="str">
            <v>025004</v>
          </cell>
          <cell r="LJ60">
            <v>40</v>
          </cell>
          <cell r="LK60" t="str">
            <v>025004</v>
          </cell>
          <cell r="LL60">
            <v>25</v>
          </cell>
          <cell r="LM60" t="str">
            <v>025004</v>
          </cell>
          <cell r="LN60">
            <v>61</v>
          </cell>
          <cell r="LO60" t="str">
            <v>025004</v>
          </cell>
          <cell r="LP60">
            <v>20</v>
          </cell>
          <cell r="LQ60" t="str">
            <v>025004</v>
          </cell>
          <cell r="LR60">
            <v>64</v>
          </cell>
          <cell r="LS60" t="str">
            <v>025004</v>
          </cell>
          <cell r="LT60">
            <v>16</v>
          </cell>
          <cell r="LU60" t="str">
            <v>025004</v>
          </cell>
          <cell r="LV60">
            <v>52</v>
          </cell>
          <cell r="LW60" t="str">
            <v>025004</v>
          </cell>
          <cell r="LX60">
            <v>11</v>
          </cell>
          <cell r="LY60" t="str">
            <v>025004</v>
          </cell>
          <cell r="LZ60">
            <v>38</v>
          </cell>
          <cell r="MA60" t="str">
            <v>025004</v>
          </cell>
          <cell r="MB60">
            <v>11</v>
          </cell>
          <cell r="MC60" t="str">
            <v>025004</v>
          </cell>
          <cell r="MD60">
            <v>34</v>
          </cell>
          <cell r="ME60" t="str">
            <v>025004</v>
          </cell>
          <cell r="MF60">
            <v>14</v>
          </cell>
          <cell r="MG60" t="str">
            <v>025004</v>
          </cell>
          <cell r="MH60">
            <v>37</v>
          </cell>
          <cell r="MI60" t="str">
            <v>025004</v>
          </cell>
          <cell r="MJ60">
            <v>4</v>
          </cell>
          <cell r="MK60" t="str">
            <v>025004</v>
          </cell>
          <cell r="ML60">
            <v>14</v>
          </cell>
          <cell r="MM60" t="str">
            <v>025004</v>
          </cell>
          <cell r="MN60">
            <v>3</v>
          </cell>
          <cell r="MO60" t="str">
            <v>025004</v>
          </cell>
          <cell r="MP60">
            <v>19</v>
          </cell>
          <cell r="MQ60" t="str">
            <v>025004</v>
          </cell>
          <cell r="MR60">
            <v>9</v>
          </cell>
          <cell r="MS60" t="str">
            <v>025004</v>
          </cell>
          <cell r="MT60">
            <v>17</v>
          </cell>
          <cell r="MU60" t="str">
            <v>025004</v>
          </cell>
          <cell r="MV60">
            <v>2</v>
          </cell>
          <cell r="MW60" t="str">
            <v>025004</v>
          </cell>
          <cell r="MX60">
            <v>9</v>
          </cell>
          <cell r="MY60" t="str">
            <v>025004</v>
          </cell>
          <cell r="MZ60">
            <v>1</v>
          </cell>
          <cell r="NA60" t="str">
            <v>025004</v>
          </cell>
          <cell r="NB60">
            <v>13</v>
          </cell>
          <cell r="NC60" t="str">
            <v>025004</v>
          </cell>
          <cell r="ND60">
            <v>3</v>
          </cell>
          <cell r="NE60" t="str">
            <v>025004</v>
          </cell>
          <cell r="NF60">
            <v>4</v>
          </cell>
          <cell r="NG60" t="str">
            <v>025004</v>
          </cell>
          <cell r="NH60">
            <v>2</v>
          </cell>
          <cell r="NI60" t="str">
            <v>025005</v>
          </cell>
          <cell r="NJ60">
            <v>18</v>
          </cell>
          <cell r="NM60" t="str">
            <v>026001</v>
          </cell>
          <cell r="NN60">
            <v>5</v>
          </cell>
          <cell r="NO60" t="str">
            <v>025004</v>
          </cell>
          <cell r="NP60">
            <v>2</v>
          </cell>
          <cell r="NQ60" t="str">
            <v>025005</v>
          </cell>
          <cell r="NR60">
            <v>7</v>
          </cell>
          <cell r="NS60" t="str">
            <v>027002</v>
          </cell>
          <cell r="NT60">
            <v>2</v>
          </cell>
          <cell r="NU60" t="str">
            <v>026004</v>
          </cell>
          <cell r="NV60">
            <v>3</v>
          </cell>
          <cell r="NY60" t="str">
            <v>029001</v>
          </cell>
          <cell r="NZ60">
            <v>6</v>
          </cell>
        </row>
        <row r="61">
          <cell r="C61" t="str">
            <v>026004</v>
          </cell>
          <cell r="D61">
            <v>66</v>
          </cell>
          <cell r="E61" t="str">
            <v>026004</v>
          </cell>
          <cell r="F61">
            <v>70</v>
          </cell>
          <cell r="G61" t="str">
            <v>026004</v>
          </cell>
          <cell r="H61">
            <v>83</v>
          </cell>
          <cell r="I61" t="str">
            <v>026004</v>
          </cell>
          <cell r="J61">
            <v>63</v>
          </cell>
          <cell r="K61" t="str">
            <v>026004</v>
          </cell>
          <cell r="L61">
            <v>82</v>
          </cell>
          <cell r="M61" t="str">
            <v>026004</v>
          </cell>
          <cell r="N61">
            <v>86</v>
          </cell>
          <cell r="O61" t="str">
            <v>026004</v>
          </cell>
          <cell r="P61">
            <v>84</v>
          </cell>
          <cell r="Q61" t="str">
            <v>026004</v>
          </cell>
          <cell r="R61">
            <v>75</v>
          </cell>
          <cell r="S61" t="str">
            <v>026004</v>
          </cell>
          <cell r="T61">
            <v>106</v>
          </cell>
          <cell r="U61" t="str">
            <v>026004</v>
          </cell>
          <cell r="V61">
            <v>87</v>
          </cell>
          <cell r="W61" t="str">
            <v>026004</v>
          </cell>
          <cell r="X61">
            <v>117</v>
          </cell>
          <cell r="Y61" t="str">
            <v>026004</v>
          </cell>
          <cell r="Z61">
            <v>90</v>
          </cell>
          <cell r="AA61" t="str">
            <v>026004</v>
          </cell>
          <cell r="AB61">
            <v>111</v>
          </cell>
          <cell r="AC61" t="str">
            <v>026003</v>
          </cell>
          <cell r="AD61">
            <v>162</v>
          </cell>
          <cell r="AE61" t="str">
            <v>026004</v>
          </cell>
          <cell r="AF61">
            <v>99</v>
          </cell>
          <cell r="AG61" t="str">
            <v>026004</v>
          </cell>
          <cell r="AH61">
            <v>117</v>
          </cell>
          <cell r="AI61" t="str">
            <v>026004</v>
          </cell>
          <cell r="AJ61">
            <v>114</v>
          </cell>
          <cell r="AK61" t="str">
            <v>026004</v>
          </cell>
          <cell r="AL61">
            <v>95</v>
          </cell>
          <cell r="AM61" t="str">
            <v>026004</v>
          </cell>
          <cell r="AN61">
            <v>109</v>
          </cell>
          <cell r="AO61" t="str">
            <v>026004</v>
          </cell>
          <cell r="AP61">
            <v>118</v>
          </cell>
          <cell r="AQ61" t="str">
            <v>026004</v>
          </cell>
          <cell r="AR61">
            <v>109</v>
          </cell>
          <cell r="AS61" t="str">
            <v>026004</v>
          </cell>
          <cell r="AT61">
            <v>113</v>
          </cell>
          <cell r="AU61" t="str">
            <v>026004</v>
          </cell>
          <cell r="AV61">
            <v>149</v>
          </cell>
          <cell r="AW61" t="str">
            <v>026004</v>
          </cell>
          <cell r="AX61">
            <v>125</v>
          </cell>
          <cell r="AY61" t="str">
            <v>026004</v>
          </cell>
          <cell r="AZ61">
            <v>147</v>
          </cell>
          <cell r="BA61" t="str">
            <v>026004</v>
          </cell>
          <cell r="BB61">
            <v>123</v>
          </cell>
          <cell r="BC61" t="str">
            <v>026003</v>
          </cell>
          <cell r="BD61">
            <v>199</v>
          </cell>
          <cell r="BE61" t="str">
            <v>026003</v>
          </cell>
          <cell r="BF61">
            <v>177</v>
          </cell>
          <cell r="BG61" t="str">
            <v>026003</v>
          </cell>
          <cell r="BH61">
            <v>128</v>
          </cell>
          <cell r="BI61" t="str">
            <v>026003</v>
          </cell>
          <cell r="BJ61">
            <v>109</v>
          </cell>
          <cell r="BK61" t="str">
            <v>026003</v>
          </cell>
          <cell r="BL61">
            <v>133</v>
          </cell>
          <cell r="BM61" t="str">
            <v>026003</v>
          </cell>
          <cell r="BN61">
            <v>107</v>
          </cell>
          <cell r="BO61" t="str">
            <v>024006</v>
          </cell>
          <cell r="BP61">
            <v>69</v>
          </cell>
          <cell r="BQ61" t="str">
            <v>024006</v>
          </cell>
          <cell r="BR61">
            <v>38</v>
          </cell>
          <cell r="BS61" t="str">
            <v>024200</v>
          </cell>
          <cell r="BT61">
            <v>125</v>
          </cell>
          <cell r="BU61" t="str">
            <v>025002</v>
          </cell>
          <cell r="BV61">
            <v>104</v>
          </cell>
          <cell r="BW61" t="str">
            <v>024200</v>
          </cell>
          <cell r="BX61">
            <v>123</v>
          </cell>
          <cell r="BY61" t="str">
            <v>025002</v>
          </cell>
          <cell r="BZ61">
            <v>76</v>
          </cell>
          <cell r="CA61" t="str">
            <v>025004</v>
          </cell>
          <cell r="CB61">
            <v>68</v>
          </cell>
          <cell r="CC61" t="str">
            <v>025003</v>
          </cell>
          <cell r="CD61">
            <v>53</v>
          </cell>
          <cell r="CE61" t="str">
            <v>025002</v>
          </cell>
          <cell r="CF61">
            <v>123</v>
          </cell>
          <cell r="CG61" t="str">
            <v>025002</v>
          </cell>
          <cell r="CH61">
            <v>59</v>
          </cell>
          <cell r="CI61" t="str">
            <v>025001</v>
          </cell>
          <cell r="CJ61">
            <v>268</v>
          </cell>
          <cell r="CK61" t="str">
            <v>025004</v>
          </cell>
          <cell r="CL61">
            <v>49</v>
          </cell>
          <cell r="CM61" t="str">
            <v>025004</v>
          </cell>
          <cell r="CN61">
            <v>97</v>
          </cell>
          <cell r="CO61" t="str">
            <v>025002</v>
          </cell>
          <cell r="CP61">
            <v>74</v>
          </cell>
          <cell r="CQ61" t="str">
            <v>025004</v>
          </cell>
          <cell r="CR61">
            <v>92</v>
          </cell>
          <cell r="CS61" t="str">
            <v>025003</v>
          </cell>
          <cell r="CT61">
            <v>53</v>
          </cell>
          <cell r="CU61" t="str">
            <v>025004</v>
          </cell>
          <cell r="CV61">
            <v>105</v>
          </cell>
          <cell r="CW61" t="str">
            <v>025004</v>
          </cell>
          <cell r="CX61">
            <v>53</v>
          </cell>
          <cell r="CY61" t="str">
            <v>025004</v>
          </cell>
          <cell r="CZ61">
            <v>89</v>
          </cell>
          <cell r="DA61" t="str">
            <v>025002</v>
          </cell>
          <cell r="DB61">
            <v>67</v>
          </cell>
          <cell r="DC61" t="str">
            <v>025004</v>
          </cell>
          <cell r="DD61">
            <v>105</v>
          </cell>
          <cell r="DE61" t="str">
            <v>025003</v>
          </cell>
          <cell r="DF61">
            <v>61</v>
          </cell>
          <cell r="DG61" t="str">
            <v>025004</v>
          </cell>
          <cell r="DH61">
            <v>88</v>
          </cell>
          <cell r="DI61" t="str">
            <v>025003</v>
          </cell>
          <cell r="DJ61">
            <v>57</v>
          </cell>
          <cell r="DK61" t="str">
            <v>025004</v>
          </cell>
          <cell r="DL61">
            <v>104</v>
          </cell>
          <cell r="DM61" t="str">
            <v>025004</v>
          </cell>
          <cell r="DN61">
            <v>86</v>
          </cell>
          <cell r="DO61" t="str">
            <v>025004</v>
          </cell>
          <cell r="DP61">
            <v>114</v>
          </cell>
          <cell r="DQ61" t="str">
            <v>025004</v>
          </cell>
          <cell r="DR61">
            <v>89</v>
          </cell>
          <cell r="DS61" t="str">
            <v>025003</v>
          </cell>
          <cell r="DT61">
            <v>157</v>
          </cell>
          <cell r="DU61" t="str">
            <v>025003</v>
          </cell>
          <cell r="DV61">
            <v>115</v>
          </cell>
          <cell r="DW61" t="str">
            <v>025004</v>
          </cell>
          <cell r="DX61">
            <v>139</v>
          </cell>
          <cell r="DY61" t="str">
            <v>025004</v>
          </cell>
          <cell r="DZ61">
            <v>123</v>
          </cell>
          <cell r="EA61" t="str">
            <v>025004</v>
          </cell>
          <cell r="EB61">
            <v>148</v>
          </cell>
          <cell r="EC61" t="str">
            <v>025004</v>
          </cell>
          <cell r="ED61">
            <v>102</v>
          </cell>
          <cell r="EE61" t="str">
            <v>025004</v>
          </cell>
          <cell r="EF61">
            <v>142</v>
          </cell>
          <cell r="EG61" t="str">
            <v>025002</v>
          </cell>
          <cell r="EH61">
            <v>130</v>
          </cell>
          <cell r="EI61" t="str">
            <v>025004</v>
          </cell>
          <cell r="EJ61">
            <v>118</v>
          </cell>
          <cell r="EK61" t="str">
            <v>025004</v>
          </cell>
          <cell r="EL61">
            <v>104</v>
          </cell>
          <cell r="EM61" t="str">
            <v>025004</v>
          </cell>
          <cell r="EN61">
            <v>132</v>
          </cell>
          <cell r="EO61" t="str">
            <v>025004</v>
          </cell>
          <cell r="EP61">
            <v>94</v>
          </cell>
          <cell r="EQ61" t="str">
            <v>025004</v>
          </cell>
          <cell r="ER61">
            <v>105</v>
          </cell>
          <cell r="ES61" t="str">
            <v>025003</v>
          </cell>
          <cell r="ET61">
            <v>122</v>
          </cell>
          <cell r="EU61" t="str">
            <v>025004</v>
          </cell>
          <cell r="EV61">
            <v>121</v>
          </cell>
          <cell r="EW61" t="str">
            <v>025003</v>
          </cell>
          <cell r="EX61">
            <v>106</v>
          </cell>
          <cell r="EY61" t="str">
            <v>025005</v>
          </cell>
          <cell r="EZ61">
            <v>107</v>
          </cell>
          <cell r="FA61" t="str">
            <v>025004</v>
          </cell>
          <cell r="FB61">
            <v>99</v>
          </cell>
          <cell r="FC61" t="str">
            <v>025004</v>
          </cell>
          <cell r="FD61">
            <v>115</v>
          </cell>
          <cell r="FE61" t="str">
            <v>025004</v>
          </cell>
          <cell r="FF61">
            <v>104</v>
          </cell>
          <cell r="FG61" t="str">
            <v>025004</v>
          </cell>
          <cell r="FH61">
            <v>97</v>
          </cell>
          <cell r="FI61" t="str">
            <v>025004</v>
          </cell>
          <cell r="FJ61">
            <v>102</v>
          </cell>
          <cell r="FK61" t="str">
            <v>025004</v>
          </cell>
          <cell r="FL61">
            <v>92</v>
          </cell>
          <cell r="FM61" t="str">
            <v>025004</v>
          </cell>
          <cell r="FN61">
            <v>107</v>
          </cell>
          <cell r="FO61" t="str">
            <v>025004</v>
          </cell>
          <cell r="FP61">
            <v>117</v>
          </cell>
          <cell r="FQ61" t="str">
            <v>025004</v>
          </cell>
          <cell r="FR61">
            <v>134</v>
          </cell>
          <cell r="FS61" t="str">
            <v>025004</v>
          </cell>
          <cell r="FT61">
            <v>110</v>
          </cell>
          <cell r="FU61" t="str">
            <v>025004</v>
          </cell>
          <cell r="FV61">
            <v>138</v>
          </cell>
          <cell r="FW61" t="str">
            <v>025004</v>
          </cell>
          <cell r="FX61">
            <v>139</v>
          </cell>
          <cell r="FY61" t="str">
            <v>025004</v>
          </cell>
          <cell r="FZ61">
            <v>128</v>
          </cell>
          <cell r="GA61" t="str">
            <v>025003</v>
          </cell>
          <cell r="GB61">
            <v>142</v>
          </cell>
          <cell r="GC61" t="str">
            <v>025004</v>
          </cell>
          <cell r="GD61">
            <v>141</v>
          </cell>
          <cell r="GE61" t="str">
            <v>025004</v>
          </cell>
          <cell r="GF61">
            <v>119</v>
          </cell>
          <cell r="GG61" t="str">
            <v>025004</v>
          </cell>
          <cell r="GH61">
            <v>123</v>
          </cell>
          <cell r="GI61" t="str">
            <v>025004</v>
          </cell>
          <cell r="GJ61">
            <v>112</v>
          </cell>
          <cell r="GK61" t="str">
            <v>025004</v>
          </cell>
          <cell r="GL61">
            <v>95</v>
          </cell>
          <cell r="GM61" t="str">
            <v>025004</v>
          </cell>
          <cell r="GN61">
            <v>123</v>
          </cell>
          <cell r="GO61" t="str">
            <v>025004</v>
          </cell>
          <cell r="GP61">
            <v>132</v>
          </cell>
          <cell r="GQ61" t="str">
            <v>025004</v>
          </cell>
          <cell r="GR61">
            <v>124</v>
          </cell>
          <cell r="GS61" t="str">
            <v>025004</v>
          </cell>
          <cell r="GT61">
            <v>131</v>
          </cell>
          <cell r="GU61" t="str">
            <v>025004</v>
          </cell>
          <cell r="GV61">
            <v>124</v>
          </cell>
          <cell r="GW61" t="str">
            <v>025004</v>
          </cell>
          <cell r="GX61">
            <v>121</v>
          </cell>
          <cell r="GY61" t="str">
            <v>025004</v>
          </cell>
          <cell r="GZ61">
            <v>160</v>
          </cell>
          <cell r="HA61" t="str">
            <v>025004</v>
          </cell>
          <cell r="HB61">
            <v>124</v>
          </cell>
          <cell r="HC61" t="str">
            <v>025004</v>
          </cell>
          <cell r="HD61">
            <v>146</v>
          </cell>
          <cell r="HE61" t="str">
            <v>025003</v>
          </cell>
          <cell r="HF61">
            <v>222</v>
          </cell>
          <cell r="HG61" t="str">
            <v>025004</v>
          </cell>
          <cell r="HH61">
            <v>152</v>
          </cell>
          <cell r="HI61" t="str">
            <v>025004</v>
          </cell>
          <cell r="HJ61">
            <v>149</v>
          </cell>
          <cell r="HK61" t="str">
            <v>025004</v>
          </cell>
          <cell r="HL61">
            <v>157</v>
          </cell>
          <cell r="HM61" t="str">
            <v>025004</v>
          </cell>
          <cell r="HN61">
            <v>153</v>
          </cell>
          <cell r="HO61" t="str">
            <v>025004</v>
          </cell>
          <cell r="HP61">
            <v>166</v>
          </cell>
          <cell r="HQ61" t="str">
            <v>025004</v>
          </cell>
          <cell r="HR61">
            <v>142</v>
          </cell>
          <cell r="HS61" t="str">
            <v>025004</v>
          </cell>
          <cell r="HT61">
            <v>180</v>
          </cell>
          <cell r="HU61" t="str">
            <v>025004</v>
          </cell>
          <cell r="HV61">
            <v>141</v>
          </cell>
          <cell r="HW61" t="str">
            <v>025004</v>
          </cell>
          <cell r="HX61">
            <v>156</v>
          </cell>
          <cell r="HY61" t="str">
            <v>025004</v>
          </cell>
          <cell r="HZ61">
            <v>163</v>
          </cell>
          <cell r="IA61" t="str">
            <v>025004</v>
          </cell>
          <cell r="IB61">
            <v>155</v>
          </cell>
          <cell r="IC61" t="str">
            <v>025004</v>
          </cell>
          <cell r="ID61">
            <v>152</v>
          </cell>
          <cell r="IE61" t="str">
            <v>025004</v>
          </cell>
          <cell r="IF61">
            <v>137</v>
          </cell>
          <cell r="IG61" t="str">
            <v>025004</v>
          </cell>
          <cell r="IH61">
            <v>169</v>
          </cell>
          <cell r="II61" t="str">
            <v>025004</v>
          </cell>
          <cell r="IJ61">
            <v>169</v>
          </cell>
          <cell r="IK61" t="str">
            <v>025003</v>
          </cell>
          <cell r="IL61">
            <v>202</v>
          </cell>
          <cell r="IM61" t="str">
            <v>025004</v>
          </cell>
          <cell r="IN61">
            <v>124</v>
          </cell>
          <cell r="IO61" t="str">
            <v>025004</v>
          </cell>
          <cell r="IP61">
            <v>168</v>
          </cell>
          <cell r="IQ61" t="str">
            <v>025004</v>
          </cell>
          <cell r="IR61">
            <v>142</v>
          </cell>
          <cell r="IS61" t="str">
            <v>025004</v>
          </cell>
          <cell r="IT61">
            <v>145</v>
          </cell>
          <cell r="IU61" t="str">
            <v>025004</v>
          </cell>
          <cell r="IV61">
            <v>108</v>
          </cell>
          <cell r="IW61" t="str">
            <v>025004</v>
          </cell>
          <cell r="IX61">
            <v>145</v>
          </cell>
          <cell r="IY61" t="str">
            <v>025004</v>
          </cell>
          <cell r="IZ61">
            <v>117</v>
          </cell>
          <cell r="JA61" t="str">
            <v>025004</v>
          </cell>
          <cell r="JB61">
            <v>126</v>
          </cell>
          <cell r="JC61" t="str">
            <v>025005</v>
          </cell>
          <cell r="JD61">
            <v>130</v>
          </cell>
          <cell r="JE61" t="str">
            <v>025004</v>
          </cell>
          <cell r="JF61">
            <v>127</v>
          </cell>
          <cell r="JG61" t="str">
            <v>025005</v>
          </cell>
          <cell r="JH61">
            <v>133</v>
          </cell>
          <cell r="JI61" t="str">
            <v>025004</v>
          </cell>
          <cell r="JJ61">
            <v>114</v>
          </cell>
          <cell r="JK61" t="str">
            <v>025004</v>
          </cell>
          <cell r="JL61">
            <v>71</v>
          </cell>
          <cell r="JM61" t="str">
            <v>025004</v>
          </cell>
          <cell r="JN61">
            <v>87</v>
          </cell>
          <cell r="JO61" t="str">
            <v>025004</v>
          </cell>
          <cell r="JP61">
            <v>85</v>
          </cell>
          <cell r="JQ61" t="str">
            <v>025004</v>
          </cell>
          <cell r="JR61">
            <v>103</v>
          </cell>
          <cell r="JS61" t="str">
            <v>025004</v>
          </cell>
          <cell r="JT61">
            <v>65</v>
          </cell>
          <cell r="JU61" t="str">
            <v>025005</v>
          </cell>
          <cell r="JV61">
            <v>149</v>
          </cell>
          <cell r="JW61" t="str">
            <v>025005</v>
          </cell>
          <cell r="JX61">
            <v>71</v>
          </cell>
          <cell r="JY61" t="str">
            <v>025005</v>
          </cell>
          <cell r="JZ61">
            <v>107</v>
          </cell>
          <cell r="KA61" t="str">
            <v>025005</v>
          </cell>
          <cell r="KB61">
            <v>74</v>
          </cell>
          <cell r="KC61" t="str">
            <v>025005</v>
          </cell>
          <cell r="KD61">
            <v>132</v>
          </cell>
          <cell r="KE61" t="str">
            <v>025005</v>
          </cell>
          <cell r="KF61">
            <v>64</v>
          </cell>
          <cell r="KG61" t="str">
            <v>025005</v>
          </cell>
          <cell r="KH61">
            <v>88</v>
          </cell>
          <cell r="KI61" t="str">
            <v>025005</v>
          </cell>
          <cell r="KJ61">
            <v>66</v>
          </cell>
          <cell r="KK61" t="str">
            <v>025005</v>
          </cell>
          <cell r="KL61">
            <v>110</v>
          </cell>
          <cell r="KM61" t="str">
            <v>025005</v>
          </cell>
          <cell r="KN61">
            <v>59</v>
          </cell>
          <cell r="KO61" t="str">
            <v>025005</v>
          </cell>
          <cell r="KP61">
            <v>98</v>
          </cell>
          <cell r="KQ61" t="str">
            <v>025005</v>
          </cell>
          <cell r="KR61">
            <v>26</v>
          </cell>
          <cell r="KS61" t="str">
            <v>025005</v>
          </cell>
          <cell r="KT61">
            <v>40</v>
          </cell>
          <cell r="KU61" t="str">
            <v>025005</v>
          </cell>
          <cell r="KV61">
            <v>14</v>
          </cell>
          <cell r="KW61" t="str">
            <v>025005</v>
          </cell>
          <cell r="KX61">
            <v>35</v>
          </cell>
          <cell r="KY61" t="str">
            <v>025005</v>
          </cell>
          <cell r="KZ61">
            <v>20</v>
          </cell>
          <cell r="LA61" t="str">
            <v>025005</v>
          </cell>
          <cell r="LB61">
            <v>45</v>
          </cell>
          <cell r="LC61" t="str">
            <v>025005</v>
          </cell>
          <cell r="LD61">
            <v>31</v>
          </cell>
          <cell r="LE61" t="str">
            <v>025005</v>
          </cell>
          <cell r="LF61">
            <v>67</v>
          </cell>
          <cell r="LG61" t="str">
            <v>025005</v>
          </cell>
          <cell r="LH61">
            <v>49</v>
          </cell>
          <cell r="LI61" t="str">
            <v>025005</v>
          </cell>
          <cell r="LJ61">
            <v>103</v>
          </cell>
          <cell r="LK61" t="str">
            <v>025005</v>
          </cell>
          <cell r="LL61">
            <v>58</v>
          </cell>
          <cell r="LM61" t="str">
            <v>025005</v>
          </cell>
          <cell r="LN61">
            <v>102</v>
          </cell>
          <cell r="LO61" t="str">
            <v>025005</v>
          </cell>
          <cell r="LP61">
            <v>46</v>
          </cell>
          <cell r="LQ61" t="str">
            <v>025005</v>
          </cell>
          <cell r="LR61">
            <v>112</v>
          </cell>
          <cell r="LS61" t="str">
            <v>025005</v>
          </cell>
          <cell r="LT61">
            <v>37</v>
          </cell>
          <cell r="LU61" t="str">
            <v>025005</v>
          </cell>
          <cell r="LV61">
            <v>97</v>
          </cell>
          <cell r="LW61" t="str">
            <v>025005</v>
          </cell>
          <cell r="LX61">
            <v>31</v>
          </cell>
          <cell r="LY61" t="str">
            <v>025005</v>
          </cell>
          <cell r="LZ61">
            <v>81</v>
          </cell>
          <cell r="MA61" t="str">
            <v>025005</v>
          </cell>
          <cell r="MB61">
            <v>22</v>
          </cell>
          <cell r="MC61" t="str">
            <v>025005</v>
          </cell>
          <cell r="MD61">
            <v>72</v>
          </cell>
          <cell r="ME61" t="str">
            <v>025005</v>
          </cell>
          <cell r="MF61">
            <v>25</v>
          </cell>
          <cell r="MG61" t="str">
            <v>025005</v>
          </cell>
          <cell r="MH61">
            <v>64</v>
          </cell>
          <cell r="MI61" t="str">
            <v>025005</v>
          </cell>
          <cell r="MJ61">
            <v>12</v>
          </cell>
          <cell r="MK61" t="str">
            <v>025005</v>
          </cell>
          <cell r="ML61">
            <v>49</v>
          </cell>
          <cell r="MM61" t="str">
            <v>025005</v>
          </cell>
          <cell r="MN61">
            <v>8</v>
          </cell>
          <cell r="MO61" t="str">
            <v>025005</v>
          </cell>
          <cell r="MP61">
            <v>38</v>
          </cell>
          <cell r="MQ61" t="str">
            <v>025005</v>
          </cell>
          <cell r="MR61">
            <v>8</v>
          </cell>
          <cell r="MS61" t="str">
            <v>025005</v>
          </cell>
          <cell r="MT61">
            <v>42</v>
          </cell>
          <cell r="MU61" t="str">
            <v>025005</v>
          </cell>
          <cell r="MV61">
            <v>6</v>
          </cell>
          <cell r="MW61" t="str">
            <v>025005</v>
          </cell>
          <cell r="MX61">
            <v>42</v>
          </cell>
          <cell r="MY61" t="str">
            <v>025005</v>
          </cell>
          <cell r="MZ61">
            <v>10</v>
          </cell>
          <cell r="NA61" t="str">
            <v>025005</v>
          </cell>
          <cell r="NB61">
            <v>22</v>
          </cell>
          <cell r="NC61" t="str">
            <v>025005</v>
          </cell>
          <cell r="ND61">
            <v>10</v>
          </cell>
          <cell r="NE61" t="str">
            <v>025005</v>
          </cell>
          <cell r="NF61">
            <v>25</v>
          </cell>
          <cell r="NG61" t="str">
            <v>025005</v>
          </cell>
          <cell r="NH61">
            <v>3</v>
          </cell>
          <cell r="NI61" t="str">
            <v>026001</v>
          </cell>
          <cell r="NJ61">
            <v>9</v>
          </cell>
          <cell r="NK61" t="str">
            <v>025005</v>
          </cell>
          <cell r="NL61">
            <v>4</v>
          </cell>
          <cell r="NM61" t="str">
            <v>026002</v>
          </cell>
          <cell r="NN61">
            <v>5</v>
          </cell>
          <cell r="NO61" t="str">
            <v>025005</v>
          </cell>
          <cell r="NP61">
            <v>2</v>
          </cell>
          <cell r="NQ61" t="str">
            <v>026001</v>
          </cell>
          <cell r="NR61">
            <v>4</v>
          </cell>
          <cell r="NU61" t="str">
            <v>026005</v>
          </cell>
          <cell r="NV61">
            <v>1</v>
          </cell>
          <cell r="NW61" t="str">
            <v>025005</v>
          </cell>
          <cell r="NX61">
            <v>2</v>
          </cell>
          <cell r="NY61" t="str">
            <v>029100</v>
          </cell>
          <cell r="NZ61">
            <v>1</v>
          </cell>
        </row>
        <row r="62">
          <cell r="C62" t="str">
            <v>026005</v>
          </cell>
          <cell r="D62">
            <v>74</v>
          </cell>
          <cell r="E62" t="str">
            <v>026005</v>
          </cell>
          <cell r="F62">
            <v>65</v>
          </cell>
          <cell r="G62" t="str">
            <v>026005</v>
          </cell>
          <cell r="H62">
            <v>85</v>
          </cell>
          <cell r="I62" t="str">
            <v>026005</v>
          </cell>
          <cell r="J62">
            <v>70</v>
          </cell>
          <cell r="K62" t="str">
            <v>026005</v>
          </cell>
          <cell r="L62">
            <v>89</v>
          </cell>
          <cell r="M62" t="str">
            <v>026005</v>
          </cell>
          <cell r="N62">
            <v>73</v>
          </cell>
          <cell r="O62" t="str">
            <v>026005</v>
          </cell>
          <cell r="P62">
            <v>102</v>
          </cell>
          <cell r="Q62" t="str">
            <v>026005</v>
          </cell>
          <cell r="R62">
            <v>85</v>
          </cell>
          <cell r="S62" t="str">
            <v>026005</v>
          </cell>
          <cell r="T62">
            <v>107</v>
          </cell>
          <cell r="U62" t="str">
            <v>026005</v>
          </cell>
          <cell r="V62">
            <v>92</v>
          </cell>
          <cell r="W62" t="str">
            <v>026005</v>
          </cell>
          <cell r="X62">
            <v>119</v>
          </cell>
          <cell r="Y62" t="str">
            <v>026005</v>
          </cell>
          <cell r="Z62">
            <v>106</v>
          </cell>
          <cell r="AA62" t="str">
            <v>026005</v>
          </cell>
          <cell r="AB62">
            <v>121</v>
          </cell>
          <cell r="AC62" t="str">
            <v>026004</v>
          </cell>
          <cell r="AD62">
            <v>118</v>
          </cell>
          <cell r="AE62" t="str">
            <v>026005</v>
          </cell>
          <cell r="AF62">
            <v>128</v>
          </cell>
          <cell r="AG62" t="str">
            <v>026005</v>
          </cell>
          <cell r="AH62">
            <v>103</v>
          </cell>
          <cell r="AI62" t="str">
            <v>026005</v>
          </cell>
          <cell r="AJ62">
            <v>129</v>
          </cell>
          <cell r="AK62" t="str">
            <v>026005</v>
          </cell>
          <cell r="AL62">
            <v>125</v>
          </cell>
          <cell r="AM62" t="str">
            <v>026005</v>
          </cell>
          <cell r="AN62">
            <v>147</v>
          </cell>
          <cell r="AO62" t="str">
            <v>026005</v>
          </cell>
          <cell r="AP62">
            <v>111</v>
          </cell>
          <cell r="AQ62" t="str">
            <v>026005</v>
          </cell>
          <cell r="AR62">
            <v>144</v>
          </cell>
          <cell r="AS62" t="str">
            <v>026005</v>
          </cell>
          <cell r="AT62">
            <v>130</v>
          </cell>
          <cell r="AU62" t="str">
            <v>026005</v>
          </cell>
          <cell r="AV62">
            <v>157</v>
          </cell>
          <cell r="AW62" t="str">
            <v>026005</v>
          </cell>
          <cell r="AX62">
            <v>136</v>
          </cell>
          <cell r="AY62" t="str">
            <v>026005</v>
          </cell>
          <cell r="AZ62">
            <v>142</v>
          </cell>
          <cell r="BA62" t="str">
            <v>026005</v>
          </cell>
          <cell r="BB62">
            <v>132</v>
          </cell>
          <cell r="BC62" t="str">
            <v>026004</v>
          </cell>
          <cell r="BD62">
            <v>127</v>
          </cell>
          <cell r="BE62" t="str">
            <v>026004</v>
          </cell>
          <cell r="BF62">
            <v>118</v>
          </cell>
          <cell r="BG62" t="str">
            <v>026004</v>
          </cell>
          <cell r="BH62">
            <v>77</v>
          </cell>
          <cell r="BI62" t="str">
            <v>026004</v>
          </cell>
          <cell r="BJ62">
            <v>64</v>
          </cell>
          <cell r="BK62" t="str">
            <v>026004</v>
          </cell>
          <cell r="BL62">
            <v>82</v>
          </cell>
          <cell r="BM62" t="str">
            <v>026004</v>
          </cell>
          <cell r="BN62">
            <v>70</v>
          </cell>
          <cell r="BO62" t="str">
            <v>024200</v>
          </cell>
          <cell r="BP62">
            <v>92</v>
          </cell>
          <cell r="BQ62" t="str">
            <v>024200</v>
          </cell>
          <cell r="BR62">
            <v>70</v>
          </cell>
          <cell r="BS62" t="str">
            <v>025001</v>
          </cell>
          <cell r="BT62">
            <v>270</v>
          </cell>
          <cell r="BU62" t="str">
            <v>025003</v>
          </cell>
          <cell r="BV62">
            <v>77</v>
          </cell>
          <cell r="BW62" t="str">
            <v>025001</v>
          </cell>
          <cell r="BX62">
            <v>233</v>
          </cell>
          <cell r="BY62" t="str">
            <v>025003</v>
          </cell>
          <cell r="BZ62">
            <v>58</v>
          </cell>
          <cell r="CA62" t="str">
            <v>025005</v>
          </cell>
          <cell r="CB62">
            <v>101</v>
          </cell>
          <cell r="CC62" t="str">
            <v>025004</v>
          </cell>
          <cell r="CD62">
            <v>40</v>
          </cell>
          <cell r="CE62" t="str">
            <v>025003</v>
          </cell>
          <cell r="CF62">
            <v>86</v>
          </cell>
          <cell r="CG62" t="str">
            <v>025003</v>
          </cell>
          <cell r="CH62">
            <v>54</v>
          </cell>
          <cell r="CI62" t="str">
            <v>025002</v>
          </cell>
          <cell r="CJ62">
            <v>114</v>
          </cell>
          <cell r="CK62" t="str">
            <v>025005</v>
          </cell>
          <cell r="CL62">
            <v>52</v>
          </cell>
          <cell r="CM62" t="str">
            <v>025005</v>
          </cell>
          <cell r="CN62">
            <v>107</v>
          </cell>
          <cell r="CO62" t="str">
            <v>025003</v>
          </cell>
          <cell r="CP62">
            <v>76</v>
          </cell>
          <cell r="CQ62" t="str">
            <v>025005</v>
          </cell>
          <cell r="CR62">
            <v>87</v>
          </cell>
          <cell r="CS62" t="str">
            <v>025004</v>
          </cell>
          <cell r="CT62">
            <v>66</v>
          </cell>
          <cell r="CU62" t="str">
            <v>025005</v>
          </cell>
          <cell r="CV62">
            <v>80</v>
          </cell>
          <cell r="CW62" t="str">
            <v>025005</v>
          </cell>
          <cell r="CX62">
            <v>67</v>
          </cell>
          <cell r="CY62" t="str">
            <v>025005</v>
          </cell>
          <cell r="CZ62">
            <v>99</v>
          </cell>
          <cell r="DA62" t="str">
            <v>025003</v>
          </cell>
          <cell r="DB62">
            <v>62</v>
          </cell>
          <cell r="DC62" t="str">
            <v>025005</v>
          </cell>
          <cell r="DD62">
            <v>104</v>
          </cell>
          <cell r="DE62" t="str">
            <v>025004</v>
          </cell>
          <cell r="DF62">
            <v>67</v>
          </cell>
          <cell r="DG62" t="str">
            <v>025005</v>
          </cell>
          <cell r="DH62">
            <v>99</v>
          </cell>
          <cell r="DI62" t="str">
            <v>025004</v>
          </cell>
          <cell r="DJ62">
            <v>50</v>
          </cell>
          <cell r="DK62" t="str">
            <v>025005</v>
          </cell>
          <cell r="DL62">
            <v>106</v>
          </cell>
          <cell r="DM62" t="str">
            <v>025005</v>
          </cell>
          <cell r="DN62">
            <v>80</v>
          </cell>
          <cell r="DO62" t="str">
            <v>025005</v>
          </cell>
          <cell r="DP62">
            <v>108</v>
          </cell>
          <cell r="DQ62" t="str">
            <v>025005</v>
          </cell>
          <cell r="DR62">
            <v>75</v>
          </cell>
          <cell r="DS62" t="str">
            <v>025004</v>
          </cell>
          <cell r="DT62">
            <v>143</v>
          </cell>
          <cell r="DU62" t="str">
            <v>025004</v>
          </cell>
          <cell r="DV62">
            <v>87</v>
          </cell>
          <cell r="DW62" t="str">
            <v>025005</v>
          </cell>
          <cell r="DX62">
            <v>113</v>
          </cell>
          <cell r="DY62" t="str">
            <v>025005</v>
          </cell>
          <cell r="DZ62">
            <v>90</v>
          </cell>
          <cell r="EA62" t="str">
            <v>025005</v>
          </cell>
          <cell r="EB62">
            <v>132</v>
          </cell>
          <cell r="EC62" t="str">
            <v>025005</v>
          </cell>
          <cell r="ED62">
            <v>94</v>
          </cell>
          <cell r="EE62" t="str">
            <v>025005</v>
          </cell>
          <cell r="EF62">
            <v>145</v>
          </cell>
          <cell r="EG62" t="str">
            <v>025003</v>
          </cell>
          <cell r="EH62">
            <v>123</v>
          </cell>
          <cell r="EI62" t="str">
            <v>025005</v>
          </cell>
          <cell r="EJ62">
            <v>122</v>
          </cell>
          <cell r="EK62" t="str">
            <v>025005</v>
          </cell>
          <cell r="EL62">
            <v>101</v>
          </cell>
          <cell r="EM62" t="str">
            <v>025005</v>
          </cell>
          <cell r="EN62">
            <v>119</v>
          </cell>
          <cell r="EO62" t="str">
            <v>025005</v>
          </cell>
          <cell r="EP62">
            <v>108</v>
          </cell>
          <cell r="EQ62" t="str">
            <v>025005</v>
          </cell>
          <cell r="ER62">
            <v>103</v>
          </cell>
          <cell r="ES62" t="str">
            <v>025004</v>
          </cell>
          <cell r="ET62">
            <v>112</v>
          </cell>
          <cell r="EU62" t="str">
            <v>025005</v>
          </cell>
          <cell r="EV62">
            <v>123</v>
          </cell>
          <cell r="EW62" t="str">
            <v>025004</v>
          </cell>
          <cell r="EX62">
            <v>85</v>
          </cell>
          <cell r="EY62" t="str">
            <v>026001</v>
          </cell>
          <cell r="EZ62">
            <v>188</v>
          </cell>
          <cell r="FA62" t="str">
            <v>025005</v>
          </cell>
          <cell r="FB62">
            <v>85</v>
          </cell>
          <cell r="FC62" t="str">
            <v>025005</v>
          </cell>
          <cell r="FD62">
            <v>110</v>
          </cell>
          <cell r="FE62" t="str">
            <v>025005</v>
          </cell>
          <cell r="FF62">
            <v>92</v>
          </cell>
          <cell r="FG62" t="str">
            <v>025005</v>
          </cell>
          <cell r="FH62">
            <v>107</v>
          </cell>
          <cell r="FI62" t="str">
            <v>025005</v>
          </cell>
          <cell r="FJ62">
            <v>89</v>
          </cell>
          <cell r="FK62" t="str">
            <v>025005</v>
          </cell>
          <cell r="FL62">
            <v>106</v>
          </cell>
          <cell r="FM62" t="str">
            <v>025005</v>
          </cell>
          <cell r="FN62">
            <v>103</v>
          </cell>
          <cell r="FO62" t="str">
            <v>025005</v>
          </cell>
          <cell r="FP62">
            <v>101</v>
          </cell>
          <cell r="FQ62" t="str">
            <v>025005</v>
          </cell>
          <cell r="FR62">
            <v>115</v>
          </cell>
          <cell r="FS62" t="str">
            <v>025005</v>
          </cell>
          <cell r="FT62">
            <v>106</v>
          </cell>
          <cell r="FU62" t="str">
            <v>025005</v>
          </cell>
          <cell r="FV62">
            <v>116</v>
          </cell>
          <cell r="FW62" t="str">
            <v>025005</v>
          </cell>
          <cell r="FX62">
            <v>120</v>
          </cell>
          <cell r="FY62" t="str">
            <v>025005</v>
          </cell>
          <cell r="FZ62">
            <v>118</v>
          </cell>
          <cell r="GA62" t="str">
            <v>025004</v>
          </cell>
          <cell r="GB62">
            <v>124</v>
          </cell>
          <cell r="GC62" t="str">
            <v>025005</v>
          </cell>
          <cell r="GD62">
            <v>106</v>
          </cell>
          <cell r="GE62" t="str">
            <v>025005</v>
          </cell>
          <cell r="GF62">
            <v>104</v>
          </cell>
          <cell r="GG62" t="str">
            <v>025005</v>
          </cell>
          <cell r="GH62">
            <v>138</v>
          </cell>
          <cell r="GI62" t="str">
            <v>025005</v>
          </cell>
          <cell r="GJ62">
            <v>118</v>
          </cell>
          <cell r="GK62" t="str">
            <v>025005</v>
          </cell>
          <cell r="GL62">
            <v>141</v>
          </cell>
          <cell r="GM62" t="str">
            <v>025005</v>
          </cell>
          <cell r="GN62">
            <v>101</v>
          </cell>
          <cell r="GO62" t="str">
            <v>025005</v>
          </cell>
          <cell r="GP62">
            <v>112</v>
          </cell>
          <cell r="GQ62" t="str">
            <v>025005</v>
          </cell>
          <cell r="GR62">
            <v>147</v>
          </cell>
          <cell r="GS62" t="str">
            <v>025005</v>
          </cell>
          <cell r="GT62">
            <v>131</v>
          </cell>
          <cell r="GU62" t="str">
            <v>025005</v>
          </cell>
          <cell r="GV62">
            <v>158</v>
          </cell>
          <cell r="GW62" t="str">
            <v>025005</v>
          </cell>
          <cell r="GX62">
            <v>115</v>
          </cell>
          <cell r="GY62" t="str">
            <v>025005</v>
          </cell>
          <cell r="GZ62">
            <v>152</v>
          </cell>
          <cell r="HA62" t="str">
            <v>025005</v>
          </cell>
          <cell r="HB62">
            <v>133</v>
          </cell>
          <cell r="HC62" t="str">
            <v>025005</v>
          </cell>
          <cell r="HD62">
            <v>153</v>
          </cell>
          <cell r="HE62" t="str">
            <v>025004</v>
          </cell>
          <cell r="HF62">
            <v>133</v>
          </cell>
          <cell r="HG62" t="str">
            <v>025005</v>
          </cell>
          <cell r="HH62">
            <v>152</v>
          </cell>
          <cell r="HI62" t="str">
            <v>025005</v>
          </cell>
          <cell r="HJ62">
            <v>155</v>
          </cell>
          <cell r="HK62" t="str">
            <v>025005</v>
          </cell>
          <cell r="HL62">
            <v>191</v>
          </cell>
          <cell r="HM62" t="str">
            <v>025005</v>
          </cell>
          <cell r="HN62">
            <v>152</v>
          </cell>
          <cell r="HO62" t="str">
            <v>025005</v>
          </cell>
          <cell r="HP62">
            <v>181</v>
          </cell>
          <cell r="HQ62" t="str">
            <v>025005</v>
          </cell>
          <cell r="HR62">
            <v>181</v>
          </cell>
          <cell r="HS62" t="str">
            <v>025005</v>
          </cell>
          <cell r="HT62">
            <v>174</v>
          </cell>
          <cell r="HU62" t="str">
            <v>025005</v>
          </cell>
          <cell r="HV62">
            <v>176</v>
          </cell>
          <cell r="HW62" t="str">
            <v>025005</v>
          </cell>
          <cell r="HX62">
            <v>184</v>
          </cell>
          <cell r="HY62" t="str">
            <v>025005</v>
          </cell>
          <cell r="HZ62">
            <v>188</v>
          </cell>
          <cell r="IA62" t="str">
            <v>025005</v>
          </cell>
          <cell r="IB62">
            <v>211</v>
          </cell>
          <cell r="IC62" t="str">
            <v>025005</v>
          </cell>
          <cell r="ID62">
            <v>210</v>
          </cell>
          <cell r="IE62" t="str">
            <v>025005</v>
          </cell>
          <cell r="IF62">
            <v>224</v>
          </cell>
          <cell r="IG62" t="str">
            <v>025005</v>
          </cell>
          <cell r="IH62">
            <v>212</v>
          </cell>
          <cell r="II62" t="str">
            <v>025005</v>
          </cell>
          <cell r="IJ62">
            <v>226</v>
          </cell>
          <cell r="IK62" t="str">
            <v>025004</v>
          </cell>
          <cell r="IL62">
            <v>170</v>
          </cell>
          <cell r="IM62" t="str">
            <v>025005</v>
          </cell>
          <cell r="IN62">
            <v>180</v>
          </cell>
          <cell r="IO62" t="str">
            <v>025005</v>
          </cell>
          <cell r="IP62">
            <v>195</v>
          </cell>
          <cell r="IQ62" t="str">
            <v>025005</v>
          </cell>
          <cell r="IR62">
            <v>190</v>
          </cell>
          <cell r="IS62" t="str">
            <v>025005</v>
          </cell>
          <cell r="IT62">
            <v>206</v>
          </cell>
          <cell r="IU62" t="str">
            <v>025005</v>
          </cell>
          <cell r="IV62">
            <v>172</v>
          </cell>
          <cell r="IW62" t="str">
            <v>025005</v>
          </cell>
          <cell r="IX62">
            <v>175</v>
          </cell>
          <cell r="IY62" t="str">
            <v>025005</v>
          </cell>
          <cell r="IZ62">
            <v>135</v>
          </cell>
          <cell r="JA62" t="str">
            <v>025005</v>
          </cell>
          <cell r="JB62">
            <v>201</v>
          </cell>
          <cell r="JC62" t="str">
            <v>026001</v>
          </cell>
          <cell r="JD62">
            <v>142</v>
          </cell>
          <cell r="JE62" t="str">
            <v>025005</v>
          </cell>
          <cell r="JF62">
            <v>153</v>
          </cell>
          <cell r="JG62" t="str">
            <v>026001</v>
          </cell>
          <cell r="JH62">
            <v>148</v>
          </cell>
          <cell r="JI62" t="str">
            <v>025005</v>
          </cell>
          <cell r="JJ62">
            <v>147</v>
          </cell>
          <cell r="JK62" t="str">
            <v>025005</v>
          </cell>
          <cell r="JL62">
            <v>109</v>
          </cell>
          <cell r="JM62" t="str">
            <v>025005</v>
          </cell>
          <cell r="JN62">
            <v>141</v>
          </cell>
          <cell r="JO62" t="str">
            <v>025005</v>
          </cell>
          <cell r="JP62">
            <v>105</v>
          </cell>
          <cell r="JQ62" t="str">
            <v>025005</v>
          </cell>
          <cell r="JR62">
            <v>141</v>
          </cell>
          <cell r="JS62" t="str">
            <v>025005</v>
          </cell>
          <cell r="JT62">
            <v>84</v>
          </cell>
          <cell r="JU62" t="str">
            <v>026001</v>
          </cell>
          <cell r="JV62">
            <v>145</v>
          </cell>
          <cell r="JW62" t="str">
            <v>026001</v>
          </cell>
          <cell r="JX62">
            <v>85</v>
          </cell>
          <cell r="JY62" t="str">
            <v>026001</v>
          </cell>
          <cell r="JZ62">
            <v>141</v>
          </cell>
          <cell r="KA62" t="str">
            <v>026001</v>
          </cell>
          <cell r="KB62">
            <v>67</v>
          </cell>
          <cell r="KC62" t="str">
            <v>026001</v>
          </cell>
          <cell r="KD62">
            <v>139</v>
          </cell>
          <cell r="KE62" t="str">
            <v>026001</v>
          </cell>
          <cell r="KF62">
            <v>66</v>
          </cell>
          <cell r="KG62" t="str">
            <v>026001</v>
          </cell>
          <cell r="KH62">
            <v>87</v>
          </cell>
          <cell r="KI62" t="str">
            <v>026001</v>
          </cell>
          <cell r="KJ62">
            <v>61</v>
          </cell>
          <cell r="KK62" t="str">
            <v>026001</v>
          </cell>
          <cell r="KL62">
            <v>104</v>
          </cell>
          <cell r="KM62" t="str">
            <v>026001</v>
          </cell>
          <cell r="KN62">
            <v>41</v>
          </cell>
          <cell r="KO62" t="str">
            <v>026001</v>
          </cell>
          <cell r="KP62">
            <v>70</v>
          </cell>
          <cell r="KQ62" t="str">
            <v>026001</v>
          </cell>
          <cell r="KR62">
            <v>15</v>
          </cell>
          <cell r="KS62" t="str">
            <v>026001</v>
          </cell>
          <cell r="KT62">
            <v>30</v>
          </cell>
          <cell r="KU62" t="str">
            <v>026001</v>
          </cell>
          <cell r="KV62">
            <v>8</v>
          </cell>
          <cell r="KW62" t="str">
            <v>026001</v>
          </cell>
          <cell r="KX62">
            <v>12</v>
          </cell>
          <cell r="KY62" t="str">
            <v>026001</v>
          </cell>
          <cell r="KZ62">
            <v>8</v>
          </cell>
          <cell r="LA62" t="str">
            <v>026001</v>
          </cell>
          <cell r="LB62">
            <v>20</v>
          </cell>
          <cell r="LC62" t="str">
            <v>026001</v>
          </cell>
          <cell r="LD62">
            <v>13</v>
          </cell>
          <cell r="LE62" t="str">
            <v>026001</v>
          </cell>
          <cell r="LF62">
            <v>35</v>
          </cell>
          <cell r="LG62" t="str">
            <v>026001</v>
          </cell>
          <cell r="LH62">
            <v>22</v>
          </cell>
          <cell r="LI62" t="str">
            <v>026001</v>
          </cell>
          <cell r="LJ62">
            <v>72</v>
          </cell>
          <cell r="LK62" t="str">
            <v>026001</v>
          </cell>
          <cell r="LL62">
            <v>28</v>
          </cell>
          <cell r="LM62" t="str">
            <v>026001</v>
          </cell>
          <cell r="LN62">
            <v>74</v>
          </cell>
          <cell r="LO62" t="str">
            <v>026001</v>
          </cell>
          <cell r="LP62">
            <v>30</v>
          </cell>
          <cell r="LQ62" t="str">
            <v>026001</v>
          </cell>
          <cell r="LR62">
            <v>76</v>
          </cell>
          <cell r="LS62" t="str">
            <v>026001</v>
          </cell>
          <cell r="LT62">
            <v>12</v>
          </cell>
          <cell r="LU62" t="str">
            <v>026001</v>
          </cell>
          <cell r="LV62">
            <v>48</v>
          </cell>
          <cell r="LW62" t="str">
            <v>026001</v>
          </cell>
          <cell r="LX62">
            <v>19</v>
          </cell>
          <cell r="LY62" t="str">
            <v>026001</v>
          </cell>
          <cell r="LZ62">
            <v>64</v>
          </cell>
          <cell r="MA62" t="str">
            <v>026001</v>
          </cell>
          <cell r="MB62">
            <v>15</v>
          </cell>
          <cell r="MC62" t="str">
            <v>026001</v>
          </cell>
          <cell r="MD62">
            <v>52</v>
          </cell>
          <cell r="ME62" t="str">
            <v>026001</v>
          </cell>
          <cell r="MF62">
            <v>10</v>
          </cell>
          <cell r="MG62" t="str">
            <v>026001</v>
          </cell>
          <cell r="MH62">
            <v>37</v>
          </cell>
          <cell r="MI62" t="str">
            <v>026001</v>
          </cell>
          <cell r="MJ62">
            <v>7</v>
          </cell>
          <cell r="MK62" t="str">
            <v>026001</v>
          </cell>
          <cell r="ML62">
            <v>31</v>
          </cell>
          <cell r="MM62" t="str">
            <v>026001</v>
          </cell>
          <cell r="MN62">
            <v>2</v>
          </cell>
          <cell r="MO62" t="str">
            <v>026001</v>
          </cell>
          <cell r="MP62">
            <v>24</v>
          </cell>
          <cell r="MQ62" t="str">
            <v>026001</v>
          </cell>
          <cell r="MR62">
            <v>6</v>
          </cell>
          <cell r="MS62" t="str">
            <v>026001</v>
          </cell>
          <cell r="MT62">
            <v>27</v>
          </cell>
          <cell r="MU62" t="str">
            <v>026001</v>
          </cell>
          <cell r="MV62">
            <v>1</v>
          </cell>
          <cell r="MW62" t="str">
            <v>026001</v>
          </cell>
          <cell r="MX62">
            <v>26</v>
          </cell>
          <cell r="MY62" t="str">
            <v>026001</v>
          </cell>
          <cell r="MZ62">
            <v>4</v>
          </cell>
          <cell r="NA62" t="str">
            <v>026001</v>
          </cell>
          <cell r="NB62">
            <v>18</v>
          </cell>
          <cell r="NC62" t="str">
            <v>026001</v>
          </cell>
          <cell r="ND62">
            <v>4</v>
          </cell>
          <cell r="NE62" t="str">
            <v>026001</v>
          </cell>
          <cell r="NF62">
            <v>18</v>
          </cell>
          <cell r="NG62" t="str">
            <v>026001</v>
          </cell>
          <cell r="NH62">
            <v>3</v>
          </cell>
          <cell r="NI62" t="str">
            <v>026002</v>
          </cell>
          <cell r="NJ62">
            <v>10</v>
          </cell>
          <cell r="NK62" t="str">
            <v>026001</v>
          </cell>
          <cell r="NL62">
            <v>2</v>
          </cell>
          <cell r="NM62" t="str">
            <v>026003</v>
          </cell>
          <cell r="NN62">
            <v>10</v>
          </cell>
          <cell r="NO62" t="str">
            <v>026001</v>
          </cell>
          <cell r="NP62">
            <v>1</v>
          </cell>
          <cell r="NQ62" t="str">
            <v>026002</v>
          </cell>
          <cell r="NR62">
            <v>2</v>
          </cell>
          <cell r="NU62" t="str">
            <v>027001</v>
          </cell>
          <cell r="NV62">
            <v>8</v>
          </cell>
          <cell r="NY62" t="str">
            <v>029300</v>
          </cell>
          <cell r="NZ62">
            <v>5</v>
          </cell>
        </row>
        <row r="63">
          <cell r="C63" t="str">
            <v>027000</v>
          </cell>
          <cell r="D63">
            <v>1146</v>
          </cell>
          <cell r="E63" t="str">
            <v>027000</v>
          </cell>
          <cell r="F63">
            <v>1085</v>
          </cell>
          <cell r="G63" t="str">
            <v>027000</v>
          </cell>
          <cell r="H63">
            <v>1170</v>
          </cell>
          <cell r="I63" t="str">
            <v>027000</v>
          </cell>
          <cell r="J63">
            <v>1114</v>
          </cell>
          <cell r="K63" t="str">
            <v>027000</v>
          </cell>
          <cell r="L63">
            <v>1289</v>
          </cell>
          <cell r="M63" t="str">
            <v>027000</v>
          </cell>
          <cell r="N63">
            <v>1222</v>
          </cell>
          <cell r="O63" t="str">
            <v>027000</v>
          </cell>
          <cell r="P63">
            <v>1363</v>
          </cell>
          <cell r="Q63" t="str">
            <v>027000</v>
          </cell>
          <cell r="R63">
            <v>1282</v>
          </cell>
          <cell r="S63" t="str">
            <v>027000</v>
          </cell>
          <cell r="T63">
            <v>1515</v>
          </cell>
          <cell r="U63" t="str">
            <v>027000</v>
          </cell>
          <cell r="V63">
            <v>1516</v>
          </cell>
          <cell r="W63" t="str">
            <v>027000</v>
          </cell>
          <cell r="X63">
            <v>1573</v>
          </cell>
          <cell r="Y63" t="str">
            <v>027000</v>
          </cell>
          <cell r="Z63">
            <v>1465</v>
          </cell>
          <cell r="AA63" t="str">
            <v>027000</v>
          </cell>
          <cell r="AB63">
            <v>1513</v>
          </cell>
          <cell r="AC63" t="str">
            <v>026005</v>
          </cell>
          <cell r="AD63">
            <v>113</v>
          </cell>
          <cell r="AE63" t="str">
            <v>027000</v>
          </cell>
          <cell r="AF63">
            <v>1474</v>
          </cell>
          <cell r="AG63" t="str">
            <v>027000</v>
          </cell>
          <cell r="AH63">
            <v>1380</v>
          </cell>
          <cell r="AI63" t="str">
            <v>027000</v>
          </cell>
          <cell r="AJ63">
            <v>1466</v>
          </cell>
          <cell r="AK63" t="str">
            <v>027000</v>
          </cell>
          <cell r="AL63">
            <v>1352</v>
          </cell>
          <cell r="AM63" t="str">
            <v>027000</v>
          </cell>
          <cell r="AN63">
            <v>1291</v>
          </cell>
          <cell r="AO63" t="str">
            <v>027000</v>
          </cell>
          <cell r="AP63">
            <v>1243</v>
          </cell>
          <cell r="AQ63" t="str">
            <v>027000</v>
          </cell>
          <cell r="AR63">
            <v>1356</v>
          </cell>
          <cell r="AS63" t="str">
            <v>027000</v>
          </cell>
          <cell r="AT63">
            <v>1291</v>
          </cell>
          <cell r="AU63" t="str">
            <v>027000</v>
          </cell>
          <cell r="AV63">
            <v>1277</v>
          </cell>
          <cell r="AW63" t="str">
            <v>027000</v>
          </cell>
          <cell r="AX63">
            <v>1221</v>
          </cell>
          <cell r="AY63" t="str">
            <v>027000</v>
          </cell>
          <cell r="AZ63">
            <v>1222</v>
          </cell>
          <cell r="BA63" t="str">
            <v>027000</v>
          </cell>
          <cell r="BB63">
            <v>1148</v>
          </cell>
          <cell r="BC63" t="str">
            <v>026005</v>
          </cell>
          <cell r="BD63">
            <v>151</v>
          </cell>
          <cell r="BE63" t="str">
            <v>026005</v>
          </cell>
          <cell r="BF63">
            <v>117</v>
          </cell>
          <cell r="BG63" t="str">
            <v>026005</v>
          </cell>
          <cell r="BH63">
            <v>112</v>
          </cell>
          <cell r="BI63" t="str">
            <v>026005</v>
          </cell>
          <cell r="BJ63">
            <v>87</v>
          </cell>
          <cell r="BK63" t="str">
            <v>026005</v>
          </cell>
          <cell r="BL63">
            <v>101</v>
          </cell>
          <cell r="BM63" t="str">
            <v>026005</v>
          </cell>
          <cell r="BN63">
            <v>108</v>
          </cell>
          <cell r="BO63" t="str">
            <v>025001</v>
          </cell>
          <cell r="BP63">
            <v>298</v>
          </cell>
          <cell r="BQ63" t="str">
            <v>025001</v>
          </cell>
          <cell r="BR63">
            <v>342</v>
          </cell>
          <cell r="BS63" t="str">
            <v>025002</v>
          </cell>
          <cell r="BT63">
            <v>116</v>
          </cell>
          <cell r="BU63" t="str">
            <v>025004</v>
          </cell>
          <cell r="BV63">
            <v>68</v>
          </cell>
          <cell r="BW63" t="str">
            <v>025002</v>
          </cell>
          <cell r="BX63">
            <v>112</v>
          </cell>
          <cell r="BY63" t="str">
            <v>025004</v>
          </cell>
          <cell r="BZ63">
            <v>54</v>
          </cell>
          <cell r="CA63" t="str">
            <v>026001</v>
          </cell>
          <cell r="CB63">
            <v>130</v>
          </cell>
          <cell r="CC63" t="str">
            <v>025005</v>
          </cell>
          <cell r="CD63">
            <v>50</v>
          </cell>
          <cell r="CE63" t="str">
            <v>025004</v>
          </cell>
          <cell r="CF63">
            <v>88</v>
          </cell>
          <cell r="CG63" t="str">
            <v>025004</v>
          </cell>
          <cell r="CH63">
            <v>45</v>
          </cell>
          <cell r="CI63" t="str">
            <v>025003</v>
          </cell>
          <cell r="CJ63">
            <v>78</v>
          </cell>
          <cell r="CK63" t="str">
            <v>026001</v>
          </cell>
          <cell r="CL63">
            <v>87</v>
          </cell>
          <cell r="CM63" t="str">
            <v>026001</v>
          </cell>
          <cell r="CN63">
            <v>130</v>
          </cell>
          <cell r="CO63" t="str">
            <v>025004</v>
          </cell>
          <cell r="CP63">
            <v>50</v>
          </cell>
          <cell r="CQ63" t="str">
            <v>026001</v>
          </cell>
          <cell r="CR63">
            <v>120</v>
          </cell>
          <cell r="CS63" t="str">
            <v>025005</v>
          </cell>
          <cell r="CT63">
            <v>43</v>
          </cell>
          <cell r="CU63" t="str">
            <v>026001</v>
          </cell>
          <cell r="CV63">
            <v>133</v>
          </cell>
          <cell r="CW63" t="str">
            <v>026001</v>
          </cell>
          <cell r="CX63">
            <v>100</v>
          </cell>
          <cell r="CY63" t="str">
            <v>026001</v>
          </cell>
          <cell r="CZ63">
            <v>123</v>
          </cell>
          <cell r="DA63" t="str">
            <v>025004</v>
          </cell>
          <cell r="DB63">
            <v>55</v>
          </cell>
          <cell r="DC63" t="str">
            <v>026001</v>
          </cell>
          <cell r="DD63">
            <v>115</v>
          </cell>
          <cell r="DE63" t="str">
            <v>025005</v>
          </cell>
          <cell r="DF63">
            <v>46</v>
          </cell>
          <cell r="DG63" t="str">
            <v>026001</v>
          </cell>
          <cell r="DH63">
            <v>127</v>
          </cell>
          <cell r="DI63" t="str">
            <v>025005</v>
          </cell>
          <cell r="DJ63">
            <v>56</v>
          </cell>
          <cell r="DK63" t="str">
            <v>026001</v>
          </cell>
          <cell r="DL63">
            <v>135</v>
          </cell>
          <cell r="DM63" t="str">
            <v>026001</v>
          </cell>
          <cell r="DN63">
            <v>124</v>
          </cell>
          <cell r="DO63" t="str">
            <v>026001</v>
          </cell>
          <cell r="DP63">
            <v>151</v>
          </cell>
          <cell r="DQ63" t="str">
            <v>026001</v>
          </cell>
          <cell r="DR63">
            <v>147</v>
          </cell>
          <cell r="DS63" t="str">
            <v>025005</v>
          </cell>
          <cell r="DT63">
            <v>109</v>
          </cell>
          <cell r="DU63" t="str">
            <v>025005</v>
          </cell>
          <cell r="DV63">
            <v>101</v>
          </cell>
          <cell r="DW63" t="str">
            <v>026001</v>
          </cell>
          <cell r="DX63">
            <v>195</v>
          </cell>
          <cell r="DY63" t="str">
            <v>026001</v>
          </cell>
          <cell r="DZ63">
            <v>173</v>
          </cell>
          <cell r="EA63" t="str">
            <v>026001</v>
          </cell>
          <cell r="EB63">
            <v>185</v>
          </cell>
          <cell r="EC63" t="str">
            <v>026001</v>
          </cell>
          <cell r="ED63">
            <v>225</v>
          </cell>
          <cell r="EE63" t="str">
            <v>026001</v>
          </cell>
          <cell r="EF63">
            <v>228</v>
          </cell>
          <cell r="EG63" t="str">
            <v>025004</v>
          </cell>
          <cell r="EH63">
            <v>118</v>
          </cell>
          <cell r="EI63" t="str">
            <v>026001</v>
          </cell>
          <cell r="EJ63">
            <v>227</v>
          </cell>
          <cell r="EK63" t="str">
            <v>026001</v>
          </cell>
          <cell r="EL63">
            <v>194</v>
          </cell>
          <cell r="EM63" t="str">
            <v>026001</v>
          </cell>
          <cell r="EN63">
            <v>191</v>
          </cell>
          <cell r="EO63" t="str">
            <v>026001</v>
          </cell>
          <cell r="EP63">
            <v>204</v>
          </cell>
          <cell r="EQ63" t="str">
            <v>026001</v>
          </cell>
          <cell r="ER63">
            <v>198</v>
          </cell>
          <cell r="ES63" t="str">
            <v>025005</v>
          </cell>
          <cell r="ET63">
            <v>95</v>
          </cell>
          <cell r="EU63" t="str">
            <v>026001</v>
          </cell>
          <cell r="EV63">
            <v>211</v>
          </cell>
          <cell r="EW63" t="str">
            <v>025005</v>
          </cell>
          <cell r="EX63">
            <v>101</v>
          </cell>
          <cell r="EY63" t="str">
            <v>026002</v>
          </cell>
          <cell r="EZ63">
            <v>127</v>
          </cell>
          <cell r="FA63" t="str">
            <v>026001</v>
          </cell>
          <cell r="FB63">
            <v>183</v>
          </cell>
          <cell r="FC63" t="str">
            <v>026001</v>
          </cell>
          <cell r="FD63">
            <v>166</v>
          </cell>
          <cell r="FE63" t="str">
            <v>026001</v>
          </cell>
          <cell r="FF63">
            <v>202</v>
          </cell>
          <cell r="FG63" t="str">
            <v>026001</v>
          </cell>
          <cell r="FH63">
            <v>181</v>
          </cell>
          <cell r="FI63" t="str">
            <v>026001</v>
          </cell>
          <cell r="FJ63">
            <v>195</v>
          </cell>
          <cell r="FK63" t="str">
            <v>026001</v>
          </cell>
          <cell r="FL63">
            <v>203</v>
          </cell>
          <cell r="FM63" t="str">
            <v>026001</v>
          </cell>
          <cell r="FN63">
            <v>202</v>
          </cell>
          <cell r="FO63" t="str">
            <v>026001</v>
          </cell>
          <cell r="FP63">
            <v>192</v>
          </cell>
          <cell r="FQ63" t="str">
            <v>026001</v>
          </cell>
          <cell r="FR63">
            <v>206</v>
          </cell>
          <cell r="FS63" t="str">
            <v>026001</v>
          </cell>
          <cell r="FT63">
            <v>167</v>
          </cell>
          <cell r="FU63" t="str">
            <v>026001</v>
          </cell>
          <cell r="FV63">
            <v>172</v>
          </cell>
          <cell r="FW63" t="str">
            <v>026001</v>
          </cell>
          <cell r="FX63">
            <v>160</v>
          </cell>
          <cell r="FY63" t="str">
            <v>026001</v>
          </cell>
          <cell r="FZ63">
            <v>178</v>
          </cell>
          <cell r="GA63" t="str">
            <v>025005</v>
          </cell>
          <cell r="GB63">
            <v>101</v>
          </cell>
          <cell r="GC63" t="str">
            <v>026001</v>
          </cell>
          <cell r="GD63">
            <v>189</v>
          </cell>
          <cell r="GE63" t="str">
            <v>026001</v>
          </cell>
          <cell r="GF63">
            <v>196</v>
          </cell>
          <cell r="GG63" t="str">
            <v>026001</v>
          </cell>
          <cell r="GH63">
            <v>195</v>
          </cell>
          <cell r="GI63" t="str">
            <v>026001</v>
          </cell>
          <cell r="GJ63">
            <v>171</v>
          </cell>
          <cell r="GK63" t="str">
            <v>026001</v>
          </cell>
          <cell r="GL63">
            <v>167</v>
          </cell>
          <cell r="GM63" t="str">
            <v>026001</v>
          </cell>
          <cell r="GN63">
            <v>161</v>
          </cell>
          <cell r="GO63" t="str">
            <v>026001</v>
          </cell>
          <cell r="GP63">
            <v>186</v>
          </cell>
          <cell r="GQ63" t="str">
            <v>026001</v>
          </cell>
          <cell r="GR63">
            <v>164</v>
          </cell>
          <cell r="GS63" t="str">
            <v>026001</v>
          </cell>
          <cell r="GT63">
            <v>165</v>
          </cell>
          <cell r="GU63" t="str">
            <v>026001</v>
          </cell>
          <cell r="GV63">
            <v>151</v>
          </cell>
          <cell r="GW63" t="str">
            <v>026001</v>
          </cell>
          <cell r="GX63">
            <v>166</v>
          </cell>
          <cell r="GY63" t="str">
            <v>026001</v>
          </cell>
          <cell r="GZ63">
            <v>152</v>
          </cell>
          <cell r="HA63" t="str">
            <v>026001</v>
          </cell>
          <cell r="HB63">
            <v>163</v>
          </cell>
          <cell r="HC63" t="str">
            <v>026001</v>
          </cell>
          <cell r="HD63">
            <v>153</v>
          </cell>
          <cell r="HE63" t="str">
            <v>025005</v>
          </cell>
          <cell r="HF63">
            <v>152</v>
          </cell>
          <cell r="HG63" t="str">
            <v>026001</v>
          </cell>
          <cell r="HH63">
            <v>162</v>
          </cell>
          <cell r="HI63" t="str">
            <v>026001</v>
          </cell>
          <cell r="HJ63">
            <v>189</v>
          </cell>
          <cell r="HK63" t="str">
            <v>026001</v>
          </cell>
          <cell r="HL63">
            <v>150</v>
          </cell>
          <cell r="HM63" t="str">
            <v>026001</v>
          </cell>
          <cell r="HN63">
            <v>185</v>
          </cell>
          <cell r="HO63" t="str">
            <v>026001</v>
          </cell>
          <cell r="HP63">
            <v>187</v>
          </cell>
          <cell r="HQ63" t="str">
            <v>026001</v>
          </cell>
          <cell r="HR63">
            <v>177</v>
          </cell>
          <cell r="HS63" t="str">
            <v>026001</v>
          </cell>
          <cell r="HT63">
            <v>187</v>
          </cell>
          <cell r="HU63" t="str">
            <v>026001</v>
          </cell>
          <cell r="HV63">
            <v>210</v>
          </cell>
          <cell r="HW63" t="str">
            <v>026001</v>
          </cell>
          <cell r="HX63">
            <v>173</v>
          </cell>
          <cell r="HY63" t="str">
            <v>026001</v>
          </cell>
          <cell r="HZ63">
            <v>234</v>
          </cell>
          <cell r="IA63" t="str">
            <v>026001</v>
          </cell>
          <cell r="IB63">
            <v>175</v>
          </cell>
          <cell r="IC63" t="str">
            <v>026001</v>
          </cell>
          <cell r="ID63">
            <v>237</v>
          </cell>
          <cell r="IE63" t="str">
            <v>026001</v>
          </cell>
          <cell r="IF63">
            <v>194</v>
          </cell>
          <cell r="IG63" t="str">
            <v>026001</v>
          </cell>
          <cell r="IH63">
            <v>252</v>
          </cell>
          <cell r="II63" t="str">
            <v>026001</v>
          </cell>
          <cell r="IJ63">
            <v>204</v>
          </cell>
          <cell r="IK63" t="str">
            <v>025005</v>
          </cell>
          <cell r="IL63">
            <v>213</v>
          </cell>
          <cell r="IM63" t="str">
            <v>026001</v>
          </cell>
          <cell r="IN63">
            <v>187</v>
          </cell>
          <cell r="IO63" t="str">
            <v>026001</v>
          </cell>
          <cell r="IP63">
            <v>205</v>
          </cell>
          <cell r="IQ63" t="str">
            <v>026001</v>
          </cell>
          <cell r="IR63">
            <v>182</v>
          </cell>
          <cell r="IS63" t="str">
            <v>026001</v>
          </cell>
          <cell r="IT63">
            <v>235</v>
          </cell>
          <cell r="IU63" t="str">
            <v>026001</v>
          </cell>
          <cell r="IV63">
            <v>157</v>
          </cell>
          <cell r="IW63" t="str">
            <v>026001</v>
          </cell>
          <cell r="IX63">
            <v>196</v>
          </cell>
          <cell r="IY63" t="str">
            <v>026001</v>
          </cell>
          <cell r="IZ63">
            <v>163</v>
          </cell>
          <cell r="JA63" t="str">
            <v>026001</v>
          </cell>
          <cell r="JB63">
            <v>202</v>
          </cell>
          <cell r="JC63" t="str">
            <v>026002</v>
          </cell>
          <cell r="JD63">
            <v>119</v>
          </cell>
          <cell r="JE63" t="str">
            <v>026001</v>
          </cell>
          <cell r="JF63">
            <v>223</v>
          </cell>
          <cell r="JG63" t="str">
            <v>026002</v>
          </cell>
          <cell r="JH63">
            <v>113</v>
          </cell>
          <cell r="JI63" t="str">
            <v>026001</v>
          </cell>
          <cell r="JJ63">
            <v>182</v>
          </cell>
          <cell r="JK63" t="str">
            <v>026001</v>
          </cell>
          <cell r="JL63">
            <v>145</v>
          </cell>
          <cell r="JM63" t="str">
            <v>026001</v>
          </cell>
          <cell r="JN63">
            <v>167</v>
          </cell>
          <cell r="JO63" t="str">
            <v>026001</v>
          </cell>
          <cell r="JP63">
            <v>120</v>
          </cell>
          <cell r="JQ63" t="str">
            <v>026001</v>
          </cell>
          <cell r="JR63">
            <v>176</v>
          </cell>
          <cell r="JS63" t="str">
            <v>026001</v>
          </cell>
          <cell r="JT63">
            <v>95</v>
          </cell>
          <cell r="JU63" t="str">
            <v>026002</v>
          </cell>
          <cell r="JV63">
            <v>107</v>
          </cell>
          <cell r="JW63" t="str">
            <v>026002</v>
          </cell>
          <cell r="JX63">
            <v>62</v>
          </cell>
          <cell r="JY63" t="str">
            <v>026002</v>
          </cell>
          <cell r="JZ63">
            <v>102</v>
          </cell>
          <cell r="KA63" t="str">
            <v>026002</v>
          </cell>
          <cell r="KB63">
            <v>78</v>
          </cell>
          <cell r="KC63" t="str">
            <v>026002</v>
          </cell>
          <cell r="KD63">
            <v>95</v>
          </cell>
          <cell r="KE63" t="str">
            <v>026002</v>
          </cell>
          <cell r="KF63">
            <v>44</v>
          </cell>
          <cell r="KG63" t="str">
            <v>026002</v>
          </cell>
          <cell r="KH63">
            <v>79</v>
          </cell>
          <cell r="KI63" t="str">
            <v>026002</v>
          </cell>
          <cell r="KJ63">
            <v>44</v>
          </cell>
          <cell r="KK63" t="str">
            <v>026002</v>
          </cell>
          <cell r="KL63">
            <v>78</v>
          </cell>
          <cell r="KM63" t="str">
            <v>026002</v>
          </cell>
          <cell r="KN63">
            <v>38</v>
          </cell>
          <cell r="KO63" t="str">
            <v>026002</v>
          </cell>
          <cell r="KP63">
            <v>67</v>
          </cell>
          <cell r="KQ63" t="str">
            <v>026002</v>
          </cell>
          <cell r="KR63">
            <v>14</v>
          </cell>
          <cell r="KS63" t="str">
            <v>026002</v>
          </cell>
          <cell r="KT63">
            <v>24</v>
          </cell>
          <cell r="KU63" t="str">
            <v>026002</v>
          </cell>
          <cell r="KV63">
            <v>6</v>
          </cell>
          <cell r="KW63" t="str">
            <v>026002</v>
          </cell>
          <cell r="KX63">
            <v>19</v>
          </cell>
          <cell r="KY63" t="str">
            <v>026002</v>
          </cell>
          <cell r="KZ63">
            <v>11</v>
          </cell>
          <cell r="LA63" t="str">
            <v>026002</v>
          </cell>
          <cell r="LB63">
            <v>29</v>
          </cell>
          <cell r="LC63" t="str">
            <v>026002</v>
          </cell>
          <cell r="LD63">
            <v>25</v>
          </cell>
          <cell r="LE63" t="str">
            <v>026002</v>
          </cell>
          <cell r="LF63">
            <v>39</v>
          </cell>
          <cell r="LG63" t="str">
            <v>026002</v>
          </cell>
          <cell r="LH63">
            <v>26</v>
          </cell>
          <cell r="LI63" t="str">
            <v>026002</v>
          </cell>
          <cell r="LJ63">
            <v>66</v>
          </cell>
          <cell r="LK63" t="str">
            <v>026002</v>
          </cell>
          <cell r="LL63">
            <v>25</v>
          </cell>
          <cell r="LM63" t="str">
            <v>026002</v>
          </cell>
          <cell r="LN63">
            <v>85</v>
          </cell>
          <cell r="LO63" t="str">
            <v>026002</v>
          </cell>
          <cell r="LP63">
            <v>32</v>
          </cell>
          <cell r="LQ63" t="str">
            <v>026002</v>
          </cell>
          <cell r="LR63">
            <v>87</v>
          </cell>
          <cell r="LS63" t="str">
            <v>026002</v>
          </cell>
          <cell r="LT63">
            <v>20</v>
          </cell>
          <cell r="LU63" t="str">
            <v>026002</v>
          </cell>
          <cell r="LV63">
            <v>62</v>
          </cell>
          <cell r="LW63" t="str">
            <v>026002</v>
          </cell>
          <cell r="LX63">
            <v>19</v>
          </cell>
          <cell r="LY63" t="str">
            <v>026002</v>
          </cell>
          <cell r="LZ63">
            <v>63</v>
          </cell>
          <cell r="MA63" t="str">
            <v>026002</v>
          </cell>
          <cell r="MB63">
            <v>11</v>
          </cell>
          <cell r="MC63" t="str">
            <v>026002</v>
          </cell>
          <cell r="MD63">
            <v>69</v>
          </cell>
          <cell r="ME63" t="str">
            <v>026002</v>
          </cell>
          <cell r="MF63">
            <v>17</v>
          </cell>
          <cell r="MG63" t="str">
            <v>026002</v>
          </cell>
          <cell r="MH63">
            <v>54</v>
          </cell>
          <cell r="MI63" t="str">
            <v>026002</v>
          </cell>
          <cell r="MJ63">
            <v>7</v>
          </cell>
          <cell r="MK63" t="str">
            <v>026002</v>
          </cell>
          <cell r="ML63">
            <v>31</v>
          </cell>
          <cell r="MM63" t="str">
            <v>026002</v>
          </cell>
          <cell r="MN63">
            <v>3</v>
          </cell>
          <cell r="MO63" t="str">
            <v>026002</v>
          </cell>
          <cell r="MP63">
            <v>22</v>
          </cell>
          <cell r="MQ63" t="str">
            <v>026002</v>
          </cell>
          <cell r="MR63">
            <v>6</v>
          </cell>
          <cell r="MS63" t="str">
            <v>026002</v>
          </cell>
          <cell r="MT63">
            <v>18</v>
          </cell>
          <cell r="MU63" t="str">
            <v>026002</v>
          </cell>
          <cell r="MV63">
            <v>6</v>
          </cell>
          <cell r="MW63" t="str">
            <v>026002</v>
          </cell>
          <cell r="MX63">
            <v>22</v>
          </cell>
          <cell r="MY63" t="str">
            <v>026002</v>
          </cell>
          <cell r="MZ63">
            <v>7</v>
          </cell>
          <cell r="NA63" t="str">
            <v>026002</v>
          </cell>
          <cell r="NB63">
            <v>19</v>
          </cell>
          <cell r="NC63" t="str">
            <v>026002</v>
          </cell>
          <cell r="ND63">
            <v>4</v>
          </cell>
          <cell r="NE63" t="str">
            <v>026002</v>
          </cell>
          <cell r="NF63">
            <v>18</v>
          </cell>
          <cell r="NG63" t="str">
            <v>026002</v>
          </cell>
          <cell r="NH63">
            <v>2</v>
          </cell>
          <cell r="NI63" t="str">
            <v>026003</v>
          </cell>
          <cell r="NJ63">
            <v>7</v>
          </cell>
          <cell r="NM63" t="str">
            <v>026004</v>
          </cell>
          <cell r="NN63">
            <v>2</v>
          </cell>
          <cell r="NQ63" t="str">
            <v>026003</v>
          </cell>
          <cell r="NR63">
            <v>1</v>
          </cell>
          <cell r="NU63" t="str">
            <v>027002</v>
          </cell>
          <cell r="NV63">
            <v>9</v>
          </cell>
          <cell r="NW63" t="str">
            <v>026002</v>
          </cell>
          <cell r="NX63">
            <v>1</v>
          </cell>
          <cell r="NY63" t="str">
            <v>029400</v>
          </cell>
          <cell r="NZ63">
            <v>5</v>
          </cell>
        </row>
        <row r="64">
          <cell r="C64" t="str">
            <v>027001</v>
          </cell>
          <cell r="D64">
            <v>265</v>
          </cell>
          <cell r="E64" t="str">
            <v>027001</v>
          </cell>
          <cell r="F64">
            <v>272</v>
          </cell>
          <cell r="G64" t="str">
            <v>027001</v>
          </cell>
          <cell r="H64">
            <v>232</v>
          </cell>
          <cell r="I64" t="str">
            <v>027001</v>
          </cell>
          <cell r="J64">
            <v>232</v>
          </cell>
          <cell r="K64" t="str">
            <v>027001</v>
          </cell>
          <cell r="L64">
            <v>298</v>
          </cell>
          <cell r="M64" t="str">
            <v>027001</v>
          </cell>
          <cell r="N64">
            <v>292</v>
          </cell>
          <cell r="O64" t="str">
            <v>027001</v>
          </cell>
          <cell r="P64">
            <v>322</v>
          </cell>
          <cell r="Q64" t="str">
            <v>027001</v>
          </cell>
          <cell r="R64">
            <v>297</v>
          </cell>
          <cell r="S64" t="str">
            <v>027001</v>
          </cell>
          <cell r="T64">
            <v>340</v>
          </cell>
          <cell r="U64" t="str">
            <v>027001</v>
          </cell>
          <cell r="V64">
            <v>295</v>
          </cell>
          <cell r="W64" t="str">
            <v>027001</v>
          </cell>
          <cell r="X64">
            <v>436</v>
          </cell>
          <cell r="Y64" t="str">
            <v>027001</v>
          </cell>
          <cell r="Z64">
            <v>373</v>
          </cell>
          <cell r="AA64" t="str">
            <v>027001</v>
          </cell>
          <cell r="AB64">
            <v>443</v>
          </cell>
          <cell r="AC64" t="str">
            <v>027000</v>
          </cell>
          <cell r="AD64">
            <v>1515</v>
          </cell>
          <cell r="AE64" t="str">
            <v>027001</v>
          </cell>
          <cell r="AF64">
            <v>393</v>
          </cell>
          <cell r="AG64" t="str">
            <v>027001</v>
          </cell>
          <cell r="AH64">
            <v>365</v>
          </cell>
          <cell r="AI64" t="str">
            <v>027001</v>
          </cell>
          <cell r="AJ64">
            <v>396</v>
          </cell>
          <cell r="AK64" t="str">
            <v>027001</v>
          </cell>
          <cell r="AL64">
            <v>404</v>
          </cell>
          <cell r="AM64" t="str">
            <v>027001</v>
          </cell>
          <cell r="AN64">
            <v>398</v>
          </cell>
          <cell r="AO64" t="str">
            <v>027001</v>
          </cell>
          <cell r="AP64">
            <v>352</v>
          </cell>
          <cell r="AQ64" t="str">
            <v>027001</v>
          </cell>
          <cell r="AR64">
            <v>413</v>
          </cell>
          <cell r="AS64" t="str">
            <v>027001</v>
          </cell>
          <cell r="AT64">
            <v>398</v>
          </cell>
          <cell r="AU64" t="str">
            <v>027001</v>
          </cell>
          <cell r="AV64">
            <v>363</v>
          </cell>
          <cell r="AW64" t="str">
            <v>027001</v>
          </cell>
          <cell r="AX64">
            <v>349</v>
          </cell>
          <cell r="AY64" t="str">
            <v>027001</v>
          </cell>
          <cell r="AZ64">
            <v>384</v>
          </cell>
          <cell r="BA64" t="str">
            <v>027001</v>
          </cell>
          <cell r="BB64">
            <v>369</v>
          </cell>
          <cell r="BC64" t="str">
            <v>027000</v>
          </cell>
          <cell r="BD64">
            <v>1085</v>
          </cell>
          <cell r="BE64" t="str">
            <v>027000</v>
          </cell>
          <cell r="BF64">
            <v>1075</v>
          </cell>
          <cell r="BG64" t="str">
            <v>027000</v>
          </cell>
          <cell r="BH64">
            <v>953</v>
          </cell>
          <cell r="BI64" t="str">
            <v>027000</v>
          </cell>
          <cell r="BJ64">
            <v>898</v>
          </cell>
          <cell r="BK64" t="str">
            <v>027000</v>
          </cell>
          <cell r="BL64">
            <v>957</v>
          </cell>
          <cell r="BM64" t="str">
            <v>027000</v>
          </cell>
          <cell r="BN64">
            <v>904</v>
          </cell>
          <cell r="BO64" t="str">
            <v>025002</v>
          </cell>
          <cell r="BP64">
            <v>114</v>
          </cell>
          <cell r="BQ64" t="str">
            <v>025002</v>
          </cell>
          <cell r="BR64">
            <v>106</v>
          </cell>
          <cell r="BS64" t="str">
            <v>025003</v>
          </cell>
          <cell r="BT64">
            <v>106</v>
          </cell>
          <cell r="BU64" t="str">
            <v>025005</v>
          </cell>
          <cell r="BV64">
            <v>55</v>
          </cell>
          <cell r="BW64" t="str">
            <v>025003</v>
          </cell>
          <cell r="BX64">
            <v>88</v>
          </cell>
          <cell r="BY64" t="str">
            <v>025005</v>
          </cell>
          <cell r="BZ64">
            <v>57</v>
          </cell>
          <cell r="CA64" t="str">
            <v>026002</v>
          </cell>
          <cell r="CB64">
            <v>125</v>
          </cell>
          <cell r="CC64" t="str">
            <v>026001</v>
          </cell>
          <cell r="CD64">
            <v>108</v>
          </cell>
          <cell r="CE64" t="str">
            <v>025005</v>
          </cell>
          <cell r="CF64">
            <v>77</v>
          </cell>
          <cell r="CG64" t="str">
            <v>025005</v>
          </cell>
          <cell r="CH64">
            <v>40</v>
          </cell>
          <cell r="CI64" t="str">
            <v>025004</v>
          </cell>
          <cell r="CJ64">
            <v>89</v>
          </cell>
          <cell r="CK64" t="str">
            <v>026002</v>
          </cell>
          <cell r="CL64">
            <v>56</v>
          </cell>
          <cell r="CM64" t="str">
            <v>026002</v>
          </cell>
          <cell r="CN64">
            <v>93</v>
          </cell>
          <cell r="CO64" t="str">
            <v>025005</v>
          </cell>
          <cell r="CP64">
            <v>67</v>
          </cell>
          <cell r="CQ64" t="str">
            <v>026002</v>
          </cell>
          <cell r="CR64">
            <v>89</v>
          </cell>
          <cell r="CS64" t="str">
            <v>026001</v>
          </cell>
          <cell r="CT64">
            <v>90</v>
          </cell>
          <cell r="CU64" t="str">
            <v>026002</v>
          </cell>
          <cell r="CV64">
            <v>92</v>
          </cell>
          <cell r="CW64" t="str">
            <v>026002</v>
          </cell>
          <cell r="CX64">
            <v>58</v>
          </cell>
          <cell r="CY64" t="str">
            <v>026002</v>
          </cell>
          <cell r="CZ64">
            <v>94</v>
          </cell>
          <cell r="DA64" t="str">
            <v>025005</v>
          </cell>
          <cell r="DB64">
            <v>52</v>
          </cell>
          <cell r="DC64" t="str">
            <v>026002</v>
          </cell>
          <cell r="DD64">
            <v>95</v>
          </cell>
          <cell r="DE64" t="str">
            <v>026001</v>
          </cell>
          <cell r="DF64">
            <v>108</v>
          </cell>
          <cell r="DG64" t="str">
            <v>026002</v>
          </cell>
          <cell r="DH64">
            <v>115</v>
          </cell>
          <cell r="DI64" t="str">
            <v>026001</v>
          </cell>
          <cell r="DJ64">
            <v>120</v>
          </cell>
          <cell r="DK64" t="str">
            <v>026002</v>
          </cell>
          <cell r="DL64">
            <v>102</v>
          </cell>
          <cell r="DM64" t="str">
            <v>026002</v>
          </cell>
          <cell r="DN64">
            <v>86</v>
          </cell>
          <cell r="DO64" t="str">
            <v>026002</v>
          </cell>
          <cell r="DP64">
            <v>132</v>
          </cell>
          <cell r="DQ64" t="str">
            <v>026002</v>
          </cell>
          <cell r="DR64">
            <v>84</v>
          </cell>
          <cell r="DS64" t="str">
            <v>026001</v>
          </cell>
          <cell r="DT64">
            <v>186</v>
          </cell>
          <cell r="DU64" t="str">
            <v>026001</v>
          </cell>
          <cell r="DV64">
            <v>146</v>
          </cell>
          <cell r="DW64" t="str">
            <v>026002</v>
          </cell>
          <cell r="DX64">
            <v>142</v>
          </cell>
          <cell r="DY64" t="str">
            <v>026002</v>
          </cell>
          <cell r="DZ64">
            <v>112</v>
          </cell>
          <cell r="EA64" t="str">
            <v>026002</v>
          </cell>
          <cell r="EB64">
            <v>130</v>
          </cell>
          <cell r="EC64" t="str">
            <v>026002</v>
          </cell>
          <cell r="ED64">
            <v>118</v>
          </cell>
          <cell r="EE64" t="str">
            <v>026002</v>
          </cell>
          <cell r="EF64">
            <v>163</v>
          </cell>
          <cell r="EG64" t="str">
            <v>025005</v>
          </cell>
          <cell r="EH64">
            <v>116</v>
          </cell>
          <cell r="EI64" t="str">
            <v>026002</v>
          </cell>
          <cell r="EJ64">
            <v>129</v>
          </cell>
          <cell r="EK64" t="str">
            <v>026002</v>
          </cell>
          <cell r="EL64">
            <v>115</v>
          </cell>
          <cell r="EM64" t="str">
            <v>026002</v>
          </cell>
          <cell r="EN64">
            <v>140</v>
          </cell>
          <cell r="EO64" t="str">
            <v>026002</v>
          </cell>
          <cell r="EP64">
            <v>116</v>
          </cell>
          <cell r="EQ64" t="str">
            <v>026002</v>
          </cell>
          <cell r="ER64">
            <v>147</v>
          </cell>
          <cell r="ES64" t="str">
            <v>026001</v>
          </cell>
          <cell r="ET64">
            <v>194</v>
          </cell>
          <cell r="EU64" t="str">
            <v>026002</v>
          </cell>
          <cell r="EV64">
            <v>117</v>
          </cell>
          <cell r="EW64" t="str">
            <v>026001</v>
          </cell>
          <cell r="EX64">
            <v>228</v>
          </cell>
          <cell r="EY64" t="str">
            <v>026003</v>
          </cell>
          <cell r="EZ64">
            <v>145</v>
          </cell>
          <cell r="FA64" t="str">
            <v>026002</v>
          </cell>
          <cell r="FB64">
            <v>103</v>
          </cell>
          <cell r="FC64" t="str">
            <v>026002</v>
          </cell>
          <cell r="FD64">
            <v>112</v>
          </cell>
          <cell r="FE64" t="str">
            <v>026002</v>
          </cell>
          <cell r="FF64">
            <v>121</v>
          </cell>
          <cell r="FG64" t="str">
            <v>026002</v>
          </cell>
          <cell r="FH64">
            <v>107</v>
          </cell>
          <cell r="FI64" t="str">
            <v>026002</v>
          </cell>
          <cell r="FJ64">
            <v>108</v>
          </cell>
          <cell r="FK64" t="str">
            <v>026002</v>
          </cell>
          <cell r="FL64">
            <v>101</v>
          </cell>
          <cell r="FM64" t="str">
            <v>026002</v>
          </cell>
          <cell r="FN64">
            <v>119</v>
          </cell>
          <cell r="FO64" t="str">
            <v>026002</v>
          </cell>
          <cell r="FP64">
            <v>133</v>
          </cell>
          <cell r="FQ64" t="str">
            <v>026002</v>
          </cell>
          <cell r="FR64">
            <v>121</v>
          </cell>
          <cell r="FS64" t="str">
            <v>026002</v>
          </cell>
          <cell r="FT64">
            <v>104</v>
          </cell>
          <cell r="FU64" t="str">
            <v>026002</v>
          </cell>
          <cell r="FV64">
            <v>133</v>
          </cell>
          <cell r="FW64" t="str">
            <v>026002</v>
          </cell>
          <cell r="FX64">
            <v>121</v>
          </cell>
          <cell r="FY64" t="str">
            <v>026002</v>
          </cell>
          <cell r="FZ64">
            <v>127</v>
          </cell>
          <cell r="GA64" t="str">
            <v>026001</v>
          </cell>
          <cell r="GB64">
            <v>190</v>
          </cell>
          <cell r="GC64" t="str">
            <v>026002</v>
          </cell>
          <cell r="GD64">
            <v>140</v>
          </cell>
          <cell r="GE64" t="str">
            <v>026002</v>
          </cell>
          <cell r="GF64">
            <v>110</v>
          </cell>
          <cell r="GG64" t="str">
            <v>026002</v>
          </cell>
          <cell r="GH64">
            <v>125</v>
          </cell>
          <cell r="GI64" t="str">
            <v>026002</v>
          </cell>
          <cell r="GJ64">
            <v>99</v>
          </cell>
          <cell r="GK64" t="str">
            <v>026002</v>
          </cell>
          <cell r="GL64">
            <v>144</v>
          </cell>
          <cell r="GM64" t="str">
            <v>026002</v>
          </cell>
          <cell r="GN64">
            <v>102</v>
          </cell>
          <cell r="GO64" t="str">
            <v>026002</v>
          </cell>
          <cell r="GP64">
            <v>140</v>
          </cell>
          <cell r="GQ64" t="str">
            <v>026002</v>
          </cell>
          <cell r="GR64">
            <v>133</v>
          </cell>
          <cell r="GS64" t="str">
            <v>026002</v>
          </cell>
          <cell r="GT64">
            <v>140</v>
          </cell>
          <cell r="GU64" t="str">
            <v>026002</v>
          </cell>
          <cell r="GV64">
            <v>101</v>
          </cell>
          <cell r="GW64" t="str">
            <v>026002</v>
          </cell>
          <cell r="GX64">
            <v>131</v>
          </cell>
          <cell r="GY64" t="str">
            <v>026002</v>
          </cell>
          <cell r="GZ64">
            <v>128</v>
          </cell>
          <cell r="HA64" t="str">
            <v>026002</v>
          </cell>
          <cell r="HB64">
            <v>130</v>
          </cell>
          <cell r="HC64" t="str">
            <v>026002</v>
          </cell>
          <cell r="HD64">
            <v>153</v>
          </cell>
          <cell r="HE64" t="str">
            <v>026001</v>
          </cell>
          <cell r="HF64">
            <v>188</v>
          </cell>
          <cell r="HG64" t="str">
            <v>026002</v>
          </cell>
          <cell r="HH64">
            <v>113</v>
          </cell>
          <cell r="HI64" t="str">
            <v>026002</v>
          </cell>
          <cell r="HJ64">
            <v>128</v>
          </cell>
          <cell r="HK64" t="str">
            <v>026002</v>
          </cell>
          <cell r="HL64">
            <v>168</v>
          </cell>
          <cell r="HM64" t="str">
            <v>026002</v>
          </cell>
          <cell r="HN64">
            <v>158</v>
          </cell>
          <cell r="HO64" t="str">
            <v>026002</v>
          </cell>
          <cell r="HP64">
            <v>158</v>
          </cell>
          <cell r="HQ64" t="str">
            <v>026002</v>
          </cell>
          <cell r="HR64">
            <v>148</v>
          </cell>
          <cell r="HS64" t="str">
            <v>026002</v>
          </cell>
          <cell r="HT64">
            <v>161</v>
          </cell>
          <cell r="HU64" t="str">
            <v>026002</v>
          </cell>
          <cell r="HV64">
            <v>178</v>
          </cell>
          <cell r="HW64" t="str">
            <v>026002</v>
          </cell>
          <cell r="HX64">
            <v>160</v>
          </cell>
          <cell r="HY64" t="str">
            <v>026002</v>
          </cell>
          <cell r="HZ64">
            <v>201</v>
          </cell>
          <cell r="IA64" t="str">
            <v>026002</v>
          </cell>
          <cell r="IB64">
            <v>179</v>
          </cell>
          <cell r="IC64" t="str">
            <v>026002</v>
          </cell>
          <cell r="ID64">
            <v>192</v>
          </cell>
          <cell r="IE64" t="str">
            <v>026002</v>
          </cell>
          <cell r="IF64">
            <v>167</v>
          </cell>
          <cell r="IG64" t="str">
            <v>026002</v>
          </cell>
          <cell r="IH64">
            <v>192</v>
          </cell>
          <cell r="II64" t="str">
            <v>026002</v>
          </cell>
          <cell r="IJ64">
            <v>188</v>
          </cell>
          <cell r="IK64" t="str">
            <v>026001</v>
          </cell>
          <cell r="IL64">
            <v>241</v>
          </cell>
          <cell r="IM64" t="str">
            <v>026002</v>
          </cell>
          <cell r="IN64">
            <v>173</v>
          </cell>
          <cell r="IO64" t="str">
            <v>026002</v>
          </cell>
          <cell r="IP64">
            <v>176</v>
          </cell>
          <cell r="IQ64" t="str">
            <v>026002</v>
          </cell>
          <cell r="IR64">
            <v>163</v>
          </cell>
          <cell r="IS64" t="str">
            <v>026002</v>
          </cell>
          <cell r="IT64">
            <v>129</v>
          </cell>
          <cell r="IU64" t="str">
            <v>026002</v>
          </cell>
          <cell r="IV64">
            <v>130</v>
          </cell>
          <cell r="IW64" t="str">
            <v>026002</v>
          </cell>
          <cell r="IX64">
            <v>170</v>
          </cell>
          <cell r="IY64" t="str">
            <v>026002</v>
          </cell>
          <cell r="IZ64">
            <v>135</v>
          </cell>
          <cell r="JA64" t="str">
            <v>026002</v>
          </cell>
          <cell r="JB64">
            <v>179</v>
          </cell>
          <cell r="JC64" t="str">
            <v>026003</v>
          </cell>
          <cell r="JD64">
            <v>121</v>
          </cell>
          <cell r="JE64" t="str">
            <v>026002</v>
          </cell>
          <cell r="JF64">
            <v>161</v>
          </cell>
          <cell r="JG64" t="str">
            <v>026003</v>
          </cell>
          <cell r="JH64">
            <v>92</v>
          </cell>
          <cell r="JI64" t="str">
            <v>026002</v>
          </cell>
          <cell r="JJ64">
            <v>154</v>
          </cell>
          <cell r="JK64" t="str">
            <v>026002</v>
          </cell>
          <cell r="JL64">
            <v>86</v>
          </cell>
          <cell r="JM64" t="str">
            <v>026002</v>
          </cell>
          <cell r="JN64">
            <v>138</v>
          </cell>
          <cell r="JO64" t="str">
            <v>026002</v>
          </cell>
          <cell r="JP64">
            <v>115</v>
          </cell>
          <cell r="JQ64" t="str">
            <v>026002</v>
          </cell>
          <cell r="JR64">
            <v>126</v>
          </cell>
          <cell r="JS64" t="str">
            <v>026002</v>
          </cell>
          <cell r="JT64">
            <v>73</v>
          </cell>
          <cell r="JU64" t="str">
            <v>026003</v>
          </cell>
          <cell r="JV64">
            <v>101</v>
          </cell>
          <cell r="JW64" t="str">
            <v>026003</v>
          </cell>
          <cell r="JX64">
            <v>75</v>
          </cell>
          <cell r="JY64" t="str">
            <v>026003</v>
          </cell>
          <cell r="JZ64">
            <v>83</v>
          </cell>
          <cell r="KA64" t="str">
            <v>026003</v>
          </cell>
          <cell r="KB64">
            <v>57</v>
          </cell>
          <cell r="KC64" t="str">
            <v>026003</v>
          </cell>
          <cell r="KD64">
            <v>94</v>
          </cell>
          <cell r="KE64" t="str">
            <v>026003</v>
          </cell>
          <cell r="KF64">
            <v>32</v>
          </cell>
          <cell r="KG64" t="str">
            <v>026003</v>
          </cell>
          <cell r="KH64">
            <v>63</v>
          </cell>
          <cell r="KI64" t="str">
            <v>026003</v>
          </cell>
          <cell r="KJ64">
            <v>34</v>
          </cell>
          <cell r="KK64" t="str">
            <v>026003</v>
          </cell>
          <cell r="KL64">
            <v>70</v>
          </cell>
          <cell r="KM64" t="str">
            <v>026003</v>
          </cell>
          <cell r="KN64">
            <v>21</v>
          </cell>
          <cell r="KO64" t="str">
            <v>026003</v>
          </cell>
          <cell r="KP64">
            <v>62</v>
          </cell>
          <cell r="KQ64" t="str">
            <v>026003</v>
          </cell>
          <cell r="KR64">
            <v>14</v>
          </cell>
          <cell r="KS64" t="str">
            <v>026003</v>
          </cell>
          <cell r="KT64">
            <v>26</v>
          </cell>
          <cell r="KU64" t="str">
            <v>026003</v>
          </cell>
          <cell r="KV64">
            <v>13</v>
          </cell>
          <cell r="KW64" t="str">
            <v>026003</v>
          </cell>
          <cell r="KX64">
            <v>16</v>
          </cell>
          <cell r="KY64" t="str">
            <v>026003</v>
          </cell>
          <cell r="KZ64">
            <v>18</v>
          </cell>
          <cell r="LA64" t="str">
            <v>026003</v>
          </cell>
          <cell r="LB64">
            <v>23</v>
          </cell>
          <cell r="LC64" t="str">
            <v>026003</v>
          </cell>
          <cell r="LD64">
            <v>10</v>
          </cell>
          <cell r="LE64" t="str">
            <v>026003</v>
          </cell>
          <cell r="LF64">
            <v>41</v>
          </cell>
          <cell r="LG64" t="str">
            <v>026003</v>
          </cell>
          <cell r="LH64">
            <v>32</v>
          </cell>
          <cell r="LI64" t="str">
            <v>026003</v>
          </cell>
          <cell r="LJ64">
            <v>72</v>
          </cell>
          <cell r="LK64" t="str">
            <v>026003</v>
          </cell>
          <cell r="LL64">
            <v>19</v>
          </cell>
          <cell r="LM64" t="str">
            <v>026003</v>
          </cell>
          <cell r="LN64">
            <v>63</v>
          </cell>
          <cell r="LO64" t="str">
            <v>026003</v>
          </cell>
          <cell r="LP64">
            <v>37</v>
          </cell>
          <cell r="LQ64" t="str">
            <v>026003</v>
          </cell>
          <cell r="LR64">
            <v>68</v>
          </cell>
          <cell r="LS64" t="str">
            <v>026003</v>
          </cell>
          <cell r="LT64">
            <v>25</v>
          </cell>
          <cell r="LU64" t="str">
            <v>026003</v>
          </cell>
          <cell r="LV64">
            <v>54</v>
          </cell>
          <cell r="LW64" t="str">
            <v>026003</v>
          </cell>
          <cell r="LX64">
            <v>16</v>
          </cell>
          <cell r="LY64" t="str">
            <v>026003</v>
          </cell>
          <cell r="LZ64">
            <v>62</v>
          </cell>
          <cell r="MA64" t="str">
            <v>026003</v>
          </cell>
          <cell r="MB64">
            <v>13</v>
          </cell>
          <cell r="MC64" t="str">
            <v>026003</v>
          </cell>
          <cell r="MD64">
            <v>65</v>
          </cell>
          <cell r="ME64" t="str">
            <v>026003</v>
          </cell>
          <cell r="MF64">
            <v>9</v>
          </cell>
          <cell r="MG64" t="str">
            <v>026003</v>
          </cell>
          <cell r="MH64">
            <v>58</v>
          </cell>
          <cell r="MI64" t="str">
            <v>026003</v>
          </cell>
          <cell r="MJ64">
            <v>11</v>
          </cell>
          <cell r="MK64" t="str">
            <v>026003</v>
          </cell>
          <cell r="ML64">
            <v>29</v>
          </cell>
          <cell r="MM64" t="str">
            <v>026003</v>
          </cell>
          <cell r="MN64">
            <v>6</v>
          </cell>
          <cell r="MO64" t="str">
            <v>026003</v>
          </cell>
          <cell r="MP64">
            <v>20</v>
          </cell>
          <cell r="MQ64" t="str">
            <v>026003</v>
          </cell>
          <cell r="MR64">
            <v>2</v>
          </cell>
          <cell r="MS64" t="str">
            <v>026003</v>
          </cell>
          <cell r="MT64">
            <v>22</v>
          </cell>
          <cell r="MU64" t="str">
            <v>026003</v>
          </cell>
          <cell r="MV64">
            <v>4</v>
          </cell>
          <cell r="MW64" t="str">
            <v>026003</v>
          </cell>
          <cell r="MX64">
            <v>13</v>
          </cell>
          <cell r="MY64" t="str">
            <v>026003</v>
          </cell>
          <cell r="MZ64">
            <v>5</v>
          </cell>
          <cell r="NA64" t="str">
            <v>026003</v>
          </cell>
          <cell r="NB64">
            <v>16</v>
          </cell>
          <cell r="NC64" t="str">
            <v>026003</v>
          </cell>
          <cell r="ND64">
            <v>4</v>
          </cell>
          <cell r="NE64" t="str">
            <v>026003</v>
          </cell>
          <cell r="NF64">
            <v>5</v>
          </cell>
          <cell r="NG64" t="str">
            <v>026003</v>
          </cell>
          <cell r="NH64">
            <v>3</v>
          </cell>
          <cell r="NI64" t="str">
            <v>026004</v>
          </cell>
          <cell r="NJ64">
            <v>9</v>
          </cell>
          <cell r="NM64" t="str">
            <v>026005</v>
          </cell>
          <cell r="NN64">
            <v>4</v>
          </cell>
          <cell r="NQ64" t="str">
            <v>026004</v>
          </cell>
          <cell r="NR64">
            <v>3</v>
          </cell>
          <cell r="NU64" t="str">
            <v>028000</v>
          </cell>
          <cell r="NV64">
            <v>10</v>
          </cell>
          <cell r="NY64" t="str">
            <v>029700</v>
          </cell>
          <cell r="NZ64">
            <v>9</v>
          </cell>
        </row>
        <row r="65">
          <cell r="C65" t="str">
            <v>027002</v>
          </cell>
          <cell r="D65">
            <v>111</v>
          </cell>
          <cell r="E65" t="str">
            <v>027002</v>
          </cell>
          <cell r="F65">
            <v>92</v>
          </cell>
          <cell r="G65" t="str">
            <v>027002</v>
          </cell>
          <cell r="H65">
            <v>111</v>
          </cell>
          <cell r="I65" t="str">
            <v>027002</v>
          </cell>
          <cell r="J65">
            <v>115</v>
          </cell>
          <cell r="K65" t="str">
            <v>027002</v>
          </cell>
          <cell r="L65">
            <v>116</v>
          </cell>
          <cell r="M65" t="str">
            <v>027002</v>
          </cell>
          <cell r="N65">
            <v>111</v>
          </cell>
          <cell r="O65" t="str">
            <v>027002</v>
          </cell>
          <cell r="P65">
            <v>148</v>
          </cell>
          <cell r="Q65" t="str">
            <v>027002</v>
          </cell>
          <cell r="R65">
            <v>121</v>
          </cell>
          <cell r="S65" t="str">
            <v>027002</v>
          </cell>
          <cell r="T65">
            <v>142</v>
          </cell>
          <cell r="U65" t="str">
            <v>027002</v>
          </cell>
          <cell r="V65">
            <v>146</v>
          </cell>
          <cell r="W65" t="str">
            <v>027002</v>
          </cell>
          <cell r="X65">
            <v>168</v>
          </cell>
          <cell r="Y65" t="str">
            <v>027002</v>
          </cell>
          <cell r="Z65">
            <v>170</v>
          </cell>
          <cell r="AA65" t="str">
            <v>027002</v>
          </cell>
          <cell r="AB65">
            <v>190</v>
          </cell>
          <cell r="AC65" t="str">
            <v>027001</v>
          </cell>
          <cell r="AD65">
            <v>388</v>
          </cell>
          <cell r="AE65" t="str">
            <v>027002</v>
          </cell>
          <cell r="AF65">
            <v>192</v>
          </cell>
          <cell r="AG65" t="str">
            <v>027002</v>
          </cell>
          <cell r="AH65">
            <v>166</v>
          </cell>
          <cell r="AI65" t="str">
            <v>027002</v>
          </cell>
          <cell r="AJ65">
            <v>179</v>
          </cell>
          <cell r="AK65" t="str">
            <v>027002</v>
          </cell>
          <cell r="AL65">
            <v>184</v>
          </cell>
          <cell r="AM65" t="str">
            <v>027002</v>
          </cell>
          <cell r="AN65">
            <v>192</v>
          </cell>
          <cell r="AO65" t="str">
            <v>027002</v>
          </cell>
          <cell r="AP65">
            <v>160</v>
          </cell>
          <cell r="AQ65" t="str">
            <v>027002</v>
          </cell>
          <cell r="AR65">
            <v>174</v>
          </cell>
          <cell r="AS65" t="str">
            <v>027002</v>
          </cell>
          <cell r="AT65">
            <v>201</v>
          </cell>
          <cell r="AU65" t="str">
            <v>027002</v>
          </cell>
          <cell r="AV65">
            <v>175</v>
          </cell>
          <cell r="AW65" t="str">
            <v>027002</v>
          </cell>
          <cell r="AX65">
            <v>183</v>
          </cell>
          <cell r="AY65" t="str">
            <v>027002</v>
          </cell>
          <cell r="AZ65">
            <v>190</v>
          </cell>
          <cell r="BA65" t="str">
            <v>027002</v>
          </cell>
          <cell r="BB65">
            <v>179</v>
          </cell>
          <cell r="BC65" t="str">
            <v>027001</v>
          </cell>
          <cell r="BD65">
            <v>360</v>
          </cell>
          <cell r="BE65" t="str">
            <v>027001</v>
          </cell>
          <cell r="BF65">
            <v>363</v>
          </cell>
          <cell r="BG65" t="str">
            <v>027001</v>
          </cell>
          <cell r="BH65">
            <v>298</v>
          </cell>
          <cell r="BI65" t="str">
            <v>027001</v>
          </cell>
          <cell r="BJ65">
            <v>282</v>
          </cell>
          <cell r="BK65" t="str">
            <v>027001</v>
          </cell>
          <cell r="BL65">
            <v>285</v>
          </cell>
          <cell r="BM65" t="str">
            <v>027001</v>
          </cell>
          <cell r="BN65">
            <v>248</v>
          </cell>
          <cell r="BO65" t="str">
            <v>025003</v>
          </cell>
          <cell r="BP65">
            <v>100</v>
          </cell>
          <cell r="BQ65" t="str">
            <v>025003</v>
          </cell>
          <cell r="BR65">
            <v>74</v>
          </cell>
          <cell r="BS65" t="str">
            <v>025004</v>
          </cell>
          <cell r="BT65">
            <v>80</v>
          </cell>
          <cell r="BU65" t="str">
            <v>026001</v>
          </cell>
          <cell r="BV65">
            <v>160</v>
          </cell>
          <cell r="BW65" t="str">
            <v>025004</v>
          </cell>
          <cell r="BX65">
            <v>95</v>
          </cell>
          <cell r="BY65" t="str">
            <v>026001</v>
          </cell>
          <cell r="BZ65">
            <v>130</v>
          </cell>
          <cell r="CA65" t="str">
            <v>026003</v>
          </cell>
          <cell r="CB65">
            <v>96</v>
          </cell>
          <cell r="CC65" t="str">
            <v>026002</v>
          </cell>
          <cell r="CD65">
            <v>81</v>
          </cell>
          <cell r="CE65" t="str">
            <v>026001</v>
          </cell>
          <cell r="CF65">
            <v>116</v>
          </cell>
          <cell r="CG65" t="str">
            <v>026001</v>
          </cell>
          <cell r="CH65">
            <v>95</v>
          </cell>
          <cell r="CI65" t="str">
            <v>025005</v>
          </cell>
          <cell r="CJ65">
            <v>80</v>
          </cell>
          <cell r="CK65" t="str">
            <v>026003</v>
          </cell>
          <cell r="CL65">
            <v>83</v>
          </cell>
          <cell r="CM65" t="str">
            <v>026003</v>
          </cell>
          <cell r="CN65">
            <v>138</v>
          </cell>
          <cell r="CO65" t="str">
            <v>026001</v>
          </cell>
          <cell r="CP65">
            <v>104</v>
          </cell>
          <cell r="CQ65" t="str">
            <v>026003</v>
          </cell>
          <cell r="CR65">
            <v>117</v>
          </cell>
          <cell r="CS65" t="str">
            <v>026002</v>
          </cell>
          <cell r="CT65">
            <v>69</v>
          </cell>
          <cell r="CU65" t="str">
            <v>026003</v>
          </cell>
          <cell r="CV65">
            <v>130</v>
          </cell>
          <cell r="CW65" t="str">
            <v>026003</v>
          </cell>
          <cell r="CX65">
            <v>82</v>
          </cell>
          <cell r="CY65" t="str">
            <v>026003</v>
          </cell>
          <cell r="CZ65">
            <v>124</v>
          </cell>
          <cell r="DA65" t="str">
            <v>026001</v>
          </cell>
          <cell r="DB65">
            <v>103</v>
          </cell>
          <cell r="DC65" t="str">
            <v>026003</v>
          </cell>
          <cell r="DD65">
            <v>123</v>
          </cell>
          <cell r="DE65" t="str">
            <v>026002</v>
          </cell>
          <cell r="DF65">
            <v>54</v>
          </cell>
          <cell r="DG65" t="str">
            <v>026003</v>
          </cell>
          <cell r="DH65">
            <v>114</v>
          </cell>
          <cell r="DI65" t="str">
            <v>026002</v>
          </cell>
          <cell r="DJ65">
            <v>69</v>
          </cell>
          <cell r="DK65" t="str">
            <v>026003</v>
          </cell>
          <cell r="DL65">
            <v>127</v>
          </cell>
          <cell r="DM65" t="str">
            <v>026003</v>
          </cell>
          <cell r="DN65">
            <v>104</v>
          </cell>
          <cell r="DO65" t="str">
            <v>026003</v>
          </cell>
          <cell r="DP65">
            <v>160</v>
          </cell>
          <cell r="DQ65" t="str">
            <v>026003</v>
          </cell>
          <cell r="DR65">
            <v>116</v>
          </cell>
          <cell r="DS65" t="str">
            <v>026002</v>
          </cell>
          <cell r="DT65">
            <v>125</v>
          </cell>
          <cell r="DU65" t="str">
            <v>026002</v>
          </cell>
          <cell r="DV65">
            <v>92</v>
          </cell>
          <cell r="DW65" t="str">
            <v>026003</v>
          </cell>
          <cell r="DX65">
            <v>179</v>
          </cell>
          <cell r="DY65" t="str">
            <v>026003</v>
          </cell>
          <cell r="DZ65">
            <v>125</v>
          </cell>
          <cell r="EA65" t="str">
            <v>026003</v>
          </cell>
          <cell r="EB65">
            <v>184</v>
          </cell>
          <cell r="EC65" t="str">
            <v>026003</v>
          </cell>
          <cell r="ED65">
            <v>152</v>
          </cell>
          <cell r="EE65" t="str">
            <v>026003</v>
          </cell>
          <cell r="EF65">
            <v>210</v>
          </cell>
          <cell r="EG65" t="str">
            <v>026001</v>
          </cell>
          <cell r="EH65">
            <v>223</v>
          </cell>
          <cell r="EI65" t="str">
            <v>026003</v>
          </cell>
          <cell r="EJ65">
            <v>203</v>
          </cell>
          <cell r="EK65" t="str">
            <v>026003</v>
          </cell>
          <cell r="EL65">
            <v>181</v>
          </cell>
          <cell r="EM65" t="str">
            <v>026003</v>
          </cell>
          <cell r="EN65">
            <v>190</v>
          </cell>
          <cell r="EO65" t="str">
            <v>026003</v>
          </cell>
          <cell r="EP65">
            <v>165</v>
          </cell>
          <cell r="EQ65" t="str">
            <v>026003</v>
          </cell>
          <cell r="ER65">
            <v>150</v>
          </cell>
          <cell r="ES65" t="str">
            <v>026002</v>
          </cell>
          <cell r="ET65">
            <v>121</v>
          </cell>
          <cell r="EU65" t="str">
            <v>026003</v>
          </cell>
          <cell r="EV65">
            <v>148</v>
          </cell>
          <cell r="EW65" t="str">
            <v>026002</v>
          </cell>
          <cell r="EX65">
            <v>127</v>
          </cell>
          <cell r="EY65" t="str">
            <v>026004</v>
          </cell>
          <cell r="EZ65">
            <v>91</v>
          </cell>
          <cell r="FA65" t="str">
            <v>026003</v>
          </cell>
          <cell r="FB65">
            <v>137</v>
          </cell>
          <cell r="FC65" t="str">
            <v>026003</v>
          </cell>
          <cell r="FD65">
            <v>123</v>
          </cell>
          <cell r="FE65" t="str">
            <v>026003</v>
          </cell>
          <cell r="FF65">
            <v>138</v>
          </cell>
          <cell r="FG65" t="str">
            <v>026003</v>
          </cell>
          <cell r="FH65">
            <v>118</v>
          </cell>
          <cell r="FI65" t="str">
            <v>026003</v>
          </cell>
          <cell r="FJ65">
            <v>130</v>
          </cell>
          <cell r="FK65" t="str">
            <v>026003</v>
          </cell>
          <cell r="FL65">
            <v>126</v>
          </cell>
          <cell r="FM65" t="str">
            <v>026003</v>
          </cell>
          <cell r="FN65">
            <v>147</v>
          </cell>
          <cell r="FO65" t="str">
            <v>026003</v>
          </cell>
          <cell r="FP65">
            <v>130</v>
          </cell>
          <cell r="FQ65" t="str">
            <v>026003</v>
          </cell>
          <cell r="FR65">
            <v>131</v>
          </cell>
          <cell r="FS65" t="str">
            <v>026003</v>
          </cell>
          <cell r="FT65">
            <v>135</v>
          </cell>
          <cell r="FU65" t="str">
            <v>026003</v>
          </cell>
          <cell r="FV65">
            <v>138</v>
          </cell>
          <cell r="FW65" t="str">
            <v>026003</v>
          </cell>
          <cell r="FX65">
            <v>184</v>
          </cell>
          <cell r="FY65" t="str">
            <v>026003</v>
          </cell>
          <cell r="FZ65">
            <v>148</v>
          </cell>
          <cell r="GA65" t="str">
            <v>026002</v>
          </cell>
          <cell r="GB65">
            <v>121</v>
          </cell>
          <cell r="GC65" t="str">
            <v>026003</v>
          </cell>
          <cell r="GD65">
            <v>140</v>
          </cell>
          <cell r="GE65" t="str">
            <v>026003</v>
          </cell>
          <cell r="GF65">
            <v>148</v>
          </cell>
          <cell r="GG65" t="str">
            <v>026003</v>
          </cell>
          <cell r="GH65">
            <v>127</v>
          </cell>
          <cell r="GI65" t="str">
            <v>026003</v>
          </cell>
          <cell r="GJ65">
            <v>151</v>
          </cell>
          <cell r="GK65" t="str">
            <v>026003</v>
          </cell>
          <cell r="GL65">
            <v>165</v>
          </cell>
          <cell r="GM65" t="str">
            <v>026003</v>
          </cell>
          <cell r="GN65">
            <v>125</v>
          </cell>
          <cell r="GO65" t="str">
            <v>026003</v>
          </cell>
          <cell r="GP65">
            <v>158</v>
          </cell>
          <cell r="GQ65" t="str">
            <v>026003</v>
          </cell>
          <cell r="GR65">
            <v>150</v>
          </cell>
          <cell r="GS65" t="str">
            <v>026003</v>
          </cell>
          <cell r="GT65">
            <v>165</v>
          </cell>
          <cell r="GU65" t="str">
            <v>026003</v>
          </cell>
          <cell r="GV65">
            <v>128</v>
          </cell>
          <cell r="GW65" t="str">
            <v>026003</v>
          </cell>
          <cell r="GX65">
            <v>137</v>
          </cell>
          <cell r="GY65" t="str">
            <v>026003</v>
          </cell>
          <cell r="GZ65">
            <v>154</v>
          </cell>
          <cell r="HA65" t="str">
            <v>026003</v>
          </cell>
          <cell r="HB65">
            <v>174</v>
          </cell>
          <cell r="HC65" t="str">
            <v>026003</v>
          </cell>
          <cell r="HD65">
            <v>185</v>
          </cell>
          <cell r="HE65" t="str">
            <v>026002</v>
          </cell>
          <cell r="HF65">
            <v>139</v>
          </cell>
          <cell r="HG65" t="str">
            <v>026003</v>
          </cell>
          <cell r="HH65">
            <v>166</v>
          </cell>
          <cell r="HI65" t="str">
            <v>026003</v>
          </cell>
          <cell r="HJ65">
            <v>176</v>
          </cell>
          <cell r="HK65" t="str">
            <v>026003</v>
          </cell>
          <cell r="HL65">
            <v>193</v>
          </cell>
          <cell r="HM65" t="str">
            <v>026003</v>
          </cell>
          <cell r="HN65">
            <v>191</v>
          </cell>
          <cell r="HO65" t="str">
            <v>026003</v>
          </cell>
          <cell r="HP65">
            <v>180</v>
          </cell>
          <cell r="HQ65" t="str">
            <v>026003</v>
          </cell>
          <cell r="HR65">
            <v>173</v>
          </cell>
          <cell r="HS65" t="str">
            <v>026003</v>
          </cell>
          <cell r="HT65">
            <v>200</v>
          </cell>
          <cell r="HU65" t="str">
            <v>026003</v>
          </cell>
          <cell r="HV65">
            <v>211</v>
          </cell>
          <cell r="HW65" t="str">
            <v>026003</v>
          </cell>
          <cell r="HX65">
            <v>192</v>
          </cell>
          <cell r="HY65" t="str">
            <v>026003</v>
          </cell>
          <cell r="HZ65">
            <v>196</v>
          </cell>
          <cell r="IA65" t="str">
            <v>026003</v>
          </cell>
          <cell r="IB65">
            <v>181</v>
          </cell>
          <cell r="IC65" t="str">
            <v>026003</v>
          </cell>
          <cell r="ID65">
            <v>206</v>
          </cell>
          <cell r="IE65" t="str">
            <v>026003</v>
          </cell>
          <cell r="IF65">
            <v>217</v>
          </cell>
          <cell r="IG65" t="str">
            <v>026003</v>
          </cell>
          <cell r="IH65">
            <v>238</v>
          </cell>
          <cell r="II65" t="str">
            <v>026003</v>
          </cell>
          <cell r="IJ65">
            <v>206</v>
          </cell>
          <cell r="IK65" t="str">
            <v>026002</v>
          </cell>
          <cell r="IL65">
            <v>188</v>
          </cell>
          <cell r="IM65" t="str">
            <v>026003</v>
          </cell>
          <cell r="IN65">
            <v>153</v>
          </cell>
          <cell r="IO65" t="str">
            <v>026003</v>
          </cell>
          <cell r="IP65">
            <v>204</v>
          </cell>
          <cell r="IQ65" t="str">
            <v>026003</v>
          </cell>
          <cell r="IR65">
            <v>150</v>
          </cell>
          <cell r="IS65" t="str">
            <v>026003</v>
          </cell>
          <cell r="IT65">
            <v>179</v>
          </cell>
          <cell r="IU65" t="str">
            <v>026003</v>
          </cell>
          <cell r="IV65">
            <v>161</v>
          </cell>
          <cell r="IW65" t="str">
            <v>026003</v>
          </cell>
          <cell r="IX65">
            <v>186</v>
          </cell>
          <cell r="IY65" t="str">
            <v>026003</v>
          </cell>
          <cell r="IZ65">
            <v>131</v>
          </cell>
          <cell r="JA65" t="str">
            <v>026003</v>
          </cell>
          <cell r="JB65">
            <v>146</v>
          </cell>
          <cell r="JC65" t="str">
            <v>026004</v>
          </cell>
          <cell r="JD65">
            <v>87</v>
          </cell>
          <cell r="JE65" t="str">
            <v>026003</v>
          </cell>
          <cell r="JF65">
            <v>141</v>
          </cell>
          <cell r="JG65" t="str">
            <v>026004</v>
          </cell>
          <cell r="JH65">
            <v>83</v>
          </cell>
          <cell r="JI65" t="str">
            <v>026003</v>
          </cell>
          <cell r="JJ65">
            <v>152</v>
          </cell>
          <cell r="JK65" t="str">
            <v>026003</v>
          </cell>
          <cell r="JL65">
            <v>55</v>
          </cell>
          <cell r="JM65" t="str">
            <v>026003</v>
          </cell>
          <cell r="JN65">
            <v>123</v>
          </cell>
          <cell r="JO65" t="str">
            <v>026003</v>
          </cell>
          <cell r="JP65">
            <v>92</v>
          </cell>
          <cell r="JQ65" t="str">
            <v>026003</v>
          </cell>
          <cell r="JR65">
            <v>136</v>
          </cell>
          <cell r="JS65" t="str">
            <v>026003</v>
          </cell>
          <cell r="JT65">
            <v>61</v>
          </cell>
          <cell r="JU65" t="str">
            <v>026004</v>
          </cell>
          <cell r="JV65">
            <v>89</v>
          </cell>
          <cell r="JW65" t="str">
            <v>026004</v>
          </cell>
          <cell r="JX65">
            <v>48</v>
          </cell>
          <cell r="JY65" t="str">
            <v>026004</v>
          </cell>
          <cell r="JZ65">
            <v>76</v>
          </cell>
          <cell r="KA65" t="str">
            <v>026004</v>
          </cell>
          <cell r="KB65">
            <v>39</v>
          </cell>
          <cell r="KC65" t="str">
            <v>026004</v>
          </cell>
          <cell r="KD65">
            <v>65</v>
          </cell>
          <cell r="KE65" t="str">
            <v>026004</v>
          </cell>
          <cell r="KF65">
            <v>37</v>
          </cell>
          <cell r="KG65" t="str">
            <v>026004</v>
          </cell>
          <cell r="KH65">
            <v>50</v>
          </cell>
          <cell r="KI65" t="str">
            <v>026004</v>
          </cell>
          <cell r="KJ65">
            <v>33</v>
          </cell>
          <cell r="KK65" t="str">
            <v>026004</v>
          </cell>
          <cell r="KL65">
            <v>51</v>
          </cell>
          <cell r="KM65" t="str">
            <v>026004</v>
          </cell>
          <cell r="KN65">
            <v>21</v>
          </cell>
          <cell r="KO65" t="str">
            <v>026004</v>
          </cell>
          <cell r="KP65">
            <v>46</v>
          </cell>
          <cell r="KQ65" t="str">
            <v>026004</v>
          </cell>
          <cell r="KR65">
            <v>17</v>
          </cell>
          <cell r="KS65" t="str">
            <v>026004</v>
          </cell>
          <cell r="KT65">
            <v>17</v>
          </cell>
          <cell r="KU65" t="str">
            <v>026004</v>
          </cell>
          <cell r="KV65">
            <v>3</v>
          </cell>
          <cell r="KW65" t="str">
            <v>026004</v>
          </cell>
          <cell r="KX65">
            <v>11</v>
          </cell>
          <cell r="KY65" t="str">
            <v>026004</v>
          </cell>
          <cell r="KZ65">
            <v>6</v>
          </cell>
          <cell r="LA65" t="str">
            <v>026004</v>
          </cell>
          <cell r="LB65">
            <v>17</v>
          </cell>
          <cell r="LC65" t="str">
            <v>026004</v>
          </cell>
          <cell r="LD65">
            <v>14</v>
          </cell>
          <cell r="LE65" t="str">
            <v>026004</v>
          </cell>
          <cell r="LF65">
            <v>21</v>
          </cell>
          <cell r="LG65" t="str">
            <v>026004</v>
          </cell>
          <cell r="LH65">
            <v>12</v>
          </cell>
          <cell r="LI65" t="str">
            <v>026004</v>
          </cell>
          <cell r="LJ65">
            <v>48</v>
          </cell>
          <cell r="LK65" t="str">
            <v>026004</v>
          </cell>
          <cell r="LL65">
            <v>15</v>
          </cell>
          <cell r="LM65" t="str">
            <v>026004</v>
          </cell>
          <cell r="LN65">
            <v>50</v>
          </cell>
          <cell r="LO65" t="str">
            <v>026004</v>
          </cell>
          <cell r="LP65">
            <v>17</v>
          </cell>
          <cell r="LQ65" t="str">
            <v>026004</v>
          </cell>
          <cell r="LR65">
            <v>64</v>
          </cell>
          <cell r="LS65" t="str">
            <v>026004</v>
          </cell>
          <cell r="LT65">
            <v>19</v>
          </cell>
          <cell r="LU65" t="str">
            <v>026004</v>
          </cell>
          <cell r="LV65">
            <v>40</v>
          </cell>
          <cell r="LW65" t="str">
            <v>026004</v>
          </cell>
          <cell r="LX65">
            <v>18</v>
          </cell>
          <cell r="LY65" t="str">
            <v>026004</v>
          </cell>
          <cell r="LZ65">
            <v>38</v>
          </cell>
          <cell r="MA65" t="str">
            <v>026004</v>
          </cell>
          <cell r="MB65">
            <v>8</v>
          </cell>
          <cell r="MC65" t="str">
            <v>026004</v>
          </cell>
          <cell r="MD65">
            <v>51</v>
          </cell>
          <cell r="ME65" t="str">
            <v>026004</v>
          </cell>
          <cell r="MF65">
            <v>6</v>
          </cell>
          <cell r="MG65" t="str">
            <v>026004</v>
          </cell>
          <cell r="MH65">
            <v>48</v>
          </cell>
          <cell r="MI65" t="str">
            <v>026004</v>
          </cell>
          <cell r="MJ65">
            <v>5</v>
          </cell>
          <cell r="MK65" t="str">
            <v>026004</v>
          </cell>
          <cell r="ML65">
            <v>9</v>
          </cell>
          <cell r="MM65" t="str">
            <v>026004</v>
          </cell>
          <cell r="MN65">
            <v>2</v>
          </cell>
          <cell r="MO65" t="str">
            <v>026004</v>
          </cell>
          <cell r="MP65">
            <v>20</v>
          </cell>
          <cell r="MQ65" t="str">
            <v>026004</v>
          </cell>
          <cell r="MR65">
            <v>5</v>
          </cell>
          <cell r="MS65" t="str">
            <v>026004</v>
          </cell>
          <cell r="MT65">
            <v>12</v>
          </cell>
          <cell r="MU65" t="str">
            <v>026004</v>
          </cell>
          <cell r="MV65">
            <v>1</v>
          </cell>
          <cell r="MW65" t="str">
            <v>026004</v>
          </cell>
          <cell r="MX65">
            <v>14</v>
          </cell>
          <cell r="MY65" t="str">
            <v>026004</v>
          </cell>
          <cell r="MZ65">
            <v>3</v>
          </cell>
          <cell r="NA65" t="str">
            <v>026004</v>
          </cell>
          <cell r="NB65">
            <v>11</v>
          </cell>
          <cell r="NC65" t="str">
            <v>026004</v>
          </cell>
          <cell r="ND65">
            <v>1</v>
          </cell>
          <cell r="NE65" t="str">
            <v>026004</v>
          </cell>
          <cell r="NF65">
            <v>10</v>
          </cell>
          <cell r="NI65" t="str">
            <v>026005</v>
          </cell>
          <cell r="NJ65">
            <v>10</v>
          </cell>
          <cell r="NK65" t="str">
            <v>026004</v>
          </cell>
          <cell r="NL65">
            <v>4</v>
          </cell>
          <cell r="NM65" t="str">
            <v>027001</v>
          </cell>
          <cell r="NN65">
            <v>12</v>
          </cell>
          <cell r="NO65" t="str">
            <v>026004</v>
          </cell>
          <cell r="NP65">
            <v>1</v>
          </cell>
          <cell r="NQ65" t="str">
            <v>026005</v>
          </cell>
          <cell r="NR65">
            <v>3</v>
          </cell>
          <cell r="NU65" t="str">
            <v>028002</v>
          </cell>
          <cell r="NV65">
            <v>11</v>
          </cell>
        </row>
        <row r="66">
          <cell r="C66" t="str">
            <v>028002</v>
          </cell>
          <cell r="D66">
            <v>138</v>
          </cell>
          <cell r="E66" t="str">
            <v>028002</v>
          </cell>
          <cell r="F66">
            <v>136</v>
          </cell>
          <cell r="G66" t="str">
            <v>028002</v>
          </cell>
          <cell r="H66">
            <v>126</v>
          </cell>
          <cell r="I66" t="str">
            <v>028002</v>
          </cell>
          <cell r="J66">
            <v>128</v>
          </cell>
          <cell r="K66" t="str">
            <v>028002</v>
          </cell>
          <cell r="L66">
            <v>151</v>
          </cell>
          <cell r="M66" t="str">
            <v>028002</v>
          </cell>
          <cell r="N66">
            <v>140</v>
          </cell>
          <cell r="O66" t="str">
            <v>028002</v>
          </cell>
          <cell r="P66">
            <v>128</v>
          </cell>
          <cell r="Q66" t="str">
            <v>028002</v>
          </cell>
          <cell r="R66">
            <v>150</v>
          </cell>
          <cell r="S66" t="str">
            <v>028002</v>
          </cell>
          <cell r="T66">
            <v>174</v>
          </cell>
          <cell r="U66" t="str">
            <v>028002</v>
          </cell>
          <cell r="V66">
            <v>150</v>
          </cell>
          <cell r="W66" t="str">
            <v>028002</v>
          </cell>
          <cell r="X66">
            <v>172</v>
          </cell>
          <cell r="Y66" t="str">
            <v>028002</v>
          </cell>
          <cell r="Z66">
            <v>184</v>
          </cell>
          <cell r="AA66" t="str">
            <v>028002</v>
          </cell>
          <cell r="AB66">
            <v>225</v>
          </cell>
          <cell r="AC66" t="str">
            <v>027002</v>
          </cell>
          <cell r="AD66">
            <v>167</v>
          </cell>
          <cell r="AE66" t="str">
            <v>028002</v>
          </cell>
          <cell r="AF66">
            <v>218</v>
          </cell>
          <cell r="AG66" t="str">
            <v>028002</v>
          </cell>
          <cell r="AH66">
            <v>182</v>
          </cell>
          <cell r="AI66" t="str">
            <v>028002</v>
          </cell>
          <cell r="AJ66">
            <v>184</v>
          </cell>
          <cell r="AK66" t="str">
            <v>028002</v>
          </cell>
          <cell r="AL66">
            <v>200</v>
          </cell>
          <cell r="AM66" t="str">
            <v>028002</v>
          </cell>
          <cell r="AN66">
            <v>203</v>
          </cell>
          <cell r="AO66" t="str">
            <v>028002</v>
          </cell>
          <cell r="AP66">
            <v>187</v>
          </cell>
          <cell r="AQ66" t="str">
            <v>028002</v>
          </cell>
          <cell r="AR66">
            <v>185</v>
          </cell>
          <cell r="AS66" t="str">
            <v>028002</v>
          </cell>
          <cell r="AT66">
            <v>183</v>
          </cell>
          <cell r="AU66" t="str">
            <v>028002</v>
          </cell>
          <cell r="AV66">
            <v>196</v>
          </cell>
          <cell r="AW66" t="str">
            <v>028002</v>
          </cell>
          <cell r="AX66">
            <v>196</v>
          </cell>
          <cell r="AY66" t="str">
            <v>028002</v>
          </cell>
          <cell r="AZ66">
            <v>224</v>
          </cell>
          <cell r="BA66" t="str">
            <v>028002</v>
          </cell>
          <cell r="BB66">
            <v>199</v>
          </cell>
          <cell r="BC66" t="str">
            <v>027002</v>
          </cell>
          <cell r="BD66">
            <v>183</v>
          </cell>
          <cell r="BE66" t="str">
            <v>027002</v>
          </cell>
          <cell r="BF66">
            <v>147</v>
          </cell>
          <cell r="BG66" t="str">
            <v>027002</v>
          </cell>
          <cell r="BH66">
            <v>134</v>
          </cell>
          <cell r="BI66" t="str">
            <v>027002</v>
          </cell>
          <cell r="BJ66">
            <v>121</v>
          </cell>
          <cell r="BK66" t="str">
            <v>027002</v>
          </cell>
          <cell r="BL66">
            <v>128</v>
          </cell>
          <cell r="BM66" t="str">
            <v>027002</v>
          </cell>
          <cell r="BN66">
            <v>92</v>
          </cell>
          <cell r="BO66" t="str">
            <v>025004</v>
          </cell>
          <cell r="BP66">
            <v>68</v>
          </cell>
          <cell r="BQ66" t="str">
            <v>025004</v>
          </cell>
          <cell r="BR66">
            <v>71</v>
          </cell>
          <cell r="BS66" t="str">
            <v>025005</v>
          </cell>
          <cell r="BT66">
            <v>76</v>
          </cell>
          <cell r="BU66" t="str">
            <v>026002</v>
          </cell>
          <cell r="BV66">
            <v>82</v>
          </cell>
          <cell r="BW66" t="str">
            <v>025005</v>
          </cell>
          <cell r="BX66">
            <v>61</v>
          </cell>
          <cell r="BY66" t="str">
            <v>026002</v>
          </cell>
          <cell r="BZ66">
            <v>85</v>
          </cell>
          <cell r="CA66" t="str">
            <v>026004</v>
          </cell>
          <cell r="CB66">
            <v>89</v>
          </cell>
          <cell r="CC66" t="str">
            <v>026003</v>
          </cell>
          <cell r="CD66">
            <v>67</v>
          </cell>
          <cell r="CE66" t="str">
            <v>026002</v>
          </cell>
          <cell r="CF66">
            <v>108</v>
          </cell>
          <cell r="CG66" t="str">
            <v>026002</v>
          </cell>
          <cell r="CH66">
            <v>75</v>
          </cell>
          <cell r="CI66" t="str">
            <v>026001</v>
          </cell>
          <cell r="CJ66">
            <v>125</v>
          </cell>
          <cell r="CK66" t="str">
            <v>026004</v>
          </cell>
          <cell r="CL66">
            <v>49</v>
          </cell>
          <cell r="CM66" t="str">
            <v>026004</v>
          </cell>
          <cell r="CN66">
            <v>74</v>
          </cell>
          <cell r="CO66" t="str">
            <v>026002</v>
          </cell>
          <cell r="CP66">
            <v>68</v>
          </cell>
          <cell r="CQ66" t="str">
            <v>026004</v>
          </cell>
          <cell r="CR66">
            <v>97</v>
          </cell>
          <cell r="CS66" t="str">
            <v>026003</v>
          </cell>
          <cell r="CT66">
            <v>65</v>
          </cell>
          <cell r="CU66" t="str">
            <v>026004</v>
          </cell>
          <cell r="CV66">
            <v>86</v>
          </cell>
          <cell r="CW66" t="str">
            <v>026004</v>
          </cell>
          <cell r="CX66">
            <v>44</v>
          </cell>
          <cell r="CY66" t="str">
            <v>026004</v>
          </cell>
          <cell r="CZ66">
            <v>77</v>
          </cell>
          <cell r="DA66" t="str">
            <v>026002</v>
          </cell>
          <cell r="DB66">
            <v>69</v>
          </cell>
          <cell r="DC66" t="str">
            <v>026004</v>
          </cell>
          <cell r="DD66">
            <v>60</v>
          </cell>
          <cell r="DE66" t="str">
            <v>026003</v>
          </cell>
          <cell r="DF66">
            <v>77</v>
          </cell>
          <cell r="DG66" t="str">
            <v>026004</v>
          </cell>
          <cell r="DH66">
            <v>89</v>
          </cell>
          <cell r="DI66" t="str">
            <v>026003</v>
          </cell>
          <cell r="DJ66">
            <v>59</v>
          </cell>
          <cell r="DK66" t="str">
            <v>026004</v>
          </cell>
          <cell r="DL66">
            <v>94</v>
          </cell>
          <cell r="DM66" t="str">
            <v>026004</v>
          </cell>
          <cell r="DN66">
            <v>60</v>
          </cell>
          <cell r="DO66" t="str">
            <v>026004</v>
          </cell>
          <cell r="DP66">
            <v>101</v>
          </cell>
          <cell r="DQ66" t="str">
            <v>026004</v>
          </cell>
          <cell r="DR66">
            <v>75</v>
          </cell>
          <cell r="DS66" t="str">
            <v>026003</v>
          </cell>
          <cell r="DT66">
            <v>155</v>
          </cell>
          <cell r="DU66" t="str">
            <v>026003</v>
          </cell>
          <cell r="DV66">
            <v>131</v>
          </cell>
          <cell r="DW66" t="str">
            <v>026004</v>
          </cell>
          <cell r="DX66">
            <v>100</v>
          </cell>
          <cell r="DY66" t="str">
            <v>026004</v>
          </cell>
          <cell r="DZ66">
            <v>83</v>
          </cell>
          <cell r="EA66" t="str">
            <v>026004</v>
          </cell>
          <cell r="EB66">
            <v>128</v>
          </cell>
          <cell r="EC66" t="str">
            <v>026004</v>
          </cell>
          <cell r="ED66">
            <v>73</v>
          </cell>
          <cell r="EE66" t="str">
            <v>026004</v>
          </cell>
          <cell r="EF66">
            <v>121</v>
          </cell>
          <cell r="EG66" t="str">
            <v>026002</v>
          </cell>
          <cell r="EH66">
            <v>116</v>
          </cell>
          <cell r="EI66" t="str">
            <v>026004</v>
          </cell>
          <cell r="EJ66">
            <v>98</v>
          </cell>
          <cell r="EK66" t="str">
            <v>026004</v>
          </cell>
          <cell r="EL66">
            <v>98</v>
          </cell>
          <cell r="EM66" t="str">
            <v>026004</v>
          </cell>
          <cell r="EN66">
            <v>122</v>
          </cell>
          <cell r="EO66" t="str">
            <v>026004</v>
          </cell>
          <cell r="EP66">
            <v>103</v>
          </cell>
          <cell r="EQ66" t="str">
            <v>026004</v>
          </cell>
          <cell r="ER66">
            <v>107</v>
          </cell>
          <cell r="ES66" t="str">
            <v>026003</v>
          </cell>
          <cell r="ET66">
            <v>136</v>
          </cell>
          <cell r="EU66" t="str">
            <v>026004</v>
          </cell>
          <cell r="EV66">
            <v>115</v>
          </cell>
          <cell r="EW66" t="str">
            <v>026003</v>
          </cell>
          <cell r="EX66">
            <v>169</v>
          </cell>
          <cell r="EY66" t="str">
            <v>026005</v>
          </cell>
          <cell r="EZ66">
            <v>115</v>
          </cell>
          <cell r="FA66" t="str">
            <v>026004</v>
          </cell>
          <cell r="FB66">
            <v>77</v>
          </cell>
          <cell r="FC66" t="str">
            <v>026004</v>
          </cell>
          <cell r="FD66">
            <v>98</v>
          </cell>
          <cell r="FE66" t="str">
            <v>026004</v>
          </cell>
          <cell r="FF66">
            <v>83</v>
          </cell>
          <cell r="FG66" t="str">
            <v>026004</v>
          </cell>
          <cell r="FH66">
            <v>71</v>
          </cell>
          <cell r="FI66" t="str">
            <v>026004</v>
          </cell>
          <cell r="FJ66">
            <v>87</v>
          </cell>
          <cell r="FK66" t="str">
            <v>026004</v>
          </cell>
          <cell r="FL66">
            <v>80</v>
          </cell>
          <cell r="FM66" t="str">
            <v>026004</v>
          </cell>
          <cell r="FN66">
            <v>98</v>
          </cell>
          <cell r="FO66" t="str">
            <v>026004</v>
          </cell>
          <cell r="FP66">
            <v>96</v>
          </cell>
          <cell r="FQ66" t="str">
            <v>026004</v>
          </cell>
          <cell r="FR66">
            <v>101</v>
          </cell>
          <cell r="FS66" t="str">
            <v>026004</v>
          </cell>
          <cell r="FT66">
            <v>78</v>
          </cell>
          <cell r="FU66" t="str">
            <v>026004</v>
          </cell>
          <cell r="FV66">
            <v>89</v>
          </cell>
          <cell r="FW66" t="str">
            <v>026004</v>
          </cell>
          <cell r="FX66">
            <v>83</v>
          </cell>
          <cell r="FY66" t="str">
            <v>026004</v>
          </cell>
          <cell r="FZ66">
            <v>82</v>
          </cell>
          <cell r="GA66" t="str">
            <v>026003</v>
          </cell>
          <cell r="GB66">
            <v>127</v>
          </cell>
          <cell r="GC66" t="str">
            <v>026004</v>
          </cell>
          <cell r="GD66">
            <v>85</v>
          </cell>
          <cell r="GE66" t="str">
            <v>026004</v>
          </cell>
          <cell r="GF66">
            <v>91</v>
          </cell>
          <cell r="GG66" t="str">
            <v>026004</v>
          </cell>
          <cell r="GH66">
            <v>111</v>
          </cell>
          <cell r="GI66" t="str">
            <v>026004</v>
          </cell>
          <cell r="GJ66">
            <v>71</v>
          </cell>
          <cell r="GK66" t="str">
            <v>026004</v>
          </cell>
          <cell r="GL66">
            <v>95</v>
          </cell>
          <cell r="GM66" t="str">
            <v>026004</v>
          </cell>
          <cell r="GN66">
            <v>95</v>
          </cell>
          <cell r="GO66" t="str">
            <v>026004</v>
          </cell>
          <cell r="GP66">
            <v>90</v>
          </cell>
          <cell r="GQ66" t="str">
            <v>026004</v>
          </cell>
          <cell r="GR66">
            <v>90</v>
          </cell>
          <cell r="GS66" t="str">
            <v>026004</v>
          </cell>
          <cell r="GT66">
            <v>106</v>
          </cell>
          <cell r="GU66" t="str">
            <v>026004</v>
          </cell>
          <cell r="GV66">
            <v>85</v>
          </cell>
          <cell r="GW66" t="str">
            <v>026004</v>
          </cell>
          <cell r="GX66">
            <v>95</v>
          </cell>
          <cell r="GY66" t="str">
            <v>026004</v>
          </cell>
          <cell r="GZ66">
            <v>107</v>
          </cell>
          <cell r="HA66" t="str">
            <v>026004</v>
          </cell>
          <cell r="HB66">
            <v>103</v>
          </cell>
          <cell r="HC66" t="str">
            <v>026004</v>
          </cell>
          <cell r="HD66">
            <v>94</v>
          </cell>
          <cell r="HE66" t="str">
            <v>026003</v>
          </cell>
          <cell r="HF66">
            <v>168</v>
          </cell>
          <cell r="HG66" t="str">
            <v>026004</v>
          </cell>
          <cell r="HH66">
            <v>106</v>
          </cell>
          <cell r="HI66" t="str">
            <v>026004</v>
          </cell>
          <cell r="HJ66">
            <v>110</v>
          </cell>
          <cell r="HK66" t="str">
            <v>026004</v>
          </cell>
          <cell r="HL66">
            <v>134</v>
          </cell>
          <cell r="HM66" t="str">
            <v>026004</v>
          </cell>
          <cell r="HN66">
            <v>119</v>
          </cell>
          <cell r="HO66" t="str">
            <v>026004</v>
          </cell>
          <cell r="HP66">
            <v>114</v>
          </cell>
          <cell r="HQ66" t="str">
            <v>026004</v>
          </cell>
          <cell r="HR66">
            <v>130</v>
          </cell>
          <cell r="HS66" t="str">
            <v>026004</v>
          </cell>
          <cell r="HT66">
            <v>106</v>
          </cell>
          <cell r="HU66" t="str">
            <v>026004</v>
          </cell>
          <cell r="HV66">
            <v>126</v>
          </cell>
          <cell r="HW66" t="str">
            <v>026004</v>
          </cell>
          <cell r="HX66">
            <v>128</v>
          </cell>
          <cell r="HY66" t="str">
            <v>026004</v>
          </cell>
          <cell r="HZ66">
            <v>119</v>
          </cell>
          <cell r="IA66" t="str">
            <v>026004</v>
          </cell>
          <cell r="IB66">
            <v>140</v>
          </cell>
          <cell r="IC66" t="str">
            <v>026004</v>
          </cell>
          <cell r="ID66">
            <v>147</v>
          </cell>
          <cell r="IE66" t="str">
            <v>026004</v>
          </cell>
          <cell r="IF66">
            <v>140</v>
          </cell>
          <cell r="IG66" t="str">
            <v>026004</v>
          </cell>
          <cell r="IH66">
            <v>143</v>
          </cell>
          <cell r="II66" t="str">
            <v>026004</v>
          </cell>
          <cell r="IJ66">
            <v>140</v>
          </cell>
          <cell r="IK66" t="str">
            <v>026003</v>
          </cell>
          <cell r="IL66">
            <v>208</v>
          </cell>
          <cell r="IM66" t="str">
            <v>026004</v>
          </cell>
          <cell r="IN66">
            <v>140</v>
          </cell>
          <cell r="IO66" t="str">
            <v>026004</v>
          </cell>
          <cell r="IP66">
            <v>144</v>
          </cell>
          <cell r="IQ66" t="str">
            <v>026004</v>
          </cell>
          <cell r="IR66">
            <v>103</v>
          </cell>
          <cell r="IS66" t="str">
            <v>026004</v>
          </cell>
          <cell r="IT66">
            <v>128</v>
          </cell>
          <cell r="IU66" t="str">
            <v>026004</v>
          </cell>
          <cell r="IV66">
            <v>104</v>
          </cell>
          <cell r="IW66" t="str">
            <v>026004</v>
          </cell>
          <cell r="IX66">
            <v>137</v>
          </cell>
          <cell r="IY66" t="str">
            <v>026004</v>
          </cell>
          <cell r="IZ66">
            <v>103</v>
          </cell>
          <cell r="JA66" t="str">
            <v>026004</v>
          </cell>
          <cell r="JB66">
            <v>138</v>
          </cell>
          <cell r="JC66" t="str">
            <v>026005</v>
          </cell>
          <cell r="JD66">
            <v>98</v>
          </cell>
          <cell r="JE66" t="str">
            <v>026004</v>
          </cell>
          <cell r="JF66">
            <v>117</v>
          </cell>
          <cell r="JG66" t="str">
            <v>026005</v>
          </cell>
          <cell r="JH66">
            <v>97</v>
          </cell>
          <cell r="JI66" t="str">
            <v>026004</v>
          </cell>
          <cell r="JJ66">
            <v>98</v>
          </cell>
          <cell r="JK66" t="str">
            <v>026004</v>
          </cell>
          <cell r="JL66">
            <v>62</v>
          </cell>
          <cell r="JM66" t="str">
            <v>026004</v>
          </cell>
          <cell r="JN66">
            <v>87</v>
          </cell>
          <cell r="JO66" t="str">
            <v>026004</v>
          </cell>
          <cell r="JP66">
            <v>61</v>
          </cell>
          <cell r="JQ66" t="str">
            <v>026004</v>
          </cell>
          <cell r="JR66">
            <v>107</v>
          </cell>
          <cell r="JS66" t="str">
            <v>026004</v>
          </cell>
          <cell r="JT66">
            <v>58</v>
          </cell>
          <cell r="JU66" t="str">
            <v>026005</v>
          </cell>
          <cell r="JV66">
            <v>101</v>
          </cell>
          <cell r="JW66" t="str">
            <v>026005</v>
          </cell>
          <cell r="JX66">
            <v>47</v>
          </cell>
          <cell r="JY66" t="str">
            <v>026005</v>
          </cell>
          <cell r="JZ66">
            <v>91</v>
          </cell>
          <cell r="KA66" t="str">
            <v>026005</v>
          </cell>
          <cell r="KB66">
            <v>50</v>
          </cell>
          <cell r="KC66" t="str">
            <v>026005</v>
          </cell>
          <cell r="KD66">
            <v>77</v>
          </cell>
          <cell r="KE66" t="str">
            <v>026005</v>
          </cell>
          <cell r="KF66">
            <v>46</v>
          </cell>
          <cell r="KG66" t="str">
            <v>026005</v>
          </cell>
          <cell r="KH66">
            <v>49</v>
          </cell>
          <cell r="KI66" t="str">
            <v>026005</v>
          </cell>
          <cell r="KJ66">
            <v>36</v>
          </cell>
          <cell r="KK66" t="str">
            <v>026005</v>
          </cell>
          <cell r="KL66">
            <v>76</v>
          </cell>
          <cell r="KM66" t="str">
            <v>026005</v>
          </cell>
          <cell r="KN66">
            <v>25</v>
          </cell>
          <cell r="KO66" t="str">
            <v>026005</v>
          </cell>
          <cell r="KP66">
            <v>48</v>
          </cell>
          <cell r="KQ66" t="str">
            <v>026005</v>
          </cell>
          <cell r="KR66">
            <v>13</v>
          </cell>
          <cell r="KS66" t="str">
            <v>026005</v>
          </cell>
          <cell r="KT66">
            <v>18</v>
          </cell>
          <cell r="KU66" t="str">
            <v>026005</v>
          </cell>
          <cell r="KV66">
            <v>6</v>
          </cell>
          <cell r="KW66" t="str">
            <v>026005</v>
          </cell>
          <cell r="KX66">
            <v>13</v>
          </cell>
          <cell r="KY66" t="str">
            <v>026005</v>
          </cell>
          <cell r="KZ66">
            <v>4</v>
          </cell>
          <cell r="LA66" t="str">
            <v>026005</v>
          </cell>
          <cell r="LB66">
            <v>11</v>
          </cell>
          <cell r="LC66" t="str">
            <v>026005</v>
          </cell>
          <cell r="LD66">
            <v>10</v>
          </cell>
          <cell r="LE66" t="str">
            <v>026005</v>
          </cell>
          <cell r="LF66">
            <v>24</v>
          </cell>
          <cell r="LG66" t="str">
            <v>026005</v>
          </cell>
          <cell r="LH66">
            <v>16</v>
          </cell>
          <cell r="LI66" t="str">
            <v>026005</v>
          </cell>
          <cell r="LJ66">
            <v>42</v>
          </cell>
          <cell r="LK66" t="str">
            <v>026005</v>
          </cell>
          <cell r="LL66">
            <v>12</v>
          </cell>
          <cell r="LM66" t="str">
            <v>026005</v>
          </cell>
          <cell r="LN66">
            <v>51</v>
          </cell>
          <cell r="LO66" t="str">
            <v>026005</v>
          </cell>
          <cell r="LP66">
            <v>8</v>
          </cell>
          <cell r="LQ66" t="str">
            <v>026005</v>
          </cell>
          <cell r="LR66">
            <v>60</v>
          </cell>
          <cell r="LS66" t="str">
            <v>026005</v>
          </cell>
          <cell r="LT66">
            <v>12</v>
          </cell>
          <cell r="LU66" t="str">
            <v>026005</v>
          </cell>
          <cell r="LV66">
            <v>48</v>
          </cell>
          <cell r="LW66" t="str">
            <v>026005</v>
          </cell>
          <cell r="LX66">
            <v>11</v>
          </cell>
          <cell r="LY66" t="str">
            <v>026005</v>
          </cell>
          <cell r="LZ66">
            <v>50</v>
          </cell>
          <cell r="MA66" t="str">
            <v>026005</v>
          </cell>
          <cell r="MB66">
            <v>5</v>
          </cell>
          <cell r="MC66" t="str">
            <v>026005</v>
          </cell>
          <cell r="MD66">
            <v>28</v>
          </cell>
          <cell r="ME66" t="str">
            <v>026005</v>
          </cell>
          <cell r="MF66">
            <v>10</v>
          </cell>
          <cell r="MG66" t="str">
            <v>026005</v>
          </cell>
          <cell r="MH66">
            <v>31</v>
          </cell>
          <cell r="MI66" t="str">
            <v>026005</v>
          </cell>
          <cell r="MJ66">
            <v>6</v>
          </cell>
          <cell r="MK66" t="str">
            <v>026005</v>
          </cell>
          <cell r="ML66">
            <v>19</v>
          </cell>
          <cell r="MM66" t="str">
            <v>026005</v>
          </cell>
          <cell r="MN66">
            <v>4</v>
          </cell>
          <cell r="MO66" t="str">
            <v>026005</v>
          </cell>
          <cell r="MP66">
            <v>18</v>
          </cell>
          <cell r="MQ66" t="str">
            <v>026005</v>
          </cell>
          <cell r="MR66">
            <v>4</v>
          </cell>
          <cell r="MS66" t="str">
            <v>026005</v>
          </cell>
          <cell r="MT66">
            <v>21</v>
          </cell>
          <cell r="MU66" t="str">
            <v>026005</v>
          </cell>
          <cell r="MV66">
            <v>3</v>
          </cell>
          <cell r="MW66" t="str">
            <v>026005</v>
          </cell>
          <cell r="MX66">
            <v>20</v>
          </cell>
          <cell r="MY66" t="str">
            <v>026005</v>
          </cell>
          <cell r="MZ66">
            <v>7</v>
          </cell>
          <cell r="NA66" t="str">
            <v>026005</v>
          </cell>
          <cell r="NB66">
            <v>16</v>
          </cell>
          <cell r="NC66" t="str">
            <v>026005</v>
          </cell>
          <cell r="ND66">
            <v>2</v>
          </cell>
          <cell r="NE66" t="str">
            <v>026005</v>
          </cell>
          <cell r="NF66">
            <v>11</v>
          </cell>
          <cell r="NG66" t="str">
            <v>026005</v>
          </cell>
          <cell r="NH66">
            <v>1</v>
          </cell>
          <cell r="NI66" t="str">
            <v>027001</v>
          </cell>
          <cell r="NJ66">
            <v>23</v>
          </cell>
          <cell r="NK66" t="str">
            <v>026005</v>
          </cell>
          <cell r="NL66">
            <v>2</v>
          </cell>
          <cell r="NM66" t="str">
            <v>027002</v>
          </cell>
          <cell r="NN66">
            <v>15</v>
          </cell>
          <cell r="NQ66" t="str">
            <v>027001</v>
          </cell>
          <cell r="NR66">
            <v>6</v>
          </cell>
          <cell r="NU66" t="str">
            <v>028004</v>
          </cell>
          <cell r="NV66">
            <v>4</v>
          </cell>
        </row>
        <row r="67">
          <cell r="C67" t="str">
            <v>028004</v>
          </cell>
          <cell r="D67">
            <v>106</v>
          </cell>
          <cell r="E67" t="str">
            <v>028004</v>
          </cell>
          <cell r="F67">
            <v>77</v>
          </cell>
          <cell r="G67" t="str">
            <v>028004</v>
          </cell>
          <cell r="H67">
            <v>117</v>
          </cell>
          <cell r="I67" t="str">
            <v>028004</v>
          </cell>
          <cell r="J67">
            <v>95</v>
          </cell>
          <cell r="K67" t="str">
            <v>028004</v>
          </cell>
          <cell r="L67">
            <v>116</v>
          </cell>
          <cell r="M67" t="str">
            <v>028004</v>
          </cell>
          <cell r="N67">
            <v>116</v>
          </cell>
          <cell r="O67" t="str">
            <v>028004</v>
          </cell>
          <cell r="P67">
            <v>135</v>
          </cell>
          <cell r="Q67" t="str">
            <v>028004</v>
          </cell>
          <cell r="R67">
            <v>105</v>
          </cell>
          <cell r="S67" t="str">
            <v>028004</v>
          </cell>
          <cell r="T67">
            <v>124</v>
          </cell>
          <cell r="U67" t="str">
            <v>028004</v>
          </cell>
          <cell r="V67">
            <v>133</v>
          </cell>
          <cell r="W67" t="str">
            <v>028004</v>
          </cell>
          <cell r="X67">
            <v>130</v>
          </cell>
          <cell r="Y67" t="str">
            <v>028004</v>
          </cell>
          <cell r="Z67">
            <v>139</v>
          </cell>
          <cell r="AA67" t="str">
            <v>028004</v>
          </cell>
          <cell r="AB67">
            <v>135</v>
          </cell>
          <cell r="AC67" t="str">
            <v>028002</v>
          </cell>
          <cell r="AD67">
            <v>175</v>
          </cell>
          <cell r="AE67" t="str">
            <v>028004</v>
          </cell>
          <cell r="AF67">
            <v>163</v>
          </cell>
          <cell r="AG67" t="str">
            <v>028004</v>
          </cell>
          <cell r="AH67">
            <v>154</v>
          </cell>
          <cell r="AI67" t="str">
            <v>028004</v>
          </cell>
          <cell r="AJ67">
            <v>173</v>
          </cell>
          <cell r="AK67" t="str">
            <v>028004</v>
          </cell>
          <cell r="AL67">
            <v>143</v>
          </cell>
          <cell r="AM67" t="str">
            <v>028004</v>
          </cell>
          <cell r="AN67">
            <v>158</v>
          </cell>
          <cell r="AO67" t="str">
            <v>028004</v>
          </cell>
          <cell r="AP67">
            <v>150</v>
          </cell>
          <cell r="AQ67" t="str">
            <v>028004</v>
          </cell>
          <cell r="AR67">
            <v>166</v>
          </cell>
          <cell r="AS67" t="str">
            <v>028004</v>
          </cell>
          <cell r="AT67">
            <v>168</v>
          </cell>
          <cell r="AU67" t="str">
            <v>028004</v>
          </cell>
          <cell r="AV67">
            <v>147</v>
          </cell>
          <cell r="AW67" t="str">
            <v>028004</v>
          </cell>
          <cell r="AX67">
            <v>180</v>
          </cell>
          <cell r="AY67" t="str">
            <v>028004</v>
          </cell>
          <cell r="AZ67">
            <v>178</v>
          </cell>
          <cell r="BA67" t="str">
            <v>028004</v>
          </cell>
          <cell r="BB67">
            <v>206</v>
          </cell>
          <cell r="BC67" t="str">
            <v>028002</v>
          </cell>
          <cell r="BD67">
            <v>237</v>
          </cell>
          <cell r="BE67" t="str">
            <v>028002</v>
          </cell>
          <cell r="BF67">
            <v>171</v>
          </cell>
          <cell r="BG67" t="str">
            <v>028002</v>
          </cell>
          <cell r="BH67">
            <v>190</v>
          </cell>
          <cell r="BI67" t="str">
            <v>027100</v>
          </cell>
          <cell r="BJ67">
            <v>1</v>
          </cell>
          <cell r="BK67" t="str">
            <v>027100</v>
          </cell>
          <cell r="BL67">
            <v>3</v>
          </cell>
          <cell r="BM67" t="str">
            <v>027100</v>
          </cell>
          <cell r="BN67">
            <v>9</v>
          </cell>
          <cell r="BO67" t="str">
            <v>025005</v>
          </cell>
          <cell r="BP67">
            <v>67</v>
          </cell>
          <cell r="BQ67" t="str">
            <v>025005</v>
          </cell>
          <cell r="BR67">
            <v>54</v>
          </cell>
          <cell r="BS67" t="str">
            <v>026001</v>
          </cell>
          <cell r="BT67">
            <v>152</v>
          </cell>
          <cell r="BU67" t="str">
            <v>026003</v>
          </cell>
          <cell r="BV67">
            <v>73</v>
          </cell>
          <cell r="BW67" t="str">
            <v>026001</v>
          </cell>
          <cell r="BX67">
            <v>126</v>
          </cell>
          <cell r="BY67" t="str">
            <v>026003</v>
          </cell>
          <cell r="BZ67">
            <v>74</v>
          </cell>
          <cell r="CA67" t="str">
            <v>026005</v>
          </cell>
          <cell r="CB67">
            <v>87</v>
          </cell>
          <cell r="CC67" t="str">
            <v>026004</v>
          </cell>
          <cell r="CD67">
            <v>55</v>
          </cell>
          <cell r="CE67" t="str">
            <v>026003</v>
          </cell>
          <cell r="CF67">
            <v>104</v>
          </cell>
          <cell r="CG67" t="str">
            <v>026003</v>
          </cell>
          <cell r="CH67">
            <v>64</v>
          </cell>
          <cell r="CI67" t="str">
            <v>026002</v>
          </cell>
          <cell r="CJ67">
            <v>98</v>
          </cell>
          <cell r="CK67" t="str">
            <v>026005</v>
          </cell>
          <cell r="CL67">
            <v>57</v>
          </cell>
          <cell r="CM67" t="str">
            <v>026005</v>
          </cell>
          <cell r="CN67">
            <v>79</v>
          </cell>
          <cell r="CO67" t="str">
            <v>026003</v>
          </cell>
          <cell r="CP67">
            <v>81</v>
          </cell>
          <cell r="CQ67" t="str">
            <v>026005</v>
          </cell>
          <cell r="CR67">
            <v>72</v>
          </cell>
          <cell r="CS67" t="str">
            <v>026004</v>
          </cell>
          <cell r="CT67">
            <v>58</v>
          </cell>
          <cell r="CU67" t="str">
            <v>026005</v>
          </cell>
          <cell r="CV67">
            <v>77</v>
          </cell>
          <cell r="CW67" t="str">
            <v>026005</v>
          </cell>
          <cell r="CX67">
            <v>46</v>
          </cell>
          <cell r="CY67" t="str">
            <v>026005</v>
          </cell>
          <cell r="CZ67">
            <v>61</v>
          </cell>
          <cell r="DA67" t="str">
            <v>026003</v>
          </cell>
          <cell r="DB67">
            <v>72</v>
          </cell>
          <cell r="DC67" t="str">
            <v>026005</v>
          </cell>
          <cell r="DD67">
            <v>98</v>
          </cell>
          <cell r="DE67" t="str">
            <v>026004</v>
          </cell>
          <cell r="DF67">
            <v>50</v>
          </cell>
          <cell r="DG67" t="str">
            <v>026005</v>
          </cell>
          <cell r="DH67">
            <v>95</v>
          </cell>
          <cell r="DI67" t="str">
            <v>026004</v>
          </cell>
          <cell r="DJ67">
            <v>63</v>
          </cell>
          <cell r="DK67" t="str">
            <v>026005</v>
          </cell>
          <cell r="DL67">
            <v>101</v>
          </cell>
          <cell r="DM67" t="str">
            <v>026005</v>
          </cell>
          <cell r="DN67">
            <v>67</v>
          </cell>
          <cell r="DO67" t="str">
            <v>026005</v>
          </cell>
          <cell r="DP67">
            <v>139</v>
          </cell>
          <cell r="DQ67" t="str">
            <v>026005</v>
          </cell>
          <cell r="DR67">
            <v>85</v>
          </cell>
          <cell r="DS67" t="str">
            <v>026004</v>
          </cell>
          <cell r="DT67">
            <v>122</v>
          </cell>
          <cell r="DU67" t="str">
            <v>026004</v>
          </cell>
          <cell r="DV67">
            <v>72</v>
          </cell>
          <cell r="DW67" t="str">
            <v>026005</v>
          </cell>
          <cell r="DX67">
            <v>121</v>
          </cell>
          <cell r="DY67" t="str">
            <v>026005</v>
          </cell>
          <cell r="DZ67">
            <v>94</v>
          </cell>
          <cell r="EA67" t="str">
            <v>026005</v>
          </cell>
          <cell r="EB67">
            <v>114</v>
          </cell>
          <cell r="EC67" t="str">
            <v>026005</v>
          </cell>
          <cell r="ED67">
            <v>117</v>
          </cell>
          <cell r="EE67" t="str">
            <v>026005</v>
          </cell>
          <cell r="EF67">
            <v>120</v>
          </cell>
          <cell r="EG67" t="str">
            <v>026003</v>
          </cell>
          <cell r="EH67">
            <v>144</v>
          </cell>
          <cell r="EI67" t="str">
            <v>026005</v>
          </cell>
          <cell r="EJ67">
            <v>121</v>
          </cell>
          <cell r="EK67" t="str">
            <v>026005</v>
          </cell>
          <cell r="EL67">
            <v>94</v>
          </cell>
          <cell r="EM67" t="str">
            <v>026005</v>
          </cell>
          <cell r="EN67">
            <v>113</v>
          </cell>
          <cell r="EO67" t="str">
            <v>026005</v>
          </cell>
          <cell r="EP67">
            <v>97</v>
          </cell>
          <cell r="EQ67" t="str">
            <v>026005</v>
          </cell>
          <cell r="ER67">
            <v>118</v>
          </cell>
          <cell r="ES67" t="str">
            <v>026004</v>
          </cell>
          <cell r="ET67">
            <v>71</v>
          </cell>
          <cell r="EU67" t="str">
            <v>026005</v>
          </cell>
          <cell r="EV67">
            <v>134</v>
          </cell>
          <cell r="EW67" t="str">
            <v>026004</v>
          </cell>
          <cell r="EX67">
            <v>85</v>
          </cell>
          <cell r="EY67" t="str">
            <v>027001</v>
          </cell>
          <cell r="EZ67">
            <v>344</v>
          </cell>
          <cell r="FA67" t="str">
            <v>026005</v>
          </cell>
          <cell r="FB67">
            <v>93</v>
          </cell>
          <cell r="FC67" t="str">
            <v>026005</v>
          </cell>
          <cell r="FD67">
            <v>97</v>
          </cell>
          <cell r="FE67" t="str">
            <v>026005</v>
          </cell>
          <cell r="FF67">
            <v>102</v>
          </cell>
          <cell r="FG67" t="str">
            <v>026005</v>
          </cell>
          <cell r="FH67">
            <v>94</v>
          </cell>
          <cell r="FI67" t="str">
            <v>026005</v>
          </cell>
          <cell r="FJ67">
            <v>90</v>
          </cell>
          <cell r="FK67" t="str">
            <v>026005</v>
          </cell>
          <cell r="FL67">
            <v>93</v>
          </cell>
          <cell r="FM67" t="str">
            <v>026005</v>
          </cell>
          <cell r="FN67">
            <v>128</v>
          </cell>
          <cell r="FO67" t="str">
            <v>026005</v>
          </cell>
          <cell r="FP67">
            <v>98</v>
          </cell>
          <cell r="FQ67" t="str">
            <v>026005</v>
          </cell>
          <cell r="FR67">
            <v>110</v>
          </cell>
          <cell r="FS67" t="str">
            <v>026005</v>
          </cell>
          <cell r="FT67">
            <v>122</v>
          </cell>
          <cell r="FU67" t="str">
            <v>026005</v>
          </cell>
          <cell r="FV67">
            <v>121</v>
          </cell>
          <cell r="FW67" t="str">
            <v>026005</v>
          </cell>
          <cell r="FX67">
            <v>110</v>
          </cell>
          <cell r="FY67" t="str">
            <v>026005</v>
          </cell>
          <cell r="FZ67">
            <v>90</v>
          </cell>
          <cell r="GA67" t="str">
            <v>026004</v>
          </cell>
          <cell r="GB67">
            <v>94</v>
          </cell>
          <cell r="GC67" t="str">
            <v>026005</v>
          </cell>
          <cell r="GD67">
            <v>107</v>
          </cell>
          <cell r="GE67" t="str">
            <v>026005</v>
          </cell>
          <cell r="GF67">
            <v>90</v>
          </cell>
          <cell r="GG67" t="str">
            <v>026005</v>
          </cell>
          <cell r="GH67">
            <v>118</v>
          </cell>
          <cell r="GI67" t="str">
            <v>026005</v>
          </cell>
          <cell r="GJ67">
            <v>115</v>
          </cell>
          <cell r="GK67" t="str">
            <v>026005</v>
          </cell>
          <cell r="GL67">
            <v>112</v>
          </cell>
          <cell r="GM67" t="str">
            <v>026005</v>
          </cell>
          <cell r="GN67">
            <v>111</v>
          </cell>
          <cell r="GO67" t="str">
            <v>026005</v>
          </cell>
          <cell r="GP67">
            <v>101</v>
          </cell>
          <cell r="GQ67" t="str">
            <v>026005</v>
          </cell>
          <cell r="GR67">
            <v>105</v>
          </cell>
          <cell r="GS67" t="str">
            <v>026005</v>
          </cell>
          <cell r="GT67">
            <v>115</v>
          </cell>
          <cell r="GU67" t="str">
            <v>026005</v>
          </cell>
          <cell r="GV67">
            <v>84</v>
          </cell>
          <cell r="GW67" t="str">
            <v>026005</v>
          </cell>
          <cell r="GX67">
            <v>100</v>
          </cell>
          <cell r="GY67" t="str">
            <v>026005</v>
          </cell>
          <cell r="GZ67">
            <v>103</v>
          </cell>
          <cell r="HA67" t="str">
            <v>026005</v>
          </cell>
          <cell r="HB67">
            <v>107</v>
          </cell>
          <cell r="HC67" t="str">
            <v>026005</v>
          </cell>
          <cell r="HD67">
            <v>116</v>
          </cell>
          <cell r="HE67" t="str">
            <v>026004</v>
          </cell>
          <cell r="HF67">
            <v>106</v>
          </cell>
          <cell r="HG67" t="str">
            <v>026005</v>
          </cell>
          <cell r="HH67">
            <v>91</v>
          </cell>
          <cell r="HI67" t="str">
            <v>026005</v>
          </cell>
          <cell r="HJ67">
            <v>115</v>
          </cell>
          <cell r="HK67" t="str">
            <v>026005</v>
          </cell>
          <cell r="HL67">
            <v>123</v>
          </cell>
          <cell r="HM67" t="str">
            <v>026005</v>
          </cell>
          <cell r="HN67">
            <v>132</v>
          </cell>
          <cell r="HO67" t="str">
            <v>026005</v>
          </cell>
          <cell r="HP67">
            <v>123</v>
          </cell>
          <cell r="HQ67" t="str">
            <v>026005</v>
          </cell>
          <cell r="HR67">
            <v>142</v>
          </cell>
          <cell r="HS67" t="str">
            <v>026005</v>
          </cell>
          <cell r="HT67">
            <v>112</v>
          </cell>
          <cell r="HU67" t="str">
            <v>026005</v>
          </cell>
          <cell r="HV67">
            <v>153</v>
          </cell>
          <cell r="HW67" t="str">
            <v>026005</v>
          </cell>
          <cell r="HX67">
            <v>132</v>
          </cell>
          <cell r="HY67" t="str">
            <v>026005</v>
          </cell>
          <cell r="HZ67">
            <v>145</v>
          </cell>
          <cell r="IA67" t="str">
            <v>026005</v>
          </cell>
          <cell r="IB67">
            <v>137</v>
          </cell>
          <cell r="IC67" t="str">
            <v>026005</v>
          </cell>
          <cell r="ID67">
            <v>167</v>
          </cell>
          <cell r="IE67" t="str">
            <v>026005</v>
          </cell>
          <cell r="IF67">
            <v>167</v>
          </cell>
          <cell r="IG67" t="str">
            <v>026005</v>
          </cell>
          <cell r="IH67">
            <v>134</v>
          </cell>
          <cell r="II67" t="str">
            <v>026005</v>
          </cell>
          <cell r="IJ67">
            <v>156</v>
          </cell>
          <cell r="IK67" t="str">
            <v>026004</v>
          </cell>
          <cell r="IL67">
            <v>155</v>
          </cell>
          <cell r="IM67" t="str">
            <v>026005</v>
          </cell>
          <cell r="IN67">
            <v>128</v>
          </cell>
          <cell r="IO67" t="str">
            <v>026005</v>
          </cell>
          <cell r="IP67">
            <v>153</v>
          </cell>
          <cell r="IQ67" t="str">
            <v>026005</v>
          </cell>
          <cell r="IR67">
            <v>132</v>
          </cell>
          <cell r="IS67" t="str">
            <v>026005</v>
          </cell>
          <cell r="IT67">
            <v>116</v>
          </cell>
          <cell r="IU67" t="str">
            <v>026005</v>
          </cell>
          <cell r="IV67">
            <v>137</v>
          </cell>
          <cell r="IW67" t="str">
            <v>026005</v>
          </cell>
          <cell r="IX67">
            <v>120</v>
          </cell>
          <cell r="IY67" t="str">
            <v>026005</v>
          </cell>
          <cell r="IZ67">
            <v>98</v>
          </cell>
          <cell r="JA67" t="str">
            <v>026005</v>
          </cell>
          <cell r="JB67">
            <v>144</v>
          </cell>
          <cell r="JC67" t="str">
            <v>027001</v>
          </cell>
          <cell r="JD67">
            <v>323</v>
          </cell>
          <cell r="JE67" t="str">
            <v>026005</v>
          </cell>
          <cell r="JF67">
            <v>127</v>
          </cell>
          <cell r="JG67" t="str">
            <v>027001</v>
          </cell>
          <cell r="JH67">
            <v>287</v>
          </cell>
          <cell r="JI67" t="str">
            <v>026005</v>
          </cell>
          <cell r="JJ67">
            <v>133</v>
          </cell>
          <cell r="JK67" t="str">
            <v>026005</v>
          </cell>
          <cell r="JL67">
            <v>83</v>
          </cell>
          <cell r="JM67" t="str">
            <v>026005</v>
          </cell>
          <cell r="JN67">
            <v>114</v>
          </cell>
          <cell r="JO67" t="str">
            <v>026005</v>
          </cell>
          <cell r="JP67">
            <v>93</v>
          </cell>
          <cell r="JQ67" t="str">
            <v>026005</v>
          </cell>
          <cell r="JR67">
            <v>102</v>
          </cell>
          <cell r="JS67" t="str">
            <v>026005</v>
          </cell>
          <cell r="JT67">
            <v>56</v>
          </cell>
          <cell r="JU67" t="str">
            <v>027001</v>
          </cell>
          <cell r="JV67">
            <v>322</v>
          </cell>
          <cell r="JW67" t="str">
            <v>027001</v>
          </cell>
          <cell r="JX67">
            <v>181</v>
          </cell>
          <cell r="JY67" t="str">
            <v>027001</v>
          </cell>
          <cell r="JZ67">
            <v>263</v>
          </cell>
          <cell r="KA67" t="str">
            <v>027001</v>
          </cell>
          <cell r="KB67">
            <v>176</v>
          </cell>
          <cell r="KC67" t="str">
            <v>027001</v>
          </cell>
          <cell r="KD67">
            <v>302</v>
          </cell>
          <cell r="KE67" t="str">
            <v>027001</v>
          </cell>
          <cell r="KF67">
            <v>126</v>
          </cell>
          <cell r="KG67" t="str">
            <v>027001</v>
          </cell>
          <cell r="KH67">
            <v>217</v>
          </cell>
          <cell r="KI67" t="str">
            <v>027001</v>
          </cell>
          <cell r="KJ67">
            <v>104</v>
          </cell>
          <cell r="KK67" t="str">
            <v>027001</v>
          </cell>
          <cell r="KL67">
            <v>243</v>
          </cell>
          <cell r="KM67" t="str">
            <v>027001</v>
          </cell>
          <cell r="KN67">
            <v>94</v>
          </cell>
          <cell r="KO67" t="str">
            <v>027001</v>
          </cell>
          <cell r="KP67">
            <v>197</v>
          </cell>
          <cell r="KQ67" t="str">
            <v>027001</v>
          </cell>
          <cell r="KR67">
            <v>44</v>
          </cell>
          <cell r="KS67" t="str">
            <v>027001</v>
          </cell>
          <cell r="KT67">
            <v>107</v>
          </cell>
          <cell r="KU67" t="str">
            <v>027001</v>
          </cell>
          <cell r="KV67">
            <v>35</v>
          </cell>
          <cell r="KW67" t="str">
            <v>027001</v>
          </cell>
          <cell r="KX67">
            <v>75</v>
          </cell>
          <cell r="KY67" t="str">
            <v>027001</v>
          </cell>
          <cell r="KZ67">
            <v>39</v>
          </cell>
          <cell r="LA67" t="str">
            <v>027001</v>
          </cell>
          <cell r="LB67">
            <v>96</v>
          </cell>
          <cell r="LC67" t="str">
            <v>027001</v>
          </cell>
          <cell r="LD67">
            <v>61</v>
          </cell>
          <cell r="LE67" t="str">
            <v>027001</v>
          </cell>
          <cell r="LF67">
            <v>150</v>
          </cell>
          <cell r="LG67" t="str">
            <v>027001</v>
          </cell>
          <cell r="LH67">
            <v>90</v>
          </cell>
          <cell r="LI67" t="str">
            <v>027001</v>
          </cell>
          <cell r="LJ67">
            <v>212</v>
          </cell>
          <cell r="LK67" t="str">
            <v>027001</v>
          </cell>
          <cell r="LL67">
            <v>72</v>
          </cell>
          <cell r="LM67" t="str">
            <v>027001</v>
          </cell>
          <cell r="LN67">
            <v>190</v>
          </cell>
          <cell r="LO67" t="str">
            <v>027001</v>
          </cell>
          <cell r="LP67">
            <v>79</v>
          </cell>
          <cell r="LQ67" t="str">
            <v>027001</v>
          </cell>
          <cell r="LR67">
            <v>219</v>
          </cell>
          <cell r="LS67" t="str">
            <v>027001</v>
          </cell>
          <cell r="LT67">
            <v>57</v>
          </cell>
          <cell r="LU67" t="str">
            <v>027001</v>
          </cell>
          <cell r="LV67">
            <v>186</v>
          </cell>
          <cell r="LW67" t="str">
            <v>027001</v>
          </cell>
          <cell r="LX67">
            <v>62</v>
          </cell>
          <cell r="LY67" t="str">
            <v>027001</v>
          </cell>
          <cell r="LZ67">
            <v>150</v>
          </cell>
          <cell r="MA67" t="str">
            <v>027001</v>
          </cell>
          <cell r="MB67">
            <v>49</v>
          </cell>
          <cell r="MC67" t="str">
            <v>027001</v>
          </cell>
          <cell r="MD67">
            <v>135</v>
          </cell>
          <cell r="ME67" t="str">
            <v>027001</v>
          </cell>
          <cell r="MF67">
            <v>41</v>
          </cell>
          <cell r="MG67" t="str">
            <v>027001</v>
          </cell>
          <cell r="MH67">
            <v>142</v>
          </cell>
          <cell r="MI67" t="str">
            <v>027001</v>
          </cell>
          <cell r="MJ67">
            <v>26</v>
          </cell>
          <cell r="MK67" t="str">
            <v>027001</v>
          </cell>
          <cell r="ML67">
            <v>82</v>
          </cell>
          <cell r="MM67" t="str">
            <v>027001</v>
          </cell>
          <cell r="MN67">
            <v>18</v>
          </cell>
          <cell r="MO67" t="str">
            <v>027001</v>
          </cell>
          <cell r="MP67">
            <v>49</v>
          </cell>
          <cell r="MQ67" t="str">
            <v>027001</v>
          </cell>
          <cell r="MR67">
            <v>24</v>
          </cell>
          <cell r="MS67" t="str">
            <v>027001</v>
          </cell>
          <cell r="MT67">
            <v>63</v>
          </cell>
          <cell r="MU67" t="str">
            <v>027001</v>
          </cell>
          <cell r="MV67">
            <v>14</v>
          </cell>
          <cell r="MW67" t="str">
            <v>027001</v>
          </cell>
          <cell r="MX67">
            <v>52</v>
          </cell>
          <cell r="MY67" t="str">
            <v>027001</v>
          </cell>
          <cell r="MZ67">
            <v>12</v>
          </cell>
          <cell r="NA67" t="str">
            <v>027001</v>
          </cell>
          <cell r="NB67">
            <v>54</v>
          </cell>
          <cell r="NC67" t="str">
            <v>027001</v>
          </cell>
          <cell r="ND67">
            <v>10</v>
          </cell>
          <cell r="NE67" t="str">
            <v>027001</v>
          </cell>
          <cell r="NF67">
            <v>25</v>
          </cell>
          <cell r="NG67" t="str">
            <v>027001</v>
          </cell>
          <cell r="NH67">
            <v>5</v>
          </cell>
          <cell r="NI67" t="str">
            <v>027002</v>
          </cell>
          <cell r="NJ67">
            <v>23</v>
          </cell>
          <cell r="NM67" t="str">
            <v>028000</v>
          </cell>
          <cell r="NN67">
            <v>24</v>
          </cell>
          <cell r="NO67" t="str">
            <v>027001</v>
          </cell>
          <cell r="NP67">
            <v>2</v>
          </cell>
          <cell r="NQ67" t="str">
            <v>027002</v>
          </cell>
          <cell r="NR67">
            <v>11</v>
          </cell>
          <cell r="NU67" t="str">
            <v>029001</v>
          </cell>
          <cell r="NV67">
            <v>7</v>
          </cell>
          <cell r="NW67" t="str">
            <v>027001</v>
          </cell>
          <cell r="NX67">
            <v>2</v>
          </cell>
        </row>
        <row r="68">
          <cell r="C68" t="str">
            <v>029001</v>
          </cell>
          <cell r="D68">
            <v>370</v>
          </cell>
          <cell r="E68" t="str">
            <v>029001</v>
          </cell>
          <cell r="F68">
            <v>364</v>
          </cell>
          <cell r="G68" t="str">
            <v>029001</v>
          </cell>
          <cell r="H68">
            <v>411</v>
          </cell>
          <cell r="I68" t="str">
            <v>029001</v>
          </cell>
          <cell r="J68">
            <v>357</v>
          </cell>
          <cell r="K68" t="str">
            <v>029001</v>
          </cell>
          <cell r="L68">
            <v>425</v>
          </cell>
          <cell r="M68" t="str">
            <v>029001</v>
          </cell>
          <cell r="N68">
            <v>462</v>
          </cell>
          <cell r="O68" t="str">
            <v>029001</v>
          </cell>
          <cell r="P68">
            <v>465</v>
          </cell>
          <cell r="Q68" t="str">
            <v>029001</v>
          </cell>
          <cell r="R68">
            <v>419</v>
          </cell>
          <cell r="S68" t="str">
            <v>029001</v>
          </cell>
          <cell r="T68">
            <v>524</v>
          </cell>
          <cell r="U68" t="str">
            <v>029001</v>
          </cell>
          <cell r="V68">
            <v>471</v>
          </cell>
          <cell r="W68" t="str">
            <v>029001</v>
          </cell>
          <cell r="X68">
            <v>589</v>
          </cell>
          <cell r="Y68" t="str">
            <v>029001</v>
          </cell>
          <cell r="Z68">
            <v>565</v>
          </cell>
          <cell r="AA68" t="str">
            <v>029001</v>
          </cell>
          <cell r="AB68">
            <v>587</v>
          </cell>
          <cell r="AC68" t="str">
            <v>028004</v>
          </cell>
          <cell r="AD68">
            <v>164</v>
          </cell>
          <cell r="AE68" t="str">
            <v>029001</v>
          </cell>
          <cell r="AF68">
            <v>573</v>
          </cell>
          <cell r="AG68" t="str">
            <v>029001</v>
          </cell>
          <cell r="AH68">
            <v>592</v>
          </cell>
          <cell r="AI68" t="str">
            <v>029001</v>
          </cell>
          <cell r="AJ68">
            <v>579</v>
          </cell>
          <cell r="AK68" t="str">
            <v>029001</v>
          </cell>
          <cell r="AL68">
            <v>542</v>
          </cell>
          <cell r="AM68" t="str">
            <v>029001</v>
          </cell>
          <cell r="AN68">
            <v>570</v>
          </cell>
          <cell r="AO68" t="str">
            <v>029001</v>
          </cell>
          <cell r="AP68">
            <v>536</v>
          </cell>
          <cell r="AQ68" t="str">
            <v>029001</v>
          </cell>
          <cell r="AR68">
            <v>584</v>
          </cell>
          <cell r="AS68" t="str">
            <v>029001</v>
          </cell>
          <cell r="AT68">
            <v>531</v>
          </cell>
          <cell r="AU68" t="str">
            <v>029001</v>
          </cell>
          <cell r="AV68">
            <v>622</v>
          </cell>
          <cell r="AW68" t="str">
            <v>029001</v>
          </cell>
          <cell r="AX68">
            <v>575</v>
          </cell>
          <cell r="AY68" t="str">
            <v>029001</v>
          </cell>
          <cell r="AZ68">
            <v>639</v>
          </cell>
          <cell r="BA68" t="str">
            <v>029001</v>
          </cell>
          <cell r="BB68">
            <v>514</v>
          </cell>
          <cell r="BC68" t="str">
            <v>028004</v>
          </cell>
          <cell r="BD68">
            <v>175</v>
          </cell>
          <cell r="BE68" t="str">
            <v>028004</v>
          </cell>
          <cell r="BF68">
            <v>152</v>
          </cell>
          <cell r="BG68" t="str">
            <v>028004</v>
          </cell>
          <cell r="BH68">
            <v>166</v>
          </cell>
          <cell r="BI68" t="str">
            <v>028002</v>
          </cell>
          <cell r="BJ68">
            <v>127</v>
          </cell>
          <cell r="BK68" t="str">
            <v>028002</v>
          </cell>
          <cell r="BL68">
            <v>132</v>
          </cell>
          <cell r="BM68" t="str">
            <v>028002</v>
          </cell>
          <cell r="BN68">
            <v>152</v>
          </cell>
          <cell r="BO68" t="str">
            <v>026001</v>
          </cell>
          <cell r="BP68">
            <v>198</v>
          </cell>
          <cell r="BQ68" t="str">
            <v>026001</v>
          </cell>
          <cell r="BR68">
            <v>175</v>
          </cell>
          <cell r="BS68" t="str">
            <v>026002</v>
          </cell>
          <cell r="BT68">
            <v>101</v>
          </cell>
          <cell r="BU68" t="str">
            <v>026004</v>
          </cell>
          <cell r="BV68">
            <v>67</v>
          </cell>
          <cell r="BW68" t="str">
            <v>026002</v>
          </cell>
          <cell r="BX68">
            <v>97</v>
          </cell>
          <cell r="BY68" t="str">
            <v>026004</v>
          </cell>
          <cell r="BZ68">
            <v>65</v>
          </cell>
          <cell r="CA68" t="str">
            <v>027001</v>
          </cell>
          <cell r="CB68">
            <v>205</v>
          </cell>
          <cell r="CC68" t="str">
            <v>026005</v>
          </cell>
          <cell r="CD68">
            <v>52</v>
          </cell>
          <cell r="CE68" t="str">
            <v>026004</v>
          </cell>
          <cell r="CF68">
            <v>86</v>
          </cell>
          <cell r="CG68" t="str">
            <v>026004</v>
          </cell>
          <cell r="CH68">
            <v>43</v>
          </cell>
          <cell r="CI68" t="str">
            <v>026003</v>
          </cell>
          <cell r="CJ68">
            <v>98</v>
          </cell>
          <cell r="CK68" t="str">
            <v>027001</v>
          </cell>
          <cell r="CL68">
            <v>158</v>
          </cell>
          <cell r="CM68" t="str">
            <v>027001</v>
          </cell>
          <cell r="CN68">
            <v>208</v>
          </cell>
          <cell r="CO68" t="str">
            <v>026004</v>
          </cell>
          <cell r="CP68">
            <v>52</v>
          </cell>
          <cell r="CQ68" t="str">
            <v>027001</v>
          </cell>
          <cell r="CR68">
            <v>264</v>
          </cell>
          <cell r="CS68" t="str">
            <v>026005</v>
          </cell>
          <cell r="CT68">
            <v>39</v>
          </cell>
          <cell r="CU68" t="str">
            <v>027001</v>
          </cell>
          <cell r="CV68">
            <v>268</v>
          </cell>
          <cell r="CW68" t="str">
            <v>027000</v>
          </cell>
          <cell r="CX68">
            <v>1</v>
          </cell>
          <cell r="CY68" t="str">
            <v>027001</v>
          </cell>
          <cell r="CZ68">
            <v>277</v>
          </cell>
          <cell r="DA68" t="str">
            <v>026004</v>
          </cell>
          <cell r="DB68">
            <v>57</v>
          </cell>
          <cell r="DC68" t="str">
            <v>027001</v>
          </cell>
          <cell r="DD68">
            <v>263</v>
          </cell>
          <cell r="DE68" t="str">
            <v>026005</v>
          </cell>
          <cell r="DF68">
            <v>57</v>
          </cell>
          <cell r="DG68" t="str">
            <v>027001</v>
          </cell>
          <cell r="DH68">
            <v>298</v>
          </cell>
          <cell r="DI68" t="str">
            <v>026005</v>
          </cell>
          <cell r="DJ68">
            <v>59</v>
          </cell>
          <cell r="DK68" t="str">
            <v>027001</v>
          </cell>
          <cell r="DL68">
            <v>295</v>
          </cell>
          <cell r="DM68" t="str">
            <v>027001</v>
          </cell>
          <cell r="DN68">
            <v>230</v>
          </cell>
          <cell r="DO68" t="str">
            <v>027001</v>
          </cell>
          <cell r="DP68">
            <v>340</v>
          </cell>
          <cell r="DQ68" t="str">
            <v>027001</v>
          </cell>
          <cell r="DR68">
            <v>290</v>
          </cell>
          <cell r="DS68" t="str">
            <v>026005</v>
          </cell>
          <cell r="DT68">
            <v>125</v>
          </cell>
          <cell r="DU68" t="str">
            <v>026005</v>
          </cell>
          <cell r="DV68">
            <v>78</v>
          </cell>
          <cell r="DW68" t="str">
            <v>027001</v>
          </cell>
          <cell r="DX68">
            <v>393</v>
          </cell>
          <cell r="DY68" t="str">
            <v>027000</v>
          </cell>
          <cell r="DZ68">
            <v>1</v>
          </cell>
          <cell r="EA68" t="str">
            <v>027001</v>
          </cell>
          <cell r="EB68">
            <v>467</v>
          </cell>
          <cell r="EC68" t="str">
            <v>027001</v>
          </cell>
          <cell r="ED68">
            <v>366</v>
          </cell>
          <cell r="EE68" t="str">
            <v>027001</v>
          </cell>
          <cell r="EF68">
            <v>468</v>
          </cell>
          <cell r="EG68" t="str">
            <v>026004</v>
          </cell>
          <cell r="EH68">
            <v>104</v>
          </cell>
          <cell r="EI68" t="str">
            <v>027001</v>
          </cell>
          <cell r="EJ68">
            <v>430</v>
          </cell>
          <cell r="EK68" t="str">
            <v>027001</v>
          </cell>
          <cell r="EL68">
            <v>432</v>
          </cell>
          <cell r="EM68" t="str">
            <v>027001</v>
          </cell>
          <cell r="EN68">
            <v>403</v>
          </cell>
          <cell r="EO68" t="str">
            <v>027001</v>
          </cell>
          <cell r="EP68">
            <v>369</v>
          </cell>
          <cell r="EQ68" t="str">
            <v>027001</v>
          </cell>
          <cell r="ER68">
            <v>411</v>
          </cell>
          <cell r="ES68" t="str">
            <v>026005</v>
          </cell>
          <cell r="ET68">
            <v>88</v>
          </cell>
          <cell r="EU68" t="str">
            <v>027001</v>
          </cell>
          <cell r="EV68">
            <v>378</v>
          </cell>
          <cell r="EW68" t="str">
            <v>026005</v>
          </cell>
          <cell r="EX68">
            <v>118</v>
          </cell>
          <cell r="EY68" t="str">
            <v>027002</v>
          </cell>
          <cell r="EZ68">
            <v>137</v>
          </cell>
          <cell r="FA68" t="str">
            <v>027001</v>
          </cell>
          <cell r="FB68">
            <v>338</v>
          </cell>
          <cell r="FC68" t="str">
            <v>027001</v>
          </cell>
          <cell r="FD68">
            <v>328</v>
          </cell>
          <cell r="FE68" t="str">
            <v>027001</v>
          </cell>
          <cell r="FF68">
            <v>357</v>
          </cell>
          <cell r="FG68" t="str">
            <v>027001</v>
          </cell>
          <cell r="FH68">
            <v>319</v>
          </cell>
          <cell r="FI68" t="str">
            <v>027001</v>
          </cell>
          <cell r="FJ68">
            <v>365</v>
          </cell>
          <cell r="FK68" t="str">
            <v>027001</v>
          </cell>
          <cell r="FL68">
            <v>316</v>
          </cell>
          <cell r="FM68" t="str">
            <v>027001</v>
          </cell>
          <cell r="FN68">
            <v>328</v>
          </cell>
          <cell r="FO68" t="str">
            <v>027001</v>
          </cell>
          <cell r="FP68">
            <v>336</v>
          </cell>
          <cell r="FQ68" t="str">
            <v>027001</v>
          </cell>
          <cell r="FR68">
            <v>355</v>
          </cell>
          <cell r="FS68" t="str">
            <v>027001</v>
          </cell>
          <cell r="FT68">
            <v>306</v>
          </cell>
          <cell r="FU68" t="str">
            <v>027001</v>
          </cell>
          <cell r="FV68">
            <v>368</v>
          </cell>
          <cell r="FW68" t="str">
            <v>027001</v>
          </cell>
          <cell r="FX68">
            <v>322</v>
          </cell>
          <cell r="FY68" t="str">
            <v>027001</v>
          </cell>
          <cell r="FZ68">
            <v>389</v>
          </cell>
          <cell r="GA68" t="str">
            <v>026005</v>
          </cell>
          <cell r="GB68">
            <v>112</v>
          </cell>
          <cell r="GC68" t="str">
            <v>027001</v>
          </cell>
          <cell r="GD68">
            <v>366</v>
          </cell>
          <cell r="GE68" t="str">
            <v>027001</v>
          </cell>
          <cell r="GF68">
            <v>309</v>
          </cell>
          <cell r="GG68" t="str">
            <v>027001</v>
          </cell>
          <cell r="GH68">
            <v>320</v>
          </cell>
          <cell r="GI68" t="str">
            <v>027001</v>
          </cell>
          <cell r="GJ68">
            <v>316</v>
          </cell>
          <cell r="GK68" t="str">
            <v>027001</v>
          </cell>
          <cell r="GL68">
            <v>370</v>
          </cell>
          <cell r="GM68" t="str">
            <v>027001</v>
          </cell>
          <cell r="GN68">
            <v>346</v>
          </cell>
          <cell r="GO68" t="str">
            <v>027001</v>
          </cell>
          <cell r="GP68">
            <v>341</v>
          </cell>
          <cell r="GQ68" t="str">
            <v>027001</v>
          </cell>
          <cell r="GR68">
            <v>341</v>
          </cell>
          <cell r="GS68" t="str">
            <v>027001</v>
          </cell>
          <cell r="GT68">
            <v>382</v>
          </cell>
          <cell r="GU68" t="str">
            <v>027001</v>
          </cell>
          <cell r="GV68">
            <v>343</v>
          </cell>
          <cell r="GW68" t="str">
            <v>027001</v>
          </cell>
          <cell r="GX68">
            <v>380</v>
          </cell>
          <cell r="GY68" t="str">
            <v>027001</v>
          </cell>
          <cell r="GZ68">
            <v>378</v>
          </cell>
          <cell r="HA68" t="str">
            <v>027001</v>
          </cell>
          <cell r="HB68">
            <v>396</v>
          </cell>
          <cell r="HC68" t="str">
            <v>027001</v>
          </cell>
          <cell r="HD68">
            <v>406</v>
          </cell>
          <cell r="HE68" t="str">
            <v>026005</v>
          </cell>
          <cell r="HF68">
            <v>106</v>
          </cell>
          <cell r="HG68" t="str">
            <v>027001</v>
          </cell>
          <cell r="HH68">
            <v>383</v>
          </cell>
          <cell r="HI68" t="str">
            <v>027001</v>
          </cell>
          <cell r="HJ68">
            <v>419</v>
          </cell>
          <cell r="HK68" t="str">
            <v>027001</v>
          </cell>
          <cell r="HL68">
            <v>424</v>
          </cell>
          <cell r="HM68" t="str">
            <v>027001</v>
          </cell>
          <cell r="HN68">
            <v>497</v>
          </cell>
          <cell r="HO68" t="str">
            <v>027001</v>
          </cell>
          <cell r="HP68">
            <v>420</v>
          </cell>
          <cell r="HQ68" t="str">
            <v>027001</v>
          </cell>
          <cell r="HR68">
            <v>468</v>
          </cell>
          <cell r="HS68" t="str">
            <v>027001</v>
          </cell>
          <cell r="HT68">
            <v>474</v>
          </cell>
          <cell r="HU68" t="str">
            <v>027001</v>
          </cell>
          <cell r="HV68">
            <v>526</v>
          </cell>
          <cell r="HW68" t="str">
            <v>027001</v>
          </cell>
          <cell r="HX68">
            <v>463</v>
          </cell>
          <cell r="HY68" t="str">
            <v>027001</v>
          </cell>
          <cell r="HZ68">
            <v>472</v>
          </cell>
          <cell r="IA68" t="str">
            <v>027001</v>
          </cell>
          <cell r="IB68">
            <v>474</v>
          </cell>
          <cell r="IC68" t="str">
            <v>027001</v>
          </cell>
          <cell r="ID68">
            <v>554</v>
          </cell>
          <cell r="IE68" t="str">
            <v>027001</v>
          </cell>
          <cell r="IF68">
            <v>506</v>
          </cell>
          <cell r="IG68" t="str">
            <v>027001</v>
          </cell>
          <cell r="IH68">
            <v>527</v>
          </cell>
          <cell r="II68" t="str">
            <v>027001</v>
          </cell>
          <cell r="IJ68">
            <v>521</v>
          </cell>
          <cell r="IK68" t="str">
            <v>026005</v>
          </cell>
          <cell r="IL68">
            <v>172</v>
          </cell>
          <cell r="IM68" t="str">
            <v>027001</v>
          </cell>
          <cell r="IN68">
            <v>429</v>
          </cell>
          <cell r="IO68" t="str">
            <v>027001</v>
          </cell>
          <cell r="IP68">
            <v>496</v>
          </cell>
          <cell r="IQ68" t="str">
            <v>027001</v>
          </cell>
          <cell r="IR68">
            <v>404</v>
          </cell>
          <cell r="IS68" t="str">
            <v>027001</v>
          </cell>
          <cell r="IT68">
            <v>541</v>
          </cell>
          <cell r="IU68" t="str">
            <v>027001</v>
          </cell>
          <cell r="IV68">
            <v>362</v>
          </cell>
          <cell r="IW68" t="str">
            <v>027001</v>
          </cell>
          <cell r="IX68">
            <v>479</v>
          </cell>
          <cell r="IY68" t="str">
            <v>027001</v>
          </cell>
          <cell r="IZ68">
            <v>323</v>
          </cell>
          <cell r="JA68" t="str">
            <v>027001</v>
          </cell>
          <cell r="JB68">
            <v>460</v>
          </cell>
          <cell r="JC68" t="str">
            <v>027002</v>
          </cell>
          <cell r="JD68">
            <v>154</v>
          </cell>
          <cell r="JE68" t="str">
            <v>027001</v>
          </cell>
          <cell r="JF68">
            <v>442</v>
          </cell>
          <cell r="JG68" t="str">
            <v>027002</v>
          </cell>
          <cell r="JH68">
            <v>124</v>
          </cell>
          <cell r="JI68" t="str">
            <v>027001</v>
          </cell>
          <cell r="JJ68">
            <v>389</v>
          </cell>
          <cell r="JK68" t="str">
            <v>027001</v>
          </cell>
          <cell r="JL68">
            <v>245</v>
          </cell>
          <cell r="JM68" t="str">
            <v>027001</v>
          </cell>
          <cell r="JN68">
            <v>373</v>
          </cell>
          <cell r="JO68" t="str">
            <v>027001</v>
          </cell>
          <cell r="JP68">
            <v>244</v>
          </cell>
          <cell r="JQ68" t="str">
            <v>027001</v>
          </cell>
          <cell r="JR68">
            <v>370</v>
          </cell>
          <cell r="JS68" t="str">
            <v>027001</v>
          </cell>
          <cell r="JT68">
            <v>212</v>
          </cell>
          <cell r="JU68" t="str">
            <v>027002</v>
          </cell>
          <cell r="JV68">
            <v>161</v>
          </cell>
          <cell r="JW68" t="str">
            <v>027002</v>
          </cell>
          <cell r="JX68">
            <v>89</v>
          </cell>
          <cell r="JY68" t="str">
            <v>027002</v>
          </cell>
          <cell r="JZ68">
            <v>142</v>
          </cell>
          <cell r="KA68" t="str">
            <v>027002</v>
          </cell>
          <cell r="KB68">
            <v>81</v>
          </cell>
          <cell r="KC68" t="str">
            <v>027002</v>
          </cell>
          <cell r="KD68">
            <v>141</v>
          </cell>
          <cell r="KE68" t="str">
            <v>027002</v>
          </cell>
          <cell r="KF68">
            <v>64</v>
          </cell>
          <cell r="KG68" t="str">
            <v>027002</v>
          </cell>
          <cell r="KH68">
            <v>106</v>
          </cell>
          <cell r="KI68" t="str">
            <v>027002</v>
          </cell>
          <cell r="KJ68">
            <v>52</v>
          </cell>
          <cell r="KK68" t="str">
            <v>027002</v>
          </cell>
          <cell r="KL68">
            <v>109</v>
          </cell>
          <cell r="KM68" t="str">
            <v>027002</v>
          </cell>
          <cell r="KN68">
            <v>45</v>
          </cell>
          <cell r="KO68" t="str">
            <v>027002</v>
          </cell>
          <cell r="KP68">
            <v>95</v>
          </cell>
          <cell r="KQ68" t="str">
            <v>027002</v>
          </cell>
          <cell r="KR68">
            <v>34</v>
          </cell>
          <cell r="KS68" t="str">
            <v>027002</v>
          </cell>
          <cell r="KT68">
            <v>49</v>
          </cell>
          <cell r="KU68" t="str">
            <v>027002</v>
          </cell>
          <cell r="KV68">
            <v>16</v>
          </cell>
          <cell r="KW68" t="str">
            <v>027002</v>
          </cell>
          <cell r="KX68">
            <v>31</v>
          </cell>
          <cell r="KY68" t="str">
            <v>027002</v>
          </cell>
          <cell r="KZ68">
            <v>27</v>
          </cell>
          <cell r="LA68" t="str">
            <v>027002</v>
          </cell>
          <cell r="LB68">
            <v>43</v>
          </cell>
          <cell r="LC68" t="str">
            <v>027002</v>
          </cell>
          <cell r="LD68">
            <v>32</v>
          </cell>
          <cell r="LE68" t="str">
            <v>027002</v>
          </cell>
          <cell r="LF68">
            <v>54</v>
          </cell>
          <cell r="LG68" t="str">
            <v>027002</v>
          </cell>
          <cell r="LH68">
            <v>47</v>
          </cell>
          <cell r="LI68" t="str">
            <v>027002</v>
          </cell>
          <cell r="LJ68">
            <v>104</v>
          </cell>
          <cell r="LK68" t="str">
            <v>027002</v>
          </cell>
          <cell r="LL68">
            <v>53</v>
          </cell>
          <cell r="LM68" t="str">
            <v>027002</v>
          </cell>
          <cell r="LN68">
            <v>122</v>
          </cell>
          <cell r="LO68" t="str">
            <v>027002</v>
          </cell>
          <cell r="LP68">
            <v>43</v>
          </cell>
          <cell r="LQ68" t="str">
            <v>027002</v>
          </cell>
          <cell r="LR68">
            <v>134</v>
          </cell>
          <cell r="LS68" t="str">
            <v>027002</v>
          </cell>
          <cell r="LT68">
            <v>40</v>
          </cell>
          <cell r="LU68" t="str">
            <v>027002</v>
          </cell>
          <cell r="LV68">
            <v>120</v>
          </cell>
          <cell r="LW68" t="str">
            <v>027002</v>
          </cell>
          <cell r="LX68">
            <v>26</v>
          </cell>
          <cell r="LY68" t="str">
            <v>027002</v>
          </cell>
          <cell r="LZ68">
            <v>85</v>
          </cell>
          <cell r="MA68" t="str">
            <v>027002</v>
          </cell>
          <cell r="MB68">
            <v>35</v>
          </cell>
          <cell r="MC68" t="str">
            <v>027002</v>
          </cell>
          <cell r="MD68">
            <v>114</v>
          </cell>
          <cell r="ME68" t="str">
            <v>027002</v>
          </cell>
          <cell r="MF68">
            <v>20</v>
          </cell>
          <cell r="MG68" t="str">
            <v>027002</v>
          </cell>
          <cell r="MH68">
            <v>74</v>
          </cell>
          <cell r="MI68" t="str">
            <v>027002</v>
          </cell>
          <cell r="MJ68">
            <v>18</v>
          </cell>
          <cell r="MK68" t="str">
            <v>027002</v>
          </cell>
          <cell r="ML68">
            <v>58</v>
          </cell>
          <cell r="MM68" t="str">
            <v>027002</v>
          </cell>
          <cell r="MN68">
            <v>16</v>
          </cell>
          <cell r="MO68" t="str">
            <v>027002</v>
          </cell>
          <cell r="MP68">
            <v>39</v>
          </cell>
          <cell r="MQ68" t="str">
            <v>027002</v>
          </cell>
          <cell r="MR68">
            <v>11</v>
          </cell>
          <cell r="MS68" t="str">
            <v>027002</v>
          </cell>
          <cell r="MT68">
            <v>34</v>
          </cell>
          <cell r="MU68" t="str">
            <v>027002</v>
          </cell>
          <cell r="MV68">
            <v>9</v>
          </cell>
          <cell r="MW68" t="str">
            <v>027002</v>
          </cell>
          <cell r="MX68">
            <v>31</v>
          </cell>
          <cell r="MY68" t="str">
            <v>027002</v>
          </cell>
          <cell r="MZ68">
            <v>5</v>
          </cell>
          <cell r="NA68" t="str">
            <v>027002</v>
          </cell>
          <cell r="NB68">
            <v>33</v>
          </cell>
          <cell r="NC68" t="str">
            <v>027002</v>
          </cell>
          <cell r="ND68">
            <v>10</v>
          </cell>
          <cell r="NE68" t="str">
            <v>027002</v>
          </cell>
          <cell r="NF68">
            <v>33</v>
          </cell>
          <cell r="NG68" t="str">
            <v>027002</v>
          </cell>
          <cell r="NH68">
            <v>6</v>
          </cell>
          <cell r="NI68" t="str">
            <v>028000</v>
          </cell>
          <cell r="NJ68">
            <v>41</v>
          </cell>
          <cell r="NK68" t="str">
            <v>027002</v>
          </cell>
          <cell r="NL68">
            <v>4</v>
          </cell>
          <cell r="NM68" t="str">
            <v>028002</v>
          </cell>
          <cell r="NN68">
            <v>11</v>
          </cell>
          <cell r="NQ68" t="str">
            <v>028000</v>
          </cell>
          <cell r="NR68">
            <v>14</v>
          </cell>
          <cell r="NU68" t="str">
            <v>029100</v>
          </cell>
          <cell r="NV68">
            <v>9</v>
          </cell>
        </row>
        <row r="69">
          <cell r="C69" t="str">
            <v>029400</v>
          </cell>
          <cell r="D69">
            <v>640</v>
          </cell>
          <cell r="E69" t="str">
            <v>029400</v>
          </cell>
          <cell r="F69">
            <v>659</v>
          </cell>
          <cell r="G69" t="str">
            <v>029400</v>
          </cell>
          <cell r="H69">
            <v>732</v>
          </cell>
          <cell r="I69" t="str">
            <v>029400</v>
          </cell>
          <cell r="J69">
            <v>729</v>
          </cell>
          <cell r="K69" t="str">
            <v>029400</v>
          </cell>
          <cell r="L69">
            <v>738</v>
          </cell>
          <cell r="M69" t="str">
            <v>029400</v>
          </cell>
          <cell r="N69">
            <v>675</v>
          </cell>
          <cell r="O69" t="str">
            <v>029400</v>
          </cell>
          <cell r="P69">
            <v>783</v>
          </cell>
          <cell r="Q69" t="str">
            <v>029400</v>
          </cell>
          <cell r="R69">
            <v>749</v>
          </cell>
          <cell r="S69" t="str">
            <v>029400</v>
          </cell>
          <cell r="T69">
            <v>879</v>
          </cell>
          <cell r="U69" t="str">
            <v>029400</v>
          </cell>
          <cell r="V69">
            <v>842</v>
          </cell>
          <cell r="W69" t="str">
            <v>029400</v>
          </cell>
          <cell r="X69">
            <v>893</v>
          </cell>
          <cell r="Y69" t="str">
            <v>029400</v>
          </cell>
          <cell r="Z69">
            <v>841</v>
          </cell>
          <cell r="AA69" t="str">
            <v>029400</v>
          </cell>
          <cell r="AB69">
            <v>921</v>
          </cell>
          <cell r="AC69" t="str">
            <v>029001</v>
          </cell>
          <cell r="AD69">
            <v>537</v>
          </cell>
          <cell r="AE69" t="str">
            <v>029400</v>
          </cell>
          <cell r="AF69">
            <v>891</v>
          </cell>
          <cell r="AG69" t="str">
            <v>029400</v>
          </cell>
          <cell r="AH69">
            <v>798</v>
          </cell>
          <cell r="AI69" t="str">
            <v>029400</v>
          </cell>
          <cell r="AJ69">
            <v>777</v>
          </cell>
          <cell r="AK69" t="str">
            <v>029400</v>
          </cell>
          <cell r="AL69">
            <v>748</v>
          </cell>
          <cell r="AM69" t="str">
            <v>029400</v>
          </cell>
          <cell r="AN69">
            <v>754</v>
          </cell>
          <cell r="AO69" t="str">
            <v>029400</v>
          </cell>
          <cell r="AP69">
            <v>687</v>
          </cell>
          <cell r="AQ69" t="str">
            <v>029400</v>
          </cell>
          <cell r="AR69">
            <v>733</v>
          </cell>
          <cell r="AS69" t="str">
            <v>029400</v>
          </cell>
          <cell r="AT69">
            <v>656</v>
          </cell>
          <cell r="AU69" t="str">
            <v>029400</v>
          </cell>
          <cell r="AV69">
            <v>694</v>
          </cell>
          <cell r="AW69" t="str">
            <v>029400</v>
          </cell>
          <cell r="AX69">
            <v>640</v>
          </cell>
          <cell r="AY69" t="str">
            <v>029400</v>
          </cell>
          <cell r="AZ69">
            <v>622</v>
          </cell>
          <cell r="BA69" t="str">
            <v>029400</v>
          </cell>
          <cell r="BB69">
            <v>590</v>
          </cell>
          <cell r="BC69" t="str">
            <v>029001</v>
          </cell>
          <cell r="BD69">
            <v>589</v>
          </cell>
          <cell r="BE69" t="str">
            <v>029001</v>
          </cell>
          <cell r="BF69">
            <v>526</v>
          </cell>
          <cell r="BG69" t="str">
            <v>029001</v>
          </cell>
          <cell r="BH69">
            <v>481</v>
          </cell>
          <cell r="BI69" t="str">
            <v>028004</v>
          </cell>
          <cell r="BJ69">
            <v>122</v>
          </cell>
          <cell r="BK69" t="str">
            <v>028004</v>
          </cell>
          <cell r="BL69">
            <v>150</v>
          </cell>
          <cell r="BM69" t="str">
            <v>028004</v>
          </cell>
          <cell r="BN69">
            <v>135</v>
          </cell>
          <cell r="BO69" t="str">
            <v>026002</v>
          </cell>
          <cell r="BP69">
            <v>139</v>
          </cell>
          <cell r="BQ69" t="str">
            <v>026002</v>
          </cell>
          <cell r="BR69">
            <v>94</v>
          </cell>
          <cell r="BS69" t="str">
            <v>026003</v>
          </cell>
          <cell r="BT69">
            <v>89</v>
          </cell>
          <cell r="BU69" t="str">
            <v>026005</v>
          </cell>
          <cell r="BV69">
            <v>74</v>
          </cell>
          <cell r="BW69" t="str">
            <v>026003</v>
          </cell>
          <cell r="BX69">
            <v>96</v>
          </cell>
          <cell r="BY69" t="str">
            <v>026005</v>
          </cell>
          <cell r="BZ69">
            <v>67</v>
          </cell>
          <cell r="CA69" t="str">
            <v>027002</v>
          </cell>
          <cell r="CB69">
            <v>115</v>
          </cell>
          <cell r="CC69" t="str">
            <v>027001</v>
          </cell>
          <cell r="CD69">
            <v>148</v>
          </cell>
          <cell r="CE69" t="str">
            <v>026005</v>
          </cell>
          <cell r="CF69">
            <v>89</v>
          </cell>
          <cell r="CG69" t="str">
            <v>026005</v>
          </cell>
          <cell r="CH69">
            <v>58</v>
          </cell>
          <cell r="CI69" t="str">
            <v>026004</v>
          </cell>
          <cell r="CJ69">
            <v>91</v>
          </cell>
          <cell r="CK69" t="str">
            <v>027002</v>
          </cell>
          <cell r="CL69">
            <v>73</v>
          </cell>
          <cell r="CM69" t="str">
            <v>027002</v>
          </cell>
          <cell r="CN69">
            <v>133</v>
          </cell>
          <cell r="CO69" t="str">
            <v>026005</v>
          </cell>
          <cell r="CP69">
            <v>38</v>
          </cell>
          <cell r="CQ69" t="str">
            <v>027002</v>
          </cell>
          <cell r="CR69">
            <v>134</v>
          </cell>
          <cell r="CS69" t="str">
            <v>027000</v>
          </cell>
          <cell r="CT69">
            <v>1</v>
          </cell>
          <cell r="CU69" t="str">
            <v>027002</v>
          </cell>
          <cell r="CV69">
            <v>112</v>
          </cell>
          <cell r="CW69" t="str">
            <v>027001</v>
          </cell>
          <cell r="CX69">
            <v>180</v>
          </cell>
          <cell r="CY69" t="str">
            <v>027002</v>
          </cell>
          <cell r="CZ69">
            <v>127</v>
          </cell>
          <cell r="DA69" t="str">
            <v>026005</v>
          </cell>
          <cell r="DB69">
            <v>64</v>
          </cell>
          <cell r="DC69" t="str">
            <v>027002</v>
          </cell>
          <cell r="DD69">
            <v>123</v>
          </cell>
          <cell r="DE69" t="str">
            <v>027001</v>
          </cell>
          <cell r="DF69">
            <v>220</v>
          </cell>
          <cell r="DG69" t="str">
            <v>027002</v>
          </cell>
          <cell r="DH69">
            <v>138</v>
          </cell>
          <cell r="DI69" t="str">
            <v>027001</v>
          </cell>
          <cell r="DJ69">
            <v>248</v>
          </cell>
          <cell r="DK69" t="str">
            <v>027002</v>
          </cell>
          <cell r="DL69">
            <v>171</v>
          </cell>
          <cell r="DM69" t="str">
            <v>027002</v>
          </cell>
          <cell r="DN69">
            <v>119</v>
          </cell>
          <cell r="DO69" t="str">
            <v>027002</v>
          </cell>
          <cell r="DP69">
            <v>164</v>
          </cell>
          <cell r="DQ69" t="str">
            <v>027002</v>
          </cell>
          <cell r="DR69">
            <v>142</v>
          </cell>
          <cell r="DS69" t="str">
            <v>027001</v>
          </cell>
          <cell r="DT69">
            <v>416</v>
          </cell>
          <cell r="DU69" t="str">
            <v>027001</v>
          </cell>
          <cell r="DV69">
            <v>351</v>
          </cell>
          <cell r="DW69" t="str">
            <v>027002</v>
          </cell>
          <cell r="DX69">
            <v>194</v>
          </cell>
          <cell r="DY69" t="str">
            <v>027001</v>
          </cell>
          <cell r="DZ69">
            <v>362</v>
          </cell>
          <cell r="EA69" t="str">
            <v>027002</v>
          </cell>
          <cell r="EB69">
            <v>183</v>
          </cell>
          <cell r="EC69" t="str">
            <v>027002</v>
          </cell>
          <cell r="ED69">
            <v>181</v>
          </cell>
          <cell r="EE69" t="str">
            <v>027002</v>
          </cell>
          <cell r="EF69">
            <v>202</v>
          </cell>
          <cell r="EG69" t="str">
            <v>026005</v>
          </cell>
          <cell r="EH69">
            <v>103</v>
          </cell>
          <cell r="EI69" t="str">
            <v>027002</v>
          </cell>
          <cell r="EJ69">
            <v>191</v>
          </cell>
          <cell r="EK69" t="str">
            <v>027002</v>
          </cell>
          <cell r="EL69">
            <v>153</v>
          </cell>
          <cell r="EM69" t="str">
            <v>027002</v>
          </cell>
          <cell r="EN69">
            <v>158</v>
          </cell>
          <cell r="EO69" t="str">
            <v>027002</v>
          </cell>
          <cell r="EP69">
            <v>140</v>
          </cell>
          <cell r="EQ69" t="str">
            <v>027002</v>
          </cell>
          <cell r="ER69">
            <v>160</v>
          </cell>
          <cell r="ES69" t="str">
            <v>027001</v>
          </cell>
          <cell r="ET69">
            <v>367</v>
          </cell>
          <cell r="EU69" t="str">
            <v>027002</v>
          </cell>
          <cell r="EV69">
            <v>147</v>
          </cell>
          <cell r="EW69" t="str">
            <v>027001</v>
          </cell>
          <cell r="EX69">
            <v>396</v>
          </cell>
          <cell r="EY69" t="str">
            <v>028000</v>
          </cell>
          <cell r="EZ69">
            <v>1062</v>
          </cell>
          <cell r="FA69" t="str">
            <v>027002</v>
          </cell>
          <cell r="FB69">
            <v>135</v>
          </cell>
          <cell r="FC69" t="str">
            <v>027002</v>
          </cell>
          <cell r="FD69">
            <v>117</v>
          </cell>
          <cell r="FE69" t="str">
            <v>027002</v>
          </cell>
          <cell r="FF69">
            <v>155</v>
          </cell>
          <cell r="FG69" t="str">
            <v>027002</v>
          </cell>
          <cell r="FH69">
            <v>124</v>
          </cell>
          <cell r="FI69" t="str">
            <v>027002</v>
          </cell>
          <cell r="FJ69">
            <v>154</v>
          </cell>
          <cell r="FK69" t="str">
            <v>027002</v>
          </cell>
          <cell r="FL69">
            <v>149</v>
          </cell>
          <cell r="FM69" t="str">
            <v>027002</v>
          </cell>
          <cell r="FN69">
            <v>164</v>
          </cell>
          <cell r="FO69" t="str">
            <v>027002</v>
          </cell>
          <cell r="FP69">
            <v>124</v>
          </cell>
          <cell r="FQ69" t="str">
            <v>027002</v>
          </cell>
          <cell r="FR69">
            <v>143</v>
          </cell>
          <cell r="FS69" t="str">
            <v>027002</v>
          </cell>
          <cell r="FT69">
            <v>131</v>
          </cell>
          <cell r="FU69" t="str">
            <v>027002</v>
          </cell>
          <cell r="FV69">
            <v>160</v>
          </cell>
          <cell r="FW69" t="str">
            <v>027002</v>
          </cell>
          <cell r="FX69">
            <v>169</v>
          </cell>
          <cell r="FY69" t="str">
            <v>027002</v>
          </cell>
          <cell r="FZ69">
            <v>155</v>
          </cell>
          <cell r="GA69" t="str">
            <v>027001</v>
          </cell>
          <cell r="GB69">
            <v>351</v>
          </cell>
          <cell r="GC69" t="str">
            <v>027002</v>
          </cell>
          <cell r="GD69">
            <v>150</v>
          </cell>
          <cell r="GE69" t="str">
            <v>027002</v>
          </cell>
          <cell r="GF69">
            <v>147</v>
          </cell>
          <cell r="GG69" t="str">
            <v>027002</v>
          </cell>
          <cell r="GH69">
            <v>164</v>
          </cell>
          <cell r="GI69" t="str">
            <v>027002</v>
          </cell>
          <cell r="GJ69">
            <v>141</v>
          </cell>
          <cell r="GK69" t="str">
            <v>027002</v>
          </cell>
          <cell r="GL69">
            <v>162</v>
          </cell>
          <cell r="GM69" t="str">
            <v>027002</v>
          </cell>
          <cell r="GN69">
            <v>162</v>
          </cell>
          <cell r="GO69" t="str">
            <v>027002</v>
          </cell>
          <cell r="GP69">
            <v>202</v>
          </cell>
          <cell r="GQ69" t="str">
            <v>027002</v>
          </cell>
          <cell r="GR69">
            <v>194</v>
          </cell>
          <cell r="GS69" t="str">
            <v>027002</v>
          </cell>
          <cell r="GT69">
            <v>186</v>
          </cell>
          <cell r="GU69" t="str">
            <v>027002</v>
          </cell>
          <cell r="GV69">
            <v>205</v>
          </cell>
          <cell r="GW69" t="str">
            <v>027002</v>
          </cell>
          <cell r="GX69">
            <v>196</v>
          </cell>
          <cell r="GY69" t="str">
            <v>027002</v>
          </cell>
          <cell r="GZ69">
            <v>197</v>
          </cell>
          <cell r="HA69" t="str">
            <v>027002</v>
          </cell>
          <cell r="HB69">
            <v>201</v>
          </cell>
          <cell r="HC69" t="str">
            <v>027002</v>
          </cell>
          <cell r="HD69">
            <v>195</v>
          </cell>
          <cell r="HE69" t="str">
            <v>027001</v>
          </cell>
          <cell r="HF69">
            <v>407</v>
          </cell>
          <cell r="HG69" t="str">
            <v>027002</v>
          </cell>
          <cell r="HH69">
            <v>208</v>
          </cell>
          <cell r="HI69" t="str">
            <v>027002</v>
          </cell>
          <cell r="HJ69">
            <v>195</v>
          </cell>
          <cell r="HK69" t="str">
            <v>027002</v>
          </cell>
          <cell r="HL69">
            <v>215</v>
          </cell>
          <cell r="HM69" t="str">
            <v>027002</v>
          </cell>
          <cell r="HN69">
            <v>253</v>
          </cell>
          <cell r="HO69" t="str">
            <v>027002</v>
          </cell>
          <cell r="HP69">
            <v>213</v>
          </cell>
          <cell r="HQ69" t="str">
            <v>027002</v>
          </cell>
          <cell r="HR69">
            <v>246</v>
          </cell>
          <cell r="HS69" t="str">
            <v>027002</v>
          </cell>
          <cell r="HT69">
            <v>231</v>
          </cell>
          <cell r="HU69" t="str">
            <v>027002</v>
          </cell>
          <cell r="HV69">
            <v>223</v>
          </cell>
          <cell r="HW69" t="str">
            <v>027002</v>
          </cell>
          <cell r="HX69">
            <v>226</v>
          </cell>
          <cell r="HY69" t="str">
            <v>027002</v>
          </cell>
          <cell r="HZ69">
            <v>259</v>
          </cell>
          <cell r="IA69" t="str">
            <v>027002</v>
          </cell>
          <cell r="IB69">
            <v>246</v>
          </cell>
          <cell r="IC69" t="str">
            <v>027002</v>
          </cell>
          <cell r="ID69">
            <v>261</v>
          </cell>
          <cell r="IE69" t="str">
            <v>027002</v>
          </cell>
          <cell r="IF69">
            <v>269</v>
          </cell>
          <cell r="IG69" t="str">
            <v>027002</v>
          </cell>
          <cell r="IH69">
            <v>241</v>
          </cell>
          <cell r="II69" t="str">
            <v>027002</v>
          </cell>
          <cell r="IJ69">
            <v>227</v>
          </cell>
          <cell r="IK69" t="str">
            <v>027001</v>
          </cell>
          <cell r="IL69">
            <v>561</v>
          </cell>
          <cell r="IM69" t="str">
            <v>027002</v>
          </cell>
          <cell r="IN69">
            <v>208</v>
          </cell>
          <cell r="IO69" t="str">
            <v>027002</v>
          </cell>
          <cell r="IP69">
            <v>194</v>
          </cell>
          <cell r="IQ69" t="str">
            <v>027002</v>
          </cell>
          <cell r="IR69">
            <v>210</v>
          </cell>
          <cell r="IS69" t="str">
            <v>027002</v>
          </cell>
          <cell r="IT69">
            <v>238</v>
          </cell>
          <cell r="IU69" t="str">
            <v>027002</v>
          </cell>
          <cell r="IV69">
            <v>174</v>
          </cell>
          <cell r="IW69" t="str">
            <v>027002</v>
          </cell>
          <cell r="IX69">
            <v>262</v>
          </cell>
          <cell r="IY69" t="str">
            <v>027002</v>
          </cell>
          <cell r="IZ69">
            <v>149</v>
          </cell>
          <cell r="JA69" t="str">
            <v>027002</v>
          </cell>
          <cell r="JB69">
            <v>178</v>
          </cell>
          <cell r="JC69" t="str">
            <v>028000</v>
          </cell>
          <cell r="JD69">
            <v>549</v>
          </cell>
          <cell r="JE69" t="str">
            <v>027002</v>
          </cell>
          <cell r="JF69">
            <v>174</v>
          </cell>
          <cell r="JG69" t="str">
            <v>027100</v>
          </cell>
          <cell r="JH69">
            <v>1</v>
          </cell>
          <cell r="JI69" t="str">
            <v>027002</v>
          </cell>
          <cell r="JJ69">
            <v>180</v>
          </cell>
          <cell r="JK69" t="str">
            <v>027002</v>
          </cell>
          <cell r="JL69">
            <v>107</v>
          </cell>
          <cell r="JM69" t="str">
            <v>027002</v>
          </cell>
          <cell r="JN69">
            <v>157</v>
          </cell>
          <cell r="JO69" t="str">
            <v>027002</v>
          </cell>
          <cell r="JP69">
            <v>108</v>
          </cell>
          <cell r="JQ69" t="str">
            <v>027002</v>
          </cell>
          <cell r="JR69">
            <v>165</v>
          </cell>
          <cell r="JS69" t="str">
            <v>027002</v>
          </cell>
          <cell r="JT69">
            <v>101</v>
          </cell>
          <cell r="JU69" t="str">
            <v>028000</v>
          </cell>
          <cell r="JV69">
            <v>691</v>
          </cell>
          <cell r="JW69" t="str">
            <v>028000</v>
          </cell>
          <cell r="JX69">
            <v>315</v>
          </cell>
          <cell r="JY69" t="str">
            <v>028000</v>
          </cell>
          <cell r="JZ69">
            <v>666</v>
          </cell>
          <cell r="KA69" t="str">
            <v>028000</v>
          </cell>
          <cell r="KB69">
            <v>296</v>
          </cell>
          <cell r="KC69" t="str">
            <v>028000</v>
          </cell>
          <cell r="KD69">
            <v>681</v>
          </cell>
          <cell r="KE69" t="str">
            <v>028000</v>
          </cell>
          <cell r="KF69">
            <v>230</v>
          </cell>
          <cell r="KG69" t="str">
            <v>028000</v>
          </cell>
          <cell r="KH69">
            <v>576</v>
          </cell>
          <cell r="KI69" t="str">
            <v>028000</v>
          </cell>
          <cell r="KJ69">
            <v>246</v>
          </cell>
          <cell r="KK69" t="str">
            <v>028000</v>
          </cell>
          <cell r="KL69">
            <v>542</v>
          </cell>
          <cell r="KM69" t="str">
            <v>028000</v>
          </cell>
          <cell r="KN69">
            <v>182</v>
          </cell>
          <cell r="KO69" t="str">
            <v>028000</v>
          </cell>
          <cell r="KP69">
            <v>510</v>
          </cell>
          <cell r="KQ69" t="str">
            <v>028000</v>
          </cell>
          <cell r="KR69">
            <v>87</v>
          </cell>
          <cell r="KS69" t="str">
            <v>028000</v>
          </cell>
          <cell r="KT69">
            <v>251</v>
          </cell>
          <cell r="KU69" t="str">
            <v>028000</v>
          </cell>
          <cell r="KV69">
            <v>72</v>
          </cell>
          <cell r="KW69" t="str">
            <v>028000</v>
          </cell>
          <cell r="KX69">
            <v>180</v>
          </cell>
          <cell r="KY69" t="str">
            <v>028000</v>
          </cell>
          <cell r="KZ69">
            <v>75</v>
          </cell>
          <cell r="LA69" t="str">
            <v>028000</v>
          </cell>
          <cell r="LB69">
            <v>209</v>
          </cell>
          <cell r="LC69" t="str">
            <v>028000</v>
          </cell>
          <cell r="LD69">
            <v>101</v>
          </cell>
          <cell r="LE69" t="str">
            <v>028000</v>
          </cell>
          <cell r="LF69">
            <v>278</v>
          </cell>
          <cell r="LG69" t="str">
            <v>028000</v>
          </cell>
          <cell r="LH69">
            <v>145</v>
          </cell>
          <cell r="LI69" t="str">
            <v>028000</v>
          </cell>
          <cell r="LJ69">
            <v>426</v>
          </cell>
          <cell r="LK69" t="str">
            <v>028000</v>
          </cell>
          <cell r="LL69">
            <v>145</v>
          </cell>
          <cell r="LM69" t="str">
            <v>028000</v>
          </cell>
          <cell r="LN69">
            <v>425</v>
          </cell>
          <cell r="LO69" t="str">
            <v>028000</v>
          </cell>
          <cell r="LP69">
            <v>162</v>
          </cell>
          <cell r="LQ69" t="str">
            <v>028000</v>
          </cell>
          <cell r="LR69">
            <v>465</v>
          </cell>
          <cell r="LS69" t="str">
            <v>028000</v>
          </cell>
          <cell r="LT69">
            <v>109</v>
          </cell>
          <cell r="LU69" t="str">
            <v>028000</v>
          </cell>
          <cell r="LV69">
            <v>415</v>
          </cell>
          <cell r="LW69" t="str">
            <v>028000</v>
          </cell>
          <cell r="LX69">
            <v>97</v>
          </cell>
          <cell r="LY69" t="str">
            <v>028000</v>
          </cell>
          <cell r="LZ69">
            <v>334</v>
          </cell>
          <cell r="MA69" t="str">
            <v>028000</v>
          </cell>
          <cell r="MB69">
            <v>65</v>
          </cell>
          <cell r="MC69" t="str">
            <v>028000</v>
          </cell>
          <cell r="MD69">
            <v>287</v>
          </cell>
          <cell r="ME69" t="str">
            <v>028000</v>
          </cell>
          <cell r="MF69">
            <v>69</v>
          </cell>
          <cell r="MG69" t="str">
            <v>028000</v>
          </cell>
          <cell r="MH69">
            <v>229</v>
          </cell>
          <cell r="MI69" t="str">
            <v>028000</v>
          </cell>
          <cell r="MJ69">
            <v>40</v>
          </cell>
          <cell r="MK69" t="str">
            <v>028000</v>
          </cell>
          <cell r="ML69">
            <v>160</v>
          </cell>
          <cell r="MM69" t="str">
            <v>028000</v>
          </cell>
          <cell r="MN69">
            <v>53</v>
          </cell>
          <cell r="MO69" t="str">
            <v>028000</v>
          </cell>
          <cell r="MP69">
            <v>131</v>
          </cell>
          <cell r="MQ69" t="str">
            <v>028000</v>
          </cell>
          <cell r="MR69">
            <v>35</v>
          </cell>
          <cell r="MS69" t="str">
            <v>028000</v>
          </cell>
          <cell r="MT69">
            <v>136</v>
          </cell>
          <cell r="MU69" t="str">
            <v>028000</v>
          </cell>
          <cell r="MV69">
            <v>17</v>
          </cell>
          <cell r="MW69" t="str">
            <v>028000</v>
          </cell>
          <cell r="MX69">
            <v>110</v>
          </cell>
          <cell r="MY69" t="str">
            <v>028000</v>
          </cell>
          <cell r="MZ69">
            <v>24</v>
          </cell>
          <cell r="NA69" t="str">
            <v>028000</v>
          </cell>
          <cell r="NB69">
            <v>88</v>
          </cell>
          <cell r="NC69" t="str">
            <v>028000</v>
          </cell>
          <cell r="ND69">
            <v>11</v>
          </cell>
          <cell r="NE69" t="str">
            <v>028000</v>
          </cell>
          <cell r="NF69">
            <v>52</v>
          </cell>
          <cell r="NG69" t="str">
            <v>028000</v>
          </cell>
          <cell r="NH69">
            <v>12</v>
          </cell>
          <cell r="NI69" t="str">
            <v>028002</v>
          </cell>
          <cell r="NJ69">
            <v>15</v>
          </cell>
          <cell r="NK69" t="str">
            <v>028000</v>
          </cell>
          <cell r="NL69">
            <v>2</v>
          </cell>
          <cell r="NM69" t="str">
            <v>028004</v>
          </cell>
          <cell r="NN69">
            <v>9</v>
          </cell>
          <cell r="NO69" t="str">
            <v>028000</v>
          </cell>
          <cell r="NP69">
            <v>4</v>
          </cell>
          <cell r="NQ69" t="str">
            <v>028002</v>
          </cell>
          <cell r="NR69">
            <v>8</v>
          </cell>
          <cell r="NU69" t="str">
            <v>029300</v>
          </cell>
          <cell r="NV69">
            <v>6</v>
          </cell>
          <cell r="NW69" t="str">
            <v>028000</v>
          </cell>
          <cell r="NX69">
            <v>2</v>
          </cell>
        </row>
        <row r="70">
          <cell r="AC70" t="str">
            <v>029400</v>
          </cell>
          <cell r="AD70">
            <v>810</v>
          </cell>
          <cell r="BC70" t="str">
            <v>029400</v>
          </cell>
          <cell r="BD70">
            <v>563</v>
          </cell>
          <cell r="BE70" t="str">
            <v>029400</v>
          </cell>
          <cell r="BF70">
            <v>566</v>
          </cell>
          <cell r="BG70" t="str">
            <v>029400</v>
          </cell>
          <cell r="BH70">
            <v>484</v>
          </cell>
          <cell r="BI70" t="str">
            <v>029001</v>
          </cell>
          <cell r="BJ70">
            <v>452</v>
          </cell>
          <cell r="BK70" t="str">
            <v>029001</v>
          </cell>
          <cell r="BL70">
            <v>449</v>
          </cell>
          <cell r="BM70" t="str">
            <v>029001</v>
          </cell>
          <cell r="BN70">
            <v>431</v>
          </cell>
          <cell r="BO70" t="str">
            <v>026003</v>
          </cell>
          <cell r="BP70">
            <v>111</v>
          </cell>
          <cell r="BQ70" t="str">
            <v>026003</v>
          </cell>
          <cell r="BR70">
            <v>106</v>
          </cell>
          <cell r="BS70" t="str">
            <v>026004</v>
          </cell>
          <cell r="BT70">
            <v>52</v>
          </cell>
          <cell r="BU70" t="str">
            <v>027000</v>
          </cell>
          <cell r="BV70">
            <v>24</v>
          </cell>
          <cell r="BW70" t="str">
            <v>026004</v>
          </cell>
          <cell r="BX70">
            <v>79</v>
          </cell>
          <cell r="BY70" t="str">
            <v>027000</v>
          </cell>
          <cell r="BZ70">
            <v>1</v>
          </cell>
          <cell r="CA70" t="str">
            <v>027100</v>
          </cell>
          <cell r="CB70">
            <v>3</v>
          </cell>
          <cell r="CC70" t="str">
            <v>027002</v>
          </cell>
          <cell r="CD70">
            <v>59</v>
          </cell>
          <cell r="CE70" t="str">
            <v>027001</v>
          </cell>
          <cell r="CF70">
            <v>164</v>
          </cell>
          <cell r="CG70" t="str">
            <v>027001</v>
          </cell>
          <cell r="CH70">
            <v>112</v>
          </cell>
          <cell r="CI70" t="str">
            <v>026005</v>
          </cell>
          <cell r="CJ70">
            <v>102</v>
          </cell>
          <cell r="CK70" t="str">
            <v>027100</v>
          </cell>
          <cell r="CL70">
            <v>1</v>
          </cell>
          <cell r="CM70" t="str">
            <v>028000</v>
          </cell>
          <cell r="CN70">
            <v>866</v>
          </cell>
          <cell r="CO70" t="str">
            <v>027001</v>
          </cell>
          <cell r="CP70">
            <v>179</v>
          </cell>
          <cell r="CQ70" t="str">
            <v>027100</v>
          </cell>
          <cell r="CR70">
            <v>2</v>
          </cell>
          <cell r="CS70" t="str">
            <v>027001</v>
          </cell>
          <cell r="CT70">
            <v>165</v>
          </cell>
          <cell r="CU70" t="str">
            <v>027100</v>
          </cell>
          <cell r="CV70">
            <v>3</v>
          </cell>
          <cell r="CW70" t="str">
            <v>027002</v>
          </cell>
          <cell r="CX70">
            <v>65</v>
          </cell>
          <cell r="CY70" t="str">
            <v>027100</v>
          </cell>
          <cell r="CZ70">
            <v>16</v>
          </cell>
          <cell r="DA70" t="str">
            <v>027001</v>
          </cell>
          <cell r="DB70">
            <v>197</v>
          </cell>
          <cell r="DC70" t="str">
            <v>028000</v>
          </cell>
          <cell r="DD70">
            <v>933</v>
          </cell>
          <cell r="DE70" t="str">
            <v>027002</v>
          </cell>
          <cell r="DF70">
            <v>82</v>
          </cell>
          <cell r="DG70" t="str">
            <v>027100</v>
          </cell>
          <cell r="DH70">
            <v>2</v>
          </cell>
          <cell r="DI70" t="str">
            <v>027002</v>
          </cell>
          <cell r="DJ70">
            <v>86</v>
          </cell>
          <cell r="DK70" t="str">
            <v>027100</v>
          </cell>
          <cell r="DL70">
            <v>6</v>
          </cell>
          <cell r="DM70" t="str">
            <v>027100</v>
          </cell>
          <cell r="DN70">
            <v>7</v>
          </cell>
          <cell r="DO70" t="str">
            <v>028000</v>
          </cell>
          <cell r="DP70">
            <v>1126</v>
          </cell>
          <cell r="DQ70" t="str">
            <v>027100</v>
          </cell>
          <cell r="DR70">
            <v>3</v>
          </cell>
          <cell r="DS70" t="str">
            <v>027002</v>
          </cell>
          <cell r="DT70">
            <v>147</v>
          </cell>
          <cell r="DU70" t="str">
            <v>027002</v>
          </cell>
          <cell r="DV70">
            <v>115</v>
          </cell>
          <cell r="DW70" t="str">
            <v>027100</v>
          </cell>
          <cell r="DX70">
            <v>1</v>
          </cell>
          <cell r="DY70" t="str">
            <v>027002</v>
          </cell>
          <cell r="DZ70">
            <v>163</v>
          </cell>
          <cell r="EA70" t="str">
            <v>027100</v>
          </cell>
          <cell r="EB70">
            <v>1</v>
          </cell>
          <cell r="EC70" t="str">
            <v>028000</v>
          </cell>
          <cell r="ED70">
            <v>1326</v>
          </cell>
          <cell r="EE70" t="str">
            <v>028000</v>
          </cell>
          <cell r="EF70">
            <v>1458</v>
          </cell>
          <cell r="EG70" t="str">
            <v>027001</v>
          </cell>
          <cell r="EH70">
            <v>434</v>
          </cell>
          <cell r="EI70" t="str">
            <v>027100</v>
          </cell>
          <cell r="EJ70">
            <v>1</v>
          </cell>
          <cell r="EK70" t="str">
            <v>028000</v>
          </cell>
          <cell r="EL70">
            <v>1301</v>
          </cell>
          <cell r="EM70" t="str">
            <v>028000</v>
          </cell>
          <cell r="EN70">
            <v>1251</v>
          </cell>
          <cell r="EO70" t="str">
            <v>028000</v>
          </cell>
          <cell r="EP70">
            <v>1266</v>
          </cell>
          <cell r="EQ70" t="str">
            <v>028000</v>
          </cell>
          <cell r="ER70">
            <v>1157</v>
          </cell>
          <cell r="ES70" t="str">
            <v>027002</v>
          </cell>
          <cell r="ET70">
            <v>135</v>
          </cell>
          <cell r="EU70" t="str">
            <v>028000</v>
          </cell>
          <cell r="EV70">
            <v>1180</v>
          </cell>
          <cell r="EW70" t="str">
            <v>027002</v>
          </cell>
          <cell r="EX70">
            <v>137</v>
          </cell>
          <cell r="EY70" t="str">
            <v>028002</v>
          </cell>
          <cell r="EZ70">
            <v>156</v>
          </cell>
          <cell r="FA70" t="str">
            <v>028000</v>
          </cell>
          <cell r="FB70">
            <v>1138</v>
          </cell>
          <cell r="FC70" t="str">
            <v>028000</v>
          </cell>
          <cell r="FD70">
            <v>972</v>
          </cell>
          <cell r="FE70" t="str">
            <v>028000</v>
          </cell>
          <cell r="FF70">
            <v>1037</v>
          </cell>
          <cell r="FG70" t="str">
            <v>028000</v>
          </cell>
          <cell r="FH70">
            <v>924</v>
          </cell>
          <cell r="FI70" t="str">
            <v>028000</v>
          </cell>
          <cell r="FJ70">
            <v>1021</v>
          </cell>
          <cell r="FK70" t="str">
            <v>027100</v>
          </cell>
          <cell r="FL70">
            <v>1</v>
          </cell>
          <cell r="FM70" t="str">
            <v>028000</v>
          </cell>
          <cell r="FN70">
            <v>911</v>
          </cell>
          <cell r="FO70" t="str">
            <v>028000</v>
          </cell>
          <cell r="FP70">
            <v>904</v>
          </cell>
          <cell r="FQ70" t="str">
            <v>028000</v>
          </cell>
          <cell r="FR70">
            <v>974</v>
          </cell>
          <cell r="FS70" t="str">
            <v>028000</v>
          </cell>
          <cell r="FT70">
            <v>817</v>
          </cell>
          <cell r="FU70" t="str">
            <v>028000</v>
          </cell>
          <cell r="FV70">
            <v>946</v>
          </cell>
          <cell r="FW70" t="str">
            <v>028000</v>
          </cell>
          <cell r="FX70">
            <v>852</v>
          </cell>
          <cell r="FY70" t="str">
            <v>028000</v>
          </cell>
          <cell r="FZ70">
            <v>961</v>
          </cell>
          <cell r="GA70" t="str">
            <v>027002</v>
          </cell>
          <cell r="GB70">
            <v>141</v>
          </cell>
          <cell r="GC70" t="str">
            <v>028000</v>
          </cell>
          <cell r="GD70">
            <v>949</v>
          </cell>
          <cell r="GE70" t="str">
            <v>027100</v>
          </cell>
          <cell r="GF70">
            <v>1</v>
          </cell>
          <cell r="GG70" t="str">
            <v>027100</v>
          </cell>
          <cell r="GH70">
            <v>1</v>
          </cell>
          <cell r="GI70" t="str">
            <v>027100</v>
          </cell>
          <cell r="GJ70">
            <v>1</v>
          </cell>
          <cell r="GK70" t="str">
            <v>028000</v>
          </cell>
          <cell r="GL70">
            <v>905</v>
          </cell>
          <cell r="GM70" t="str">
            <v>028000</v>
          </cell>
          <cell r="GN70">
            <v>875</v>
          </cell>
          <cell r="GO70" t="str">
            <v>028000</v>
          </cell>
          <cell r="GP70">
            <v>969</v>
          </cell>
          <cell r="GQ70" t="str">
            <v>028000</v>
          </cell>
          <cell r="GR70">
            <v>840</v>
          </cell>
          <cell r="GS70" t="str">
            <v>028000</v>
          </cell>
          <cell r="GT70">
            <v>886</v>
          </cell>
          <cell r="GU70" t="str">
            <v>028000</v>
          </cell>
          <cell r="GV70">
            <v>779</v>
          </cell>
          <cell r="GW70" t="str">
            <v>028000</v>
          </cell>
          <cell r="GX70">
            <v>936</v>
          </cell>
          <cell r="GY70" t="str">
            <v>028000</v>
          </cell>
          <cell r="GZ70">
            <v>760</v>
          </cell>
          <cell r="HA70" t="str">
            <v>028000</v>
          </cell>
          <cell r="HB70">
            <v>892</v>
          </cell>
          <cell r="HC70" t="str">
            <v>028000</v>
          </cell>
          <cell r="HD70">
            <v>759</v>
          </cell>
          <cell r="HE70" t="str">
            <v>027002</v>
          </cell>
          <cell r="HF70">
            <v>206</v>
          </cell>
          <cell r="HG70" t="str">
            <v>028000</v>
          </cell>
          <cell r="HH70">
            <v>753</v>
          </cell>
          <cell r="HI70" t="str">
            <v>027100</v>
          </cell>
          <cell r="HJ70">
            <v>1</v>
          </cell>
          <cell r="HK70" t="str">
            <v>027100</v>
          </cell>
          <cell r="HL70">
            <v>1</v>
          </cell>
          <cell r="HM70" t="str">
            <v>028000</v>
          </cell>
          <cell r="HN70">
            <v>960</v>
          </cell>
          <cell r="HO70" t="str">
            <v>028000</v>
          </cell>
          <cell r="HP70">
            <v>731</v>
          </cell>
          <cell r="HQ70" t="str">
            <v>028000</v>
          </cell>
          <cell r="HR70">
            <v>957</v>
          </cell>
          <cell r="HS70" t="str">
            <v>028000</v>
          </cell>
          <cell r="HT70">
            <v>777</v>
          </cell>
          <cell r="HU70" t="str">
            <v>028000</v>
          </cell>
          <cell r="HV70">
            <v>914</v>
          </cell>
          <cell r="HW70" t="str">
            <v>028000</v>
          </cell>
          <cell r="HX70">
            <v>825</v>
          </cell>
          <cell r="HY70" t="str">
            <v>028000</v>
          </cell>
          <cell r="HZ70">
            <v>1020</v>
          </cell>
          <cell r="IA70" t="str">
            <v>027100</v>
          </cell>
          <cell r="IB70">
            <v>1</v>
          </cell>
          <cell r="IC70" t="str">
            <v>028000</v>
          </cell>
          <cell r="ID70">
            <v>1035</v>
          </cell>
          <cell r="IE70" t="str">
            <v>027100</v>
          </cell>
          <cell r="IF70">
            <v>1</v>
          </cell>
          <cell r="IG70" t="str">
            <v>028000</v>
          </cell>
          <cell r="IH70">
            <v>1083</v>
          </cell>
          <cell r="II70" t="str">
            <v>028000</v>
          </cell>
          <cell r="IJ70">
            <v>765</v>
          </cell>
          <cell r="IK70" t="str">
            <v>027002</v>
          </cell>
          <cell r="IL70">
            <v>256</v>
          </cell>
          <cell r="IM70" t="str">
            <v>028000</v>
          </cell>
          <cell r="IN70">
            <v>758</v>
          </cell>
          <cell r="IO70" t="str">
            <v>028000</v>
          </cell>
          <cell r="IP70">
            <v>969</v>
          </cell>
          <cell r="IQ70" t="str">
            <v>028000</v>
          </cell>
          <cell r="IR70">
            <v>715</v>
          </cell>
          <cell r="IS70" t="str">
            <v>028000</v>
          </cell>
          <cell r="IT70">
            <v>928</v>
          </cell>
          <cell r="IU70" t="str">
            <v>028000</v>
          </cell>
          <cell r="IV70">
            <v>608</v>
          </cell>
          <cell r="IW70" t="str">
            <v>028000</v>
          </cell>
          <cell r="IX70">
            <v>875</v>
          </cell>
          <cell r="IY70" t="str">
            <v>027100</v>
          </cell>
          <cell r="IZ70">
            <v>1</v>
          </cell>
          <cell r="JA70" t="str">
            <v>028000</v>
          </cell>
          <cell r="JB70">
            <v>703</v>
          </cell>
          <cell r="JC70" t="str">
            <v>028002</v>
          </cell>
          <cell r="JD70">
            <v>186</v>
          </cell>
          <cell r="JE70" t="str">
            <v>028000</v>
          </cell>
          <cell r="JF70">
            <v>799</v>
          </cell>
          <cell r="JG70" t="str">
            <v>028000</v>
          </cell>
          <cell r="JH70">
            <v>438</v>
          </cell>
          <cell r="JI70" t="str">
            <v>028000</v>
          </cell>
          <cell r="JJ70">
            <v>729</v>
          </cell>
          <cell r="JK70" t="str">
            <v>028000</v>
          </cell>
          <cell r="JL70">
            <v>388</v>
          </cell>
          <cell r="JM70" t="str">
            <v>028000</v>
          </cell>
          <cell r="JN70">
            <v>704</v>
          </cell>
          <cell r="JO70" t="str">
            <v>028000</v>
          </cell>
          <cell r="JP70">
            <v>351</v>
          </cell>
          <cell r="JQ70" t="str">
            <v>028000</v>
          </cell>
          <cell r="JR70">
            <v>696</v>
          </cell>
          <cell r="JS70" t="str">
            <v>028000</v>
          </cell>
          <cell r="JT70">
            <v>327</v>
          </cell>
          <cell r="JU70" t="str">
            <v>028002</v>
          </cell>
          <cell r="JV70">
            <v>179</v>
          </cell>
          <cell r="JW70" t="str">
            <v>028002</v>
          </cell>
          <cell r="JX70">
            <v>87</v>
          </cell>
          <cell r="JY70" t="str">
            <v>028002</v>
          </cell>
          <cell r="JZ70">
            <v>151</v>
          </cell>
          <cell r="KA70" t="str">
            <v>028002</v>
          </cell>
          <cell r="KB70">
            <v>106</v>
          </cell>
          <cell r="KC70" t="str">
            <v>028002</v>
          </cell>
          <cell r="KD70">
            <v>187</v>
          </cell>
          <cell r="KE70" t="str">
            <v>028002</v>
          </cell>
          <cell r="KF70">
            <v>56</v>
          </cell>
          <cell r="KG70" t="str">
            <v>028002</v>
          </cell>
          <cell r="KH70">
            <v>112</v>
          </cell>
          <cell r="KI70" t="str">
            <v>028002</v>
          </cell>
          <cell r="KJ70">
            <v>40</v>
          </cell>
          <cell r="KK70" t="str">
            <v>028002</v>
          </cell>
          <cell r="KL70">
            <v>107</v>
          </cell>
          <cell r="KM70" t="str">
            <v>028002</v>
          </cell>
          <cell r="KN70">
            <v>61</v>
          </cell>
          <cell r="KO70" t="str">
            <v>028002</v>
          </cell>
          <cell r="KP70">
            <v>100</v>
          </cell>
          <cell r="KQ70" t="str">
            <v>028002</v>
          </cell>
          <cell r="KR70">
            <v>36</v>
          </cell>
          <cell r="KS70" t="str">
            <v>028002</v>
          </cell>
          <cell r="KT70">
            <v>50</v>
          </cell>
          <cell r="KU70" t="str">
            <v>028002</v>
          </cell>
          <cell r="KV70">
            <v>28</v>
          </cell>
          <cell r="KW70" t="str">
            <v>028002</v>
          </cell>
          <cell r="KX70">
            <v>46</v>
          </cell>
          <cell r="KY70" t="str">
            <v>028002</v>
          </cell>
          <cell r="KZ70">
            <v>38</v>
          </cell>
          <cell r="LA70" t="str">
            <v>028002</v>
          </cell>
          <cell r="LB70">
            <v>50</v>
          </cell>
          <cell r="LC70" t="str">
            <v>028002</v>
          </cell>
          <cell r="LD70">
            <v>36</v>
          </cell>
          <cell r="LE70" t="str">
            <v>028002</v>
          </cell>
          <cell r="LF70">
            <v>78</v>
          </cell>
          <cell r="LG70" t="str">
            <v>028002</v>
          </cell>
          <cell r="LH70">
            <v>49</v>
          </cell>
          <cell r="LI70" t="str">
            <v>028002</v>
          </cell>
          <cell r="LJ70">
            <v>120</v>
          </cell>
          <cell r="LK70" t="str">
            <v>028002</v>
          </cell>
          <cell r="LL70">
            <v>63</v>
          </cell>
          <cell r="LM70" t="str">
            <v>028002</v>
          </cell>
          <cell r="LN70">
            <v>114</v>
          </cell>
          <cell r="LO70" t="str">
            <v>028002</v>
          </cell>
          <cell r="LP70">
            <v>56</v>
          </cell>
          <cell r="LQ70" t="str">
            <v>028002</v>
          </cell>
          <cell r="LR70">
            <v>155</v>
          </cell>
          <cell r="LS70" t="str">
            <v>028002</v>
          </cell>
          <cell r="LT70">
            <v>39</v>
          </cell>
          <cell r="LU70" t="str">
            <v>028002</v>
          </cell>
          <cell r="LV70">
            <v>123</v>
          </cell>
          <cell r="LW70" t="str">
            <v>028002</v>
          </cell>
          <cell r="LX70">
            <v>24</v>
          </cell>
          <cell r="LY70" t="str">
            <v>028002</v>
          </cell>
          <cell r="LZ70">
            <v>92</v>
          </cell>
          <cell r="MA70" t="str">
            <v>028002</v>
          </cell>
          <cell r="MB70">
            <v>26</v>
          </cell>
          <cell r="MC70" t="str">
            <v>028002</v>
          </cell>
          <cell r="MD70">
            <v>82</v>
          </cell>
          <cell r="ME70" t="str">
            <v>028002</v>
          </cell>
          <cell r="MF70">
            <v>26</v>
          </cell>
          <cell r="MG70" t="str">
            <v>028002</v>
          </cell>
          <cell r="MH70">
            <v>46</v>
          </cell>
          <cell r="MI70" t="str">
            <v>028002</v>
          </cell>
          <cell r="MJ70">
            <v>12</v>
          </cell>
          <cell r="MK70" t="str">
            <v>028002</v>
          </cell>
          <cell r="ML70">
            <v>68</v>
          </cell>
          <cell r="MM70" t="str">
            <v>028002</v>
          </cell>
          <cell r="MN70">
            <v>12</v>
          </cell>
          <cell r="MO70" t="str">
            <v>028002</v>
          </cell>
          <cell r="MP70">
            <v>40</v>
          </cell>
          <cell r="MQ70" t="str">
            <v>028002</v>
          </cell>
          <cell r="MR70">
            <v>13</v>
          </cell>
          <cell r="MS70" t="str">
            <v>028002</v>
          </cell>
          <cell r="MT70">
            <v>44</v>
          </cell>
          <cell r="MU70" t="str">
            <v>028002</v>
          </cell>
          <cell r="MV70">
            <v>11</v>
          </cell>
          <cell r="MW70" t="str">
            <v>028002</v>
          </cell>
          <cell r="MX70">
            <v>42</v>
          </cell>
          <cell r="MY70" t="str">
            <v>028002</v>
          </cell>
          <cell r="MZ70">
            <v>11</v>
          </cell>
          <cell r="NA70" t="str">
            <v>028002</v>
          </cell>
          <cell r="NB70">
            <v>23</v>
          </cell>
          <cell r="NC70" t="str">
            <v>028002</v>
          </cell>
          <cell r="ND70">
            <v>6</v>
          </cell>
          <cell r="NE70" t="str">
            <v>028002</v>
          </cell>
          <cell r="NF70">
            <v>28</v>
          </cell>
          <cell r="NG70" t="str">
            <v>028002</v>
          </cell>
          <cell r="NH70">
            <v>6</v>
          </cell>
          <cell r="NI70" t="str">
            <v>028004</v>
          </cell>
          <cell r="NJ70">
            <v>21</v>
          </cell>
          <cell r="NK70" t="str">
            <v>028002</v>
          </cell>
          <cell r="NL70">
            <v>3</v>
          </cell>
          <cell r="NM70" t="str">
            <v>029001</v>
          </cell>
          <cell r="NN70">
            <v>15</v>
          </cell>
          <cell r="NO70" t="str">
            <v>028002</v>
          </cell>
          <cell r="NP70">
            <v>1</v>
          </cell>
          <cell r="NQ70" t="str">
            <v>028004</v>
          </cell>
          <cell r="NR70">
            <v>11</v>
          </cell>
          <cell r="NU70" t="str">
            <v>029400</v>
          </cell>
          <cell r="NV70">
            <v>5</v>
          </cell>
          <cell r="NW70" t="str">
            <v>028002</v>
          </cell>
          <cell r="NX70">
            <v>2</v>
          </cell>
          <cell r="OM70" t="str">
            <v>028002</v>
          </cell>
          <cell r="ON70">
            <v>1</v>
          </cell>
        </row>
        <row r="71">
          <cell r="BI71" t="str">
            <v>029400</v>
          </cell>
          <cell r="BJ71">
            <v>432</v>
          </cell>
          <cell r="BK71" t="str">
            <v>029400</v>
          </cell>
          <cell r="BL71">
            <v>504</v>
          </cell>
          <cell r="BM71" t="str">
            <v>029400</v>
          </cell>
          <cell r="BN71">
            <v>470</v>
          </cell>
          <cell r="BO71" t="str">
            <v>026004</v>
          </cell>
          <cell r="BP71">
            <v>67</v>
          </cell>
          <cell r="BQ71" t="str">
            <v>026004</v>
          </cell>
          <cell r="BR71">
            <v>70</v>
          </cell>
          <cell r="BS71" t="str">
            <v>026005</v>
          </cell>
          <cell r="BT71">
            <v>87</v>
          </cell>
          <cell r="BU71" t="str">
            <v>027001</v>
          </cell>
          <cell r="BV71">
            <v>125</v>
          </cell>
          <cell r="BW71" t="str">
            <v>026005</v>
          </cell>
          <cell r="BX71">
            <v>83</v>
          </cell>
          <cell r="BY71" t="str">
            <v>027001</v>
          </cell>
          <cell r="BZ71">
            <v>147</v>
          </cell>
          <cell r="CA71" t="str">
            <v>028000</v>
          </cell>
          <cell r="CB71">
            <v>1124</v>
          </cell>
          <cell r="CC71" t="str">
            <v>028000</v>
          </cell>
          <cell r="CD71">
            <v>970</v>
          </cell>
          <cell r="CE71" t="str">
            <v>027002</v>
          </cell>
          <cell r="CF71">
            <v>107</v>
          </cell>
          <cell r="CG71" t="str">
            <v>027002</v>
          </cell>
          <cell r="CH71">
            <v>80</v>
          </cell>
          <cell r="CI71" t="str">
            <v>027001</v>
          </cell>
          <cell r="CJ71">
            <v>200</v>
          </cell>
          <cell r="CK71" t="str">
            <v>028000</v>
          </cell>
          <cell r="CL71">
            <v>881</v>
          </cell>
          <cell r="CM71" t="str">
            <v>028002</v>
          </cell>
          <cell r="CN71">
            <v>159</v>
          </cell>
          <cell r="CO71" t="str">
            <v>027002</v>
          </cell>
          <cell r="CP71">
            <v>69</v>
          </cell>
          <cell r="CQ71" t="str">
            <v>028000</v>
          </cell>
          <cell r="CR71">
            <v>804</v>
          </cell>
          <cell r="CS71" t="str">
            <v>027002</v>
          </cell>
          <cell r="CT71">
            <v>80</v>
          </cell>
          <cell r="CU71" t="str">
            <v>028000</v>
          </cell>
          <cell r="CV71">
            <v>846</v>
          </cell>
          <cell r="CW71" t="str">
            <v>027100</v>
          </cell>
          <cell r="CX71">
            <v>12</v>
          </cell>
          <cell r="CY71" t="str">
            <v>028000</v>
          </cell>
          <cell r="CZ71">
            <v>863</v>
          </cell>
          <cell r="DA71" t="str">
            <v>027002</v>
          </cell>
          <cell r="DB71">
            <v>71</v>
          </cell>
          <cell r="DC71" t="str">
            <v>028002</v>
          </cell>
          <cell r="DD71">
            <v>145</v>
          </cell>
          <cell r="DE71" t="str">
            <v>027100</v>
          </cell>
          <cell r="DF71">
            <v>2</v>
          </cell>
          <cell r="DG71" t="str">
            <v>028000</v>
          </cell>
          <cell r="DH71">
            <v>944</v>
          </cell>
          <cell r="DI71" t="str">
            <v>027100</v>
          </cell>
          <cell r="DJ71">
            <v>3</v>
          </cell>
          <cell r="DK71" t="str">
            <v>028000</v>
          </cell>
          <cell r="DL71">
            <v>1085</v>
          </cell>
          <cell r="DM71" t="str">
            <v>028000</v>
          </cell>
          <cell r="DN71">
            <v>1016</v>
          </cell>
          <cell r="DO71" t="str">
            <v>028002</v>
          </cell>
          <cell r="DP71">
            <v>204</v>
          </cell>
          <cell r="DQ71" t="str">
            <v>028000</v>
          </cell>
          <cell r="DR71">
            <v>1061</v>
          </cell>
          <cell r="DS71" t="str">
            <v>028000</v>
          </cell>
          <cell r="DT71">
            <v>1317</v>
          </cell>
          <cell r="DU71" t="str">
            <v>028000</v>
          </cell>
          <cell r="DV71">
            <v>1194</v>
          </cell>
          <cell r="DW71" t="str">
            <v>028000</v>
          </cell>
          <cell r="DX71">
            <v>1321</v>
          </cell>
          <cell r="DY71" t="str">
            <v>028000</v>
          </cell>
          <cell r="DZ71">
            <v>1284</v>
          </cell>
          <cell r="EA71" t="str">
            <v>028000</v>
          </cell>
          <cell r="EB71">
            <v>1445</v>
          </cell>
          <cell r="EC71" t="str">
            <v>028002</v>
          </cell>
          <cell r="ED71">
            <v>184</v>
          </cell>
          <cell r="EE71" t="str">
            <v>028002</v>
          </cell>
          <cell r="EF71">
            <v>232</v>
          </cell>
          <cell r="EG71" t="str">
            <v>027002</v>
          </cell>
          <cell r="EH71">
            <v>181</v>
          </cell>
          <cell r="EI71" t="str">
            <v>028000</v>
          </cell>
          <cell r="EJ71">
            <v>1441</v>
          </cell>
          <cell r="EK71" t="str">
            <v>028002</v>
          </cell>
          <cell r="EL71">
            <v>188</v>
          </cell>
          <cell r="EM71" t="str">
            <v>028002</v>
          </cell>
          <cell r="EN71">
            <v>201</v>
          </cell>
          <cell r="EO71" t="str">
            <v>028002</v>
          </cell>
          <cell r="EP71">
            <v>150</v>
          </cell>
          <cell r="EQ71" t="str">
            <v>028002</v>
          </cell>
          <cell r="ER71">
            <v>188</v>
          </cell>
          <cell r="ES71" t="str">
            <v>028000</v>
          </cell>
          <cell r="ET71">
            <v>1240</v>
          </cell>
          <cell r="EU71" t="str">
            <v>028002</v>
          </cell>
          <cell r="EV71">
            <v>186</v>
          </cell>
          <cell r="EW71" t="str">
            <v>028000</v>
          </cell>
          <cell r="EX71">
            <v>1297</v>
          </cell>
          <cell r="EY71" t="str">
            <v>028004</v>
          </cell>
          <cell r="EZ71">
            <v>150</v>
          </cell>
          <cell r="FA71" t="str">
            <v>028002</v>
          </cell>
          <cell r="FB71">
            <v>148</v>
          </cell>
          <cell r="FC71" t="str">
            <v>028002</v>
          </cell>
          <cell r="FD71">
            <v>159</v>
          </cell>
          <cell r="FE71" t="str">
            <v>028002</v>
          </cell>
          <cell r="FF71">
            <v>157</v>
          </cell>
          <cell r="FG71" t="str">
            <v>028002</v>
          </cell>
          <cell r="FH71">
            <v>162</v>
          </cell>
          <cell r="FI71" t="str">
            <v>028002</v>
          </cell>
          <cell r="FJ71">
            <v>158</v>
          </cell>
          <cell r="FK71" t="str">
            <v>028000</v>
          </cell>
          <cell r="FL71">
            <v>868</v>
          </cell>
          <cell r="FM71" t="str">
            <v>028002</v>
          </cell>
          <cell r="FN71">
            <v>168</v>
          </cell>
          <cell r="FO71" t="str">
            <v>028002</v>
          </cell>
          <cell r="FP71">
            <v>166</v>
          </cell>
          <cell r="FQ71" t="str">
            <v>028002</v>
          </cell>
          <cell r="FR71">
            <v>155</v>
          </cell>
          <cell r="FS71" t="str">
            <v>028002</v>
          </cell>
          <cell r="FT71">
            <v>161</v>
          </cell>
          <cell r="FU71" t="str">
            <v>028002</v>
          </cell>
          <cell r="FV71">
            <v>185</v>
          </cell>
          <cell r="FW71" t="str">
            <v>028002</v>
          </cell>
          <cell r="FX71">
            <v>165</v>
          </cell>
          <cell r="FY71" t="str">
            <v>028002</v>
          </cell>
          <cell r="FZ71">
            <v>195</v>
          </cell>
          <cell r="GA71" t="str">
            <v>028000</v>
          </cell>
          <cell r="GB71">
            <v>839</v>
          </cell>
          <cell r="GC71" t="str">
            <v>028002</v>
          </cell>
          <cell r="GD71">
            <v>191</v>
          </cell>
          <cell r="GE71" t="str">
            <v>028000</v>
          </cell>
          <cell r="GF71">
            <v>869</v>
          </cell>
          <cell r="GG71" t="str">
            <v>028000</v>
          </cell>
          <cell r="GH71">
            <v>890</v>
          </cell>
          <cell r="GI71" t="str">
            <v>028000</v>
          </cell>
          <cell r="GJ71">
            <v>844</v>
          </cell>
          <cell r="GK71" t="str">
            <v>028002</v>
          </cell>
          <cell r="GL71">
            <v>199</v>
          </cell>
          <cell r="GM71" t="str">
            <v>028002</v>
          </cell>
          <cell r="GN71">
            <v>189</v>
          </cell>
          <cell r="GO71" t="str">
            <v>028002</v>
          </cell>
          <cell r="GP71">
            <v>198</v>
          </cell>
          <cell r="GQ71" t="str">
            <v>028002</v>
          </cell>
          <cell r="GR71">
            <v>240</v>
          </cell>
          <cell r="GS71" t="str">
            <v>028002</v>
          </cell>
          <cell r="GT71">
            <v>222</v>
          </cell>
          <cell r="GU71" t="str">
            <v>028002</v>
          </cell>
          <cell r="GV71">
            <v>200</v>
          </cell>
          <cell r="GW71" t="str">
            <v>028002</v>
          </cell>
          <cell r="GX71">
            <v>208</v>
          </cell>
          <cell r="GY71" t="str">
            <v>028002</v>
          </cell>
          <cell r="GZ71">
            <v>219</v>
          </cell>
          <cell r="HA71" t="str">
            <v>028002</v>
          </cell>
          <cell r="HB71">
            <v>229</v>
          </cell>
          <cell r="HC71" t="str">
            <v>028002</v>
          </cell>
          <cell r="HD71">
            <v>260</v>
          </cell>
          <cell r="HE71" t="str">
            <v>027100</v>
          </cell>
          <cell r="HF71">
            <v>1</v>
          </cell>
          <cell r="HG71" t="str">
            <v>028002</v>
          </cell>
          <cell r="HH71">
            <v>215</v>
          </cell>
          <cell r="HI71" t="str">
            <v>028000</v>
          </cell>
          <cell r="HJ71">
            <v>884</v>
          </cell>
          <cell r="HK71" t="str">
            <v>028000</v>
          </cell>
          <cell r="HL71">
            <v>762</v>
          </cell>
          <cell r="HM71" t="str">
            <v>028002</v>
          </cell>
          <cell r="HN71">
            <v>239</v>
          </cell>
          <cell r="HO71" t="str">
            <v>028002</v>
          </cell>
          <cell r="HP71">
            <v>248</v>
          </cell>
          <cell r="HQ71" t="str">
            <v>028002</v>
          </cell>
          <cell r="HR71">
            <v>255</v>
          </cell>
          <cell r="HS71" t="str">
            <v>028002</v>
          </cell>
          <cell r="HT71">
            <v>247</v>
          </cell>
          <cell r="HU71" t="str">
            <v>028002</v>
          </cell>
          <cell r="HV71">
            <v>251</v>
          </cell>
          <cell r="HW71" t="str">
            <v>028002</v>
          </cell>
          <cell r="HX71">
            <v>260</v>
          </cell>
          <cell r="HY71" t="str">
            <v>028002</v>
          </cell>
          <cell r="HZ71">
            <v>284</v>
          </cell>
          <cell r="IA71" t="str">
            <v>028000</v>
          </cell>
          <cell r="IB71">
            <v>811</v>
          </cell>
          <cell r="IC71" t="str">
            <v>028002</v>
          </cell>
          <cell r="ID71">
            <v>278</v>
          </cell>
          <cell r="IE71" t="str">
            <v>028000</v>
          </cell>
          <cell r="IF71">
            <v>814</v>
          </cell>
          <cell r="IG71" t="str">
            <v>028002</v>
          </cell>
          <cell r="IH71">
            <v>295</v>
          </cell>
          <cell r="II71" t="str">
            <v>028002</v>
          </cell>
          <cell r="IJ71">
            <v>294</v>
          </cell>
          <cell r="IK71" t="str">
            <v>028000</v>
          </cell>
          <cell r="IL71">
            <v>1031</v>
          </cell>
          <cell r="IM71" t="str">
            <v>028002</v>
          </cell>
          <cell r="IN71">
            <v>242</v>
          </cell>
          <cell r="IO71" t="str">
            <v>028002</v>
          </cell>
          <cell r="IP71">
            <v>265</v>
          </cell>
          <cell r="IQ71" t="str">
            <v>028002</v>
          </cell>
          <cell r="IR71">
            <v>220</v>
          </cell>
          <cell r="IS71" t="str">
            <v>028002</v>
          </cell>
          <cell r="IT71">
            <v>285</v>
          </cell>
          <cell r="IU71" t="str">
            <v>028002</v>
          </cell>
          <cell r="IV71">
            <v>206</v>
          </cell>
          <cell r="IW71" t="str">
            <v>028002</v>
          </cell>
          <cell r="IX71">
            <v>248</v>
          </cell>
          <cell r="IY71" t="str">
            <v>028000</v>
          </cell>
          <cell r="IZ71">
            <v>521</v>
          </cell>
          <cell r="JA71" t="str">
            <v>028002</v>
          </cell>
          <cell r="JB71">
            <v>216</v>
          </cell>
          <cell r="JC71" t="str">
            <v>028004</v>
          </cell>
          <cell r="JD71">
            <v>139</v>
          </cell>
          <cell r="JE71" t="str">
            <v>028002</v>
          </cell>
          <cell r="JF71">
            <v>224</v>
          </cell>
          <cell r="JG71" t="str">
            <v>028002</v>
          </cell>
          <cell r="JH71">
            <v>159</v>
          </cell>
          <cell r="JI71" t="str">
            <v>028002</v>
          </cell>
          <cell r="JJ71">
            <v>207</v>
          </cell>
          <cell r="JK71" t="str">
            <v>028002</v>
          </cell>
          <cell r="JL71">
            <v>135</v>
          </cell>
          <cell r="JM71" t="str">
            <v>028002</v>
          </cell>
          <cell r="JN71">
            <v>177</v>
          </cell>
          <cell r="JO71" t="str">
            <v>028002</v>
          </cell>
          <cell r="JP71">
            <v>127</v>
          </cell>
          <cell r="JQ71" t="str">
            <v>028002</v>
          </cell>
          <cell r="JR71">
            <v>196</v>
          </cell>
          <cell r="JS71" t="str">
            <v>028002</v>
          </cell>
          <cell r="JT71">
            <v>117</v>
          </cell>
          <cell r="JU71" t="str">
            <v>028004</v>
          </cell>
          <cell r="JV71">
            <v>157</v>
          </cell>
          <cell r="JW71" t="str">
            <v>028004</v>
          </cell>
          <cell r="JX71">
            <v>95</v>
          </cell>
          <cell r="JY71" t="str">
            <v>028004</v>
          </cell>
          <cell r="JZ71">
            <v>145</v>
          </cell>
          <cell r="KA71" t="str">
            <v>028004</v>
          </cell>
          <cell r="KB71">
            <v>74</v>
          </cell>
          <cell r="KC71" t="str">
            <v>028004</v>
          </cell>
          <cell r="KD71">
            <v>134</v>
          </cell>
          <cell r="KE71" t="str">
            <v>028004</v>
          </cell>
          <cell r="KF71">
            <v>61</v>
          </cell>
          <cell r="KG71" t="str">
            <v>028004</v>
          </cell>
          <cell r="KH71">
            <v>90</v>
          </cell>
          <cell r="KI71" t="str">
            <v>028004</v>
          </cell>
          <cell r="KJ71">
            <v>59</v>
          </cell>
          <cell r="KK71" t="str">
            <v>028004</v>
          </cell>
          <cell r="KL71">
            <v>81</v>
          </cell>
          <cell r="KM71" t="str">
            <v>028004</v>
          </cell>
          <cell r="KN71">
            <v>53</v>
          </cell>
          <cell r="KO71" t="str">
            <v>028004</v>
          </cell>
          <cell r="KP71">
            <v>71</v>
          </cell>
          <cell r="KQ71" t="str">
            <v>028004</v>
          </cell>
          <cell r="KR71">
            <v>18</v>
          </cell>
          <cell r="KS71" t="str">
            <v>028004</v>
          </cell>
          <cell r="KT71">
            <v>44</v>
          </cell>
          <cell r="KU71" t="str">
            <v>028004</v>
          </cell>
          <cell r="KV71">
            <v>18</v>
          </cell>
          <cell r="KW71" t="str">
            <v>028004</v>
          </cell>
          <cell r="KX71">
            <v>37</v>
          </cell>
          <cell r="KY71" t="str">
            <v>028004</v>
          </cell>
          <cell r="KZ71">
            <v>23</v>
          </cell>
          <cell r="LA71" t="str">
            <v>028004</v>
          </cell>
          <cell r="LB71">
            <v>39</v>
          </cell>
          <cell r="LC71" t="str">
            <v>028004</v>
          </cell>
          <cell r="LD71">
            <v>25</v>
          </cell>
          <cell r="LE71" t="str">
            <v>028004</v>
          </cell>
          <cell r="LF71">
            <v>75</v>
          </cell>
          <cell r="LG71" t="str">
            <v>028004</v>
          </cell>
          <cell r="LH71">
            <v>28</v>
          </cell>
          <cell r="LI71" t="str">
            <v>028004</v>
          </cell>
          <cell r="LJ71">
            <v>91</v>
          </cell>
          <cell r="LK71" t="str">
            <v>028004</v>
          </cell>
          <cell r="LL71">
            <v>53</v>
          </cell>
          <cell r="LM71" t="str">
            <v>028004</v>
          </cell>
          <cell r="LN71">
            <v>122</v>
          </cell>
          <cell r="LO71" t="str">
            <v>028004</v>
          </cell>
          <cell r="LP71">
            <v>53</v>
          </cell>
          <cell r="LQ71" t="str">
            <v>028004</v>
          </cell>
          <cell r="LR71">
            <v>123</v>
          </cell>
          <cell r="LS71" t="str">
            <v>028004</v>
          </cell>
          <cell r="LT71">
            <v>34</v>
          </cell>
          <cell r="LU71" t="str">
            <v>028004</v>
          </cell>
          <cell r="LV71">
            <v>95</v>
          </cell>
          <cell r="LW71" t="str">
            <v>028004</v>
          </cell>
          <cell r="LX71">
            <v>29</v>
          </cell>
          <cell r="LY71" t="str">
            <v>028004</v>
          </cell>
          <cell r="LZ71">
            <v>81</v>
          </cell>
          <cell r="MA71" t="str">
            <v>028004</v>
          </cell>
          <cell r="MB71">
            <v>24</v>
          </cell>
          <cell r="MC71" t="str">
            <v>028004</v>
          </cell>
          <cell r="MD71">
            <v>69</v>
          </cell>
          <cell r="ME71" t="str">
            <v>028004</v>
          </cell>
          <cell r="MF71">
            <v>19</v>
          </cell>
          <cell r="MG71" t="str">
            <v>028004</v>
          </cell>
          <cell r="MH71">
            <v>48</v>
          </cell>
          <cell r="MI71" t="str">
            <v>028004</v>
          </cell>
          <cell r="MJ71">
            <v>22</v>
          </cell>
          <cell r="MK71" t="str">
            <v>028004</v>
          </cell>
          <cell r="ML71">
            <v>55</v>
          </cell>
          <cell r="MM71" t="str">
            <v>028004</v>
          </cell>
          <cell r="MN71">
            <v>14</v>
          </cell>
          <cell r="MO71" t="str">
            <v>028004</v>
          </cell>
          <cell r="MP71">
            <v>37</v>
          </cell>
          <cell r="MQ71" t="str">
            <v>028004</v>
          </cell>
          <cell r="MR71">
            <v>11</v>
          </cell>
          <cell r="MS71" t="str">
            <v>028004</v>
          </cell>
          <cell r="MT71">
            <v>52</v>
          </cell>
          <cell r="MU71" t="str">
            <v>028004</v>
          </cell>
          <cell r="MV71">
            <v>7</v>
          </cell>
          <cell r="MW71" t="str">
            <v>028004</v>
          </cell>
          <cell r="MX71">
            <v>29</v>
          </cell>
          <cell r="MY71" t="str">
            <v>028004</v>
          </cell>
          <cell r="MZ71">
            <v>6</v>
          </cell>
          <cell r="NA71" t="str">
            <v>028004</v>
          </cell>
          <cell r="NB71">
            <v>40</v>
          </cell>
          <cell r="NC71" t="str">
            <v>028004</v>
          </cell>
          <cell r="ND71">
            <v>5</v>
          </cell>
          <cell r="NE71" t="str">
            <v>028004</v>
          </cell>
          <cell r="NF71">
            <v>14</v>
          </cell>
          <cell r="NG71" t="str">
            <v>028004</v>
          </cell>
          <cell r="NH71">
            <v>5</v>
          </cell>
          <cell r="NI71" t="str">
            <v>029001</v>
          </cell>
          <cell r="NJ71">
            <v>39</v>
          </cell>
          <cell r="NM71" t="str">
            <v>029100</v>
          </cell>
          <cell r="NN71">
            <v>15</v>
          </cell>
          <cell r="NQ71" t="str">
            <v>029001</v>
          </cell>
          <cell r="NR71">
            <v>18</v>
          </cell>
          <cell r="NS71" t="str">
            <v>028004</v>
          </cell>
          <cell r="NT71">
            <v>1</v>
          </cell>
          <cell r="NU71" t="str">
            <v>029700</v>
          </cell>
          <cell r="NV71">
            <v>16</v>
          </cell>
          <cell r="NW71" t="str">
            <v>028004</v>
          </cell>
          <cell r="NX71">
            <v>1</v>
          </cell>
        </row>
        <row r="72">
          <cell r="BO72" t="str">
            <v>026005</v>
          </cell>
          <cell r="BP72">
            <v>107</v>
          </cell>
          <cell r="BQ72" t="str">
            <v>026005</v>
          </cell>
          <cell r="BR72">
            <v>67</v>
          </cell>
          <cell r="BS72" t="str">
            <v>027000</v>
          </cell>
          <cell r="BT72">
            <v>23</v>
          </cell>
          <cell r="BU72" t="str">
            <v>027002</v>
          </cell>
          <cell r="BV72">
            <v>81</v>
          </cell>
          <cell r="BW72" t="str">
            <v>027000</v>
          </cell>
          <cell r="BX72">
            <v>1</v>
          </cell>
          <cell r="BY72" t="str">
            <v>027002</v>
          </cell>
          <cell r="BZ72">
            <v>64</v>
          </cell>
          <cell r="CA72" t="str">
            <v>028002</v>
          </cell>
          <cell r="CB72">
            <v>132</v>
          </cell>
          <cell r="CC72" t="str">
            <v>028002</v>
          </cell>
          <cell r="CD72">
            <v>93</v>
          </cell>
          <cell r="CE72" t="str">
            <v>027100</v>
          </cell>
          <cell r="CF72">
            <v>1</v>
          </cell>
          <cell r="CG72" t="str">
            <v>028000</v>
          </cell>
          <cell r="CH72">
            <v>974</v>
          </cell>
          <cell r="CI72" t="str">
            <v>027002</v>
          </cell>
          <cell r="CJ72">
            <v>126</v>
          </cell>
          <cell r="CK72" t="str">
            <v>028002</v>
          </cell>
          <cell r="CL72">
            <v>72</v>
          </cell>
          <cell r="CM72" t="str">
            <v>028004</v>
          </cell>
          <cell r="CN72">
            <v>141</v>
          </cell>
          <cell r="CO72" t="str">
            <v>027100</v>
          </cell>
          <cell r="CP72">
            <v>2</v>
          </cell>
          <cell r="CQ72" t="str">
            <v>028002</v>
          </cell>
          <cell r="CR72">
            <v>127</v>
          </cell>
          <cell r="CS72" t="str">
            <v>027100</v>
          </cell>
          <cell r="CT72">
            <v>1</v>
          </cell>
          <cell r="CU72" t="str">
            <v>028002</v>
          </cell>
          <cell r="CV72">
            <v>147</v>
          </cell>
          <cell r="CW72" t="str">
            <v>028000</v>
          </cell>
          <cell r="CX72">
            <v>908</v>
          </cell>
          <cell r="CY72" t="str">
            <v>028002</v>
          </cell>
          <cell r="CZ72">
            <v>140</v>
          </cell>
          <cell r="DA72" t="str">
            <v>027100</v>
          </cell>
          <cell r="DB72">
            <v>11</v>
          </cell>
          <cell r="DC72" t="str">
            <v>028004</v>
          </cell>
          <cell r="DD72">
            <v>136</v>
          </cell>
          <cell r="DE72" t="str">
            <v>028000</v>
          </cell>
          <cell r="DF72">
            <v>934</v>
          </cell>
          <cell r="DG72" t="str">
            <v>028002</v>
          </cell>
          <cell r="DH72">
            <v>141</v>
          </cell>
          <cell r="DI72" t="str">
            <v>028000</v>
          </cell>
          <cell r="DJ72">
            <v>925</v>
          </cell>
          <cell r="DK72" t="str">
            <v>028002</v>
          </cell>
          <cell r="DL72">
            <v>188</v>
          </cell>
          <cell r="DM72" t="str">
            <v>028002</v>
          </cell>
          <cell r="DN72">
            <v>121</v>
          </cell>
          <cell r="DO72" t="str">
            <v>028004</v>
          </cell>
          <cell r="DP72">
            <v>151</v>
          </cell>
          <cell r="DQ72" t="str">
            <v>028002</v>
          </cell>
          <cell r="DR72">
            <v>133</v>
          </cell>
          <cell r="DS72" t="str">
            <v>028002</v>
          </cell>
          <cell r="DT72">
            <v>204</v>
          </cell>
          <cell r="DU72" t="str">
            <v>028002</v>
          </cell>
          <cell r="DV72">
            <v>150</v>
          </cell>
          <cell r="DW72" t="str">
            <v>028002</v>
          </cell>
          <cell r="DX72">
            <v>198</v>
          </cell>
          <cell r="DY72" t="str">
            <v>028002</v>
          </cell>
          <cell r="DZ72">
            <v>190</v>
          </cell>
          <cell r="EA72" t="str">
            <v>028002</v>
          </cell>
          <cell r="EB72">
            <v>196</v>
          </cell>
          <cell r="EC72" t="str">
            <v>028004</v>
          </cell>
          <cell r="ED72">
            <v>120</v>
          </cell>
          <cell r="EE72" t="str">
            <v>028004</v>
          </cell>
          <cell r="EF72">
            <v>193</v>
          </cell>
          <cell r="EG72" t="str">
            <v>027100</v>
          </cell>
          <cell r="EH72">
            <v>1</v>
          </cell>
          <cell r="EI72" t="str">
            <v>028002</v>
          </cell>
          <cell r="EJ72">
            <v>221</v>
          </cell>
          <cell r="EK72" t="str">
            <v>028004</v>
          </cell>
          <cell r="EL72">
            <v>138</v>
          </cell>
          <cell r="EM72" t="str">
            <v>028004</v>
          </cell>
          <cell r="EN72">
            <v>148</v>
          </cell>
          <cell r="EO72" t="str">
            <v>028004</v>
          </cell>
          <cell r="EP72">
            <v>140</v>
          </cell>
          <cell r="EQ72" t="str">
            <v>028004</v>
          </cell>
          <cell r="ER72">
            <v>159</v>
          </cell>
          <cell r="ES72" t="str">
            <v>028002</v>
          </cell>
          <cell r="ET72">
            <v>182</v>
          </cell>
          <cell r="EU72" t="str">
            <v>028004</v>
          </cell>
          <cell r="EV72">
            <v>158</v>
          </cell>
          <cell r="EW72" t="str">
            <v>028002</v>
          </cell>
          <cell r="EX72">
            <v>174</v>
          </cell>
          <cell r="EY72" t="str">
            <v>028400</v>
          </cell>
          <cell r="EZ72">
            <v>1</v>
          </cell>
          <cell r="FA72" t="str">
            <v>028004</v>
          </cell>
          <cell r="FB72">
            <v>148</v>
          </cell>
          <cell r="FC72" t="str">
            <v>028004</v>
          </cell>
          <cell r="FD72">
            <v>149</v>
          </cell>
          <cell r="FE72" t="str">
            <v>028004</v>
          </cell>
          <cell r="FF72">
            <v>157</v>
          </cell>
          <cell r="FG72" t="str">
            <v>028004</v>
          </cell>
          <cell r="FH72">
            <v>130</v>
          </cell>
          <cell r="FI72" t="str">
            <v>028004</v>
          </cell>
          <cell r="FJ72">
            <v>131</v>
          </cell>
          <cell r="FK72" t="str">
            <v>028002</v>
          </cell>
          <cell r="FL72">
            <v>148</v>
          </cell>
          <cell r="FM72" t="str">
            <v>028004</v>
          </cell>
          <cell r="FN72">
            <v>138</v>
          </cell>
          <cell r="FO72" t="str">
            <v>028004</v>
          </cell>
          <cell r="FP72">
            <v>136</v>
          </cell>
          <cell r="FQ72" t="str">
            <v>028004</v>
          </cell>
          <cell r="FR72">
            <v>150</v>
          </cell>
          <cell r="FS72" t="str">
            <v>028004</v>
          </cell>
          <cell r="FT72">
            <v>136</v>
          </cell>
          <cell r="FU72" t="str">
            <v>028004</v>
          </cell>
          <cell r="FV72">
            <v>142</v>
          </cell>
          <cell r="FW72" t="str">
            <v>028004</v>
          </cell>
          <cell r="FX72">
            <v>137</v>
          </cell>
          <cell r="FY72" t="str">
            <v>028004</v>
          </cell>
          <cell r="FZ72">
            <v>180</v>
          </cell>
          <cell r="GA72" t="str">
            <v>028002</v>
          </cell>
          <cell r="GB72">
            <v>166</v>
          </cell>
          <cell r="GC72" t="str">
            <v>028004</v>
          </cell>
          <cell r="GD72">
            <v>130</v>
          </cell>
          <cell r="GE72" t="str">
            <v>028002</v>
          </cell>
          <cell r="GF72">
            <v>171</v>
          </cell>
          <cell r="GG72" t="str">
            <v>028002</v>
          </cell>
          <cell r="GH72">
            <v>201</v>
          </cell>
          <cell r="GI72" t="str">
            <v>028002</v>
          </cell>
          <cell r="GJ72">
            <v>189</v>
          </cell>
          <cell r="GK72" t="str">
            <v>028004</v>
          </cell>
          <cell r="GL72">
            <v>155</v>
          </cell>
          <cell r="GM72" t="str">
            <v>028004</v>
          </cell>
          <cell r="GN72">
            <v>176</v>
          </cell>
          <cell r="GO72" t="str">
            <v>028004</v>
          </cell>
          <cell r="GP72">
            <v>167</v>
          </cell>
          <cell r="GQ72" t="str">
            <v>028004</v>
          </cell>
          <cell r="GR72">
            <v>165</v>
          </cell>
          <cell r="GS72" t="str">
            <v>028004</v>
          </cell>
          <cell r="GT72">
            <v>157</v>
          </cell>
          <cell r="GU72" t="str">
            <v>028004</v>
          </cell>
          <cell r="GV72">
            <v>173</v>
          </cell>
          <cell r="GW72" t="str">
            <v>028004</v>
          </cell>
          <cell r="GX72">
            <v>157</v>
          </cell>
          <cell r="GY72" t="str">
            <v>028004</v>
          </cell>
          <cell r="GZ72">
            <v>182</v>
          </cell>
          <cell r="HA72" t="str">
            <v>028004</v>
          </cell>
          <cell r="HB72">
            <v>170</v>
          </cell>
          <cell r="HC72" t="str">
            <v>028004</v>
          </cell>
          <cell r="HD72">
            <v>193</v>
          </cell>
          <cell r="HE72" t="str">
            <v>028000</v>
          </cell>
          <cell r="HF72">
            <v>901</v>
          </cell>
          <cell r="HG72" t="str">
            <v>028004</v>
          </cell>
          <cell r="HH72">
            <v>214</v>
          </cell>
          <cell r="HI72" t="str">
            <v>028002</v>
          </cell>
          <cell r="HJ72">
            <v>228</v>
          </cell>
          <cell r="HK72" t="str">
            <v>028002</v>
          </cell>
          <cell r="HL72">
            <v>199</v>
          </cell>
          <cell r="HM72" t="str">
            <v>028004</v>
          </cell>
          <cell r="HN72">
            <v>230</v>
          </cell>
          <cell r="HO72" t="str">
            <v>028004</v>
          </cell>
          <cell r="HP72">
            <v>228</v>
          </cell>
          <cell r="HQ72" t="str">
            <v>028004</v>
          </cell>
          <cell r="HR72">
            <v>237</v>
          </cell>
          <cell r="HS72" t="str">
            <v>028004</v>
          </cell>
          <cell r="HT72">
            <v>197</v>
          </cell>
          <cell r="HU72" t="str">
            <v>028004</v>
          </cell>
          <cell r="HV72">
            <v>229</v>
          </cell>
          <cell r="HW72" t="str">
            <v>028004</v>
          </cell>
          <cell r="HX72">
            <v>243</v>
          </cell>
          <cell r="HY72" t="str">
            <v>028004</v>
          </cell>
          <cell r="HZ72">
            <v>219</v>
          </cell>
          <cell r="IA72" t="str">
            <v>028002</v>
          </cell>
          <cell r="IB72">
            <v>287</v>
          </cell>
          <cell r="IC72" t="str">
            <v>028004</v>
          </cell>
          <cell r="ID72">
            <v>243</v>
          </cell>
          <cell r="IE72" t="str">
            <v>028002</v>
          </cell>
          <cell r="IF72">
            <v>271</v>
          </cell>
          <cell r="IG72" t="str">
            <v>028004</v>
          </cell>
          <cell r="IH72">
            <v>264</v>
          </cell>
          <cell r="II72" t="str">
            <v>028004</v>
          </cell>
          <cell r="IJ72">
            <v>273</v>
          </cell>
          <cell r="IK72" t="str">
            <v>028002</v>
          </cell>
          <cell r="IL72">
            <v>305</v>
          </cell>
          <cell r="IM72" t="str">
            <v>028004</v>
          </cell>
          <cell r="IN72">
            <v>230</v>
          </cell>
          <cell r="IO72" t="str">
            <v>028004</v>
          </cell>
          <cell r="IP72">
            <v>240</v>
          </cell>
          <cell r="IQ72" t="str">
            <v>028004</v>
          </cell>
          <cell r="IR72">
            <v>218</v>
          </cell>
          <cell r="IS72" t="str">
            <v>028004</v>
          </cell>
          <cell r="IT72">
            <v>204</v>
          </cell>
          <cell r="IU72" t="str">
            <v>028004</v>
          </cell>
          <cell r="IV72">
            <v>161</v>
          </cell>
          <cell r="IW72" t="str">
            <v>028004</v>
          </cell>
          <cell r="IX72">
            <v>204</v>
          </cell>
          <cell r="IY72" t="str">
            <v>028002</v>
          </cell>
          <cell r="IZ72">
            <v>201</v>
          </cell>
          <cell r="JA72" t="str">
            <v>028004</v>
          </cell>
          <cell r="JB72">
            <v>191</v>
          </cell>
          <cell r="JC72" t="str">
            <v>029001</v>
          </cell>
          <cell r="JD72">
            <v>440</v>
          </cell>
          <cell r="JE72" t="str">
            <v>028004</v>
          </cell>
          <cell r="JF72">
            <v>182</v>
          </cell>
          <cell r="JG72" t="str">
            <v>028004</v>
          </cell>
          <cell r="JH72">
            <v>153</v>
          </cell>
          <cell r="JI72" t="str">
            <v>028004</v>
          </cell>
          <cell r="JJ72">
            <v>178</v>
          </cell>
          <cell r="JK72" t="str">
            <v>028004</v>
          </cell>
          <cell r="JL72">
            <v>127</v>
          </cell>
          <cell r="JM72" t="str">
            <v>028004</v>
          </cell>
          <cell r="JN72">
            <v>138</v>
          </cell>
          <cell r="JO72" t="str">
            <v>028004</v>
          </cell>
          <cell r="JP72">
            <v>116</v>
          </cell>
          <cell r="JQ72" t="str">
            <v>028004</v>
          </cell>
          <cell r="JR72">
            <v>141</v>
          </cell>
          <cell r="JS72" t="str">
            <v>028004</v>
          </cell>
          <cell r="JT72">
            <v>107</v>
          </cell>
          <cell r="JU72" t="str">
            <v>029001</v>
          </cell>
          <cell r="JV72">
            <v>518</v>
          </cell>
          <cell r="JW72" t="str">
            <v>029001</v>
          </cell>
          <cell r="JX72">
            <v>237</v>
          </cell>
          <cell r="JY72" t="str">
            <v>029001</v>
          </cell>
          <cell r="JZ72">
            <v>453</v>
          </cell>
          <cell r="KA72" t="str">
            <v>029001</v>
          </cell>
          <cell r="KB72">
            <v>253</v>
          </cell>
          <cell r="KC72" t="str">
            <v>029001</v>
          </cell>
          <cell r="KD72">
            <v>431</v>
          </cell>
          <cell r="KE72" t="str">
            <v>029001</v>
          </cell>
          <cell r="KF72">
            <v>159</v>
          </cell>
          <cell r="KG72" t="str">
            <v>029001</v>
          </cell>
          <cell r="KH72">
            <v>299</v>
          </cell>
          <cell r="KI72" t="str">
            <v>029001</v>
          </cell>
          <cell r="KJ72">
            <v>170</v>
          </cell>
          <cell r="KK72" t="str">
            <v>029001</v>
          </cell>
          <cell r="KL72">
            <v>311</v>
          </cell>
          <cell r="KM72" t="str">
            <v>029001</v>
          </cell>
          <cell r="KN72">
            <v>138</v>
          </cell>
          <cell r="KO72" t="str">
            <v>029001</v>
          </cell>
          <cell r="KP72">
            <v>281</v>
          </cell>
          <cell r="KQ72" t="str">
            <v>029001</v>
          </cell>
          <cell r="KR72">
            <v>81</v>
          </cell>
          <cell r="KS72" t="str">
            <v>029001</v>
          </cell>
          <cell r="KT72">
            <v>153</v>
          </cell>
          <cell r="KU72" t="str">
            <v>029001</v>
          </cell>
          <cell r="KV72">
            <v>36</v>
          </cell>
          <cell r="KW72" t="str">
            <v>029001</v>
          </cell>
          <cell r="KX72">
            <v>88</v>
          </cell>
          <cell r="KY72" t="str">
            <v>029001</v>
          </cell>
          <cell r="KZ72">
            <v>41</v>
          </cell>
          <cell r="LA72" t="str">
            <v>029001</v>
          </cell>
          <cell r="LB72">
            <v>65</v>
          </cell>
          <cell r="LC72" t="str">
            <v>029001</v>
          </cell>
          <cell r="LD72">
            <v>70</v>
          </cell>
          <cell r="LE72" t="str">
            <v>029001</v>
          </cell>
          <cell r="LF72">
            <v>212</v>
          </cell>
          <cell r="LG72" t="str">
            <v>029001</v>
          </cell>
          <cell r="LH72">
            <v>84</v>
          </cell>
          <cell r="LI72" t="str">
            <v>029001</v>
          </cell>
          <cell r="LJ72">
            <v>249</v>
          </cell>
          <cell r="LK72" t="str">
            <v>029001</v>
          </cell>
          <cell r="LL72">
            <v>73</v>
          </cell>
          <cell r="LM72" t="str">
            <v>029001</v>
          </cell>
          <cell r="LN72">
            <v>240</v>
          </cell>
          <cell r="LO72" t="str">
            <v>029001</v>
          </cell>
          <cell r="LP72">
            <v>73</v>
          </cell>
          <cell r="LQ72" t="str">
            <v>029001</v>
          </cell>
          <cell r="LR72">
            <v>270</v>
          </cell>
          <cell r="LS72" t="str">
            <v>029001</v>
          </cell>
          <cell r="LT72">
            <v>64</v>
          </cell>
          <cell r="LU72" t="str">
            <v>029001</v>
          </cell>
          <cell r="LV72">
            <v>243</v>
          </cell>
          <cell r="LW72" t="str">
            <v>029001</v>
          </cell>
          <cell r="LX72">
            <v>66</v>
          </cell>
          <cell r="LY72" t="str">
            <v>028400</v>
          </cell>
          <cell r="LZ72">
            <v>1</v>
          </cell>
          <cell r="MA72" t="str">
            <v>029001</v>
          </cell>
          <cell r="MB72">
            <v>49</v>
          </cell>
          <cell r="MC72" t="str">
            <v>029001</v>
          </cell>
          <cell r="MD72">
            <v>193</v>
          </cell>
          <cell r="ME72" t="str">
            <v>029001</v>
          </cell>
          <cell r="MF72">
            <v>39</v>
          </cell>
          <cell r="MG72" t="str">
            <v>029001</v>
          </cell>
          <cell r="MH72">
            <v>147</v>
          </cell>
          <cell r="MI72" t="str">
            <v>029001</v>
          </cell>
          <cell r="MJ72">
            <v>23</v>
          </cell>
          <cell r="MK72" t="str">
            <v>029001</v>
          </cell>
          <cell r="ML72">
            <v>101</v>
          </cell>
          <cell r="MM72" t="str">
            <v>029001</v>
          </cell>
          <cell r="MN72">
            <v>22</v>
          </cell>
          <cell r="MO72" t="str">
            <v>029001</v>
          </cell>
          <cell r="MP72">
            <v>66</v>
          </cell>
          <cell r="MQ72" t="str">
            <v>029001</v>
          </cell>
          <cell r="MR72">
            <v>16</v>
          </cell>
          <cell r="MS72" t="str">
            <v>029001</v>
          </cell>
          <cell r="MT72">
            <v>98</v>
          </cell>
          <cell r="MU72" t="str">
            <v>029001</v>
          </cell>
          <cell r="MV72">
            <v>16</v>
          </cell>
          <cell r="MW72" t="str">
            <v>028300</v>
          </cell>
          <cell r="MX72">
            <v>1</v>
          </cell>
          <cell r="MY72" t="str">
            <v>029001</v>
          </cell>
          <cell r="MZ72">
            <v>8</v>
          </cell>
          <cell r="NA72" t="str">
            <v>029001</v>
          </cell>
          <cell r="NB72">
            <v>51</v>
          </cell>
          <cell r="NC72" t="str">
            <v>029001</v>
          </cell>
          <cell r="ND72">
            <v>12</v>
          </cell>
          <cell r="NE72" t="str">
            <v>029001</v>
          </cell>
          <cell r="NF72">
            <v>38</v>
          </cell>
          <cell r="NG72" t="str">
            <v>029001</v>
          </cell>
          <cell r="NH72">
            <v>12</v>
          </cell>
          <cell r="NI72" t="str">
            <v>029100</v>
          </cell>
          <cell r="NJ72">
            <v>28</v>
          </cell>
          <cell r="NK72" t="str">
            <v>029001</v>
          </cell>
          <cell r="NL72">
            <v>5</v>
          </cell>
          <cell r="NM72" t="str">
            <v>029300</v>
          </cell>
          <cell r="NN72">
            <v>12</v>
          </cell>
          <cell r="NO72" t="str">
            <v>029001</v>
          </cell>
          <cell r="NP72">
            <v>2</v>
          </cell>
          <cell r="NQ72" t="str">
            <v>029100</v>
          </cell>
          <cell r="NR72">
            <v>5</v>
          </cell>
          <cell r="NS72" t="str">
            <v>029100</v>
          </cell>
          <cell r="NT72">
            <v>2</v>
          </cell>
          <cell r="NW72" t="str">
            <v>029001</v>
          </cell>
          <cell r="NX72">
            <v>1</v>
          </cell>
          <cell r="OE72" t="str">
            <v>029001</v>
          </cell>
          <cell r="OF72">
            <v>1</v>
          </cell>
          <cell r="OM72" t="str">
            <v>029001</v>
          </cell>
          <cell r="ON72">
            <v>1</v>
          </cell>
        </row>
        <row r="73">
          <cell r="BO73" t="str">
            <v>027000</v>
          </cell>
          <cell r="BP73">
            <v>267</v>
          </cell>
          <cell r="BQ73" t="str">
            <v>027000</v>
          </cell>
          <cell r="BR73">
            <v>225</v>
          </cell>
          <cell r="BS73" t="str">
            <v>027001</v>
          </cell>
          <cell r="BT73">
            <v>190</v>
          </cell>
          <cell r="BU73" t="str">
            <v>027100</v>
          </cell>
          <cell r="BV73">
            <v>6</v>
          </cell>
          <cell r="BW73" t="str">
            <v>027001</v>
          </cell>
          <cell r="BX73">
            <v>197</v>
          </cell>
          <cell r="BY73" t="str">
            <v>028000</v>
          </cell>
          <cell r="BZ73">
            <v>1002</v>
          </cell>
          <cell r="CA73" t="str">
            <v>028004</v>
          </cell>
          <cell r="CB73">
            <v>115</v>
          </cell>
          <cell r="CC73" t="str">
            <v>028004</v>
          </cell>
          <cell r="CD73">
            <v>81</v>
          </cell>
          <cell r="CE73" t="str">
            <v>028000</v>
          </cell>
          <cell r="CF73">
            <v>1041</v>
          </cell>
          <cell r="CG73" t="str">
            <v>028002</v>
          </cell>
          <cell r="CH73">
            <v>82</v>
          </cell>
          <cell r="CI73" t="str">
            <v>028000</v>
          </cell>
          <cell r="CJ73">
            <v>931</v>
          </cell>
          <cell r="CK73" t="str">
            <v>028004</v>
          </cell>
          <cell r="CL73">
            <v>68</v>
          </cell>
          <cell r="CM73" t="str">
            <v>029001</v>
          </cell>
          <cell r="CN73">
            <v>364</v>
          </cell>
          <cell r="CO73" t="str">
            <v>028000</v>
          </cell>
          <cell r="CP73">
            <v>823</v>
          </cell>
          <cell r="CQ73" t="str">
            <v>028004</v>
          </cell>
          <cell r="CR73">
            <v>129</v>
          </cell>
          <cell r="CS73" t="str">
            <v>028000</v>
          </cell>
          <cell r="CT73">
            <v>908</v>
          </cell>
          <cell r="CU73" t="str">
            <v>028004</v>
          </cell>
          <cell r="CV73">
            <v>120</v>
          </cell>
          <cell r="CW73" t="str">
            <v>028002</v>
          </cell>
          <cell r="CX73">
            <v>120</v>
          </cell>
          <cell r="CY73" t="str">
            <v>028004</v>
          </cell>
          <cell r="CZ73">
            <v>112</v>
          </cell>
          <cell r="DA73" t="str">
            <v>028000</v>
          </cell>
          <cell r="DB73">
            <v>977</v>
          </cell>
          <cell r="DC73" t="str">
            <v>028400</v>
          </cell>
          <cell r="DD73">
            <v>1</v>
          </cell>
          <cell r="DE73" t="str">
            <v>028002</v>
          </cell>
          <cell r="DF73">
            <v>101</v>
          </cell>
          <cell r="DG73" t="str">
            <v>028004</v>
          </cell>
          <cell r="DH73">
            <v>128</v>
          </cell>
          <cell r="DI73" t="str">
            <v>028002</v>
          </cell>
          <cell r="DJ73">
            <v>112</v>
          </cell>
          <cell r="DK73" t="str">
            <v>028004</v>
          </cell>
          <cell r="DL73">
            <v>137</v>
          </cell>
          <cell r="DM73" t="str">
            <v>028004</v>
          </cell>
          <cell r="DN73">
            <v>99</v>
          </cell>
          <cell r="DO73" t="str">
            <v>029001</v>
          </cell>
          <cell r="DP73">
            <v>538</v>
          </cell>
          <cell r="DQ73" t="str">
            <v>028004</v>
          </cell>
          <cell r="DR73">
            <v>97</v>
          </cell>
          <cell r="DS73" t="str">
            <v>028004</v>
          </cell>
          <cell r="DT73">
            <v>161</v>
          </cell>
          <cell r="DU73" t="str">
            <v>028004</v>
          </cell>
          <cell r="DV73">
            <v>103</v>
          </cell>
          <cell r="DW73" t="str">
            <v>028004</v>
          </cell>
          <cell r="DX73">
            <v>153</v>
          </cell>
          <cell r="DY73" t="str">
            <v>028004</v>
          </cell>
          <cell r="DZ73">
            <v>135</v>
          </cell>
          <cell r="EA73" t="str">
            <v>028004</v>
          </cell>
          <cell r="EB73">
            <v>199</v>
          </cell>
          <cell r="EC73" t="str">
            <v>028300</v>
          </cell>
          <cell r="ED73">
            <v>1</v>
          </cell>
          <cell r="EE73" t="str">
            <v>029001</v>
          </cell>
          <cell r="EF73">
            <v>819</v>
          </cell>
          <cell r="EG73" t="str">
            <v>028000</v>
          </cell>
          <cell r="EH73">
            <v>1399</v>
          </cell>
          <cell r="EI73" t="str">
            <v>028004</v>
          </cell>
          <cell r="EJ73">
            <v>181</v>
          </cell>
          <cell r="EK73" t="str">
            <v>029001</v>
          </cell>
          <cell r="EL73">
            <v>635</v>
          </cell>
          <cell r="EM73" t="str">
            <v>029001</v>
          </cell>
          <cell r="EN73">
            <v>629</v>
          </cell>
          <cell r="EO73" t="str">
            <v>029001</v>
          </cell>
          <cell r="EP73">
            <v>603</v>
          </cell>
          <cell r="EQ73" t="str">
            <v>029001</v>
          </cell>
          <cell r="ER73">
            <v>604</v>
          </cell>
          <cell r="ES73" t="str">
            <v>028004</v>
          </cell>
          <cell r="ET73">
            <v>150</v>
          </cell>
          <cell r="EU73" t="str">
            <v>029001</v>
          </cell>
          <cell r="EV73">
            <v>618</v>
          </cell>
          <cell r="EW73" t="str">
            <v>028004</v>
          </cell>
          <cell r="EX73">
            <v>129</v>
          </cell>
          <cell r="EY73" t="str">
            <v>029001</v>
          </cell>
          <cell r="EZ73">
            <v>585</v>
          </cell>
          <cell r="FA73" t="str">
            <v>028300</v>
          </cell>
          <cell r="FB73">
            <v>1</v>
          </cell>
          <cell r="FC73" t="str">
            <v>028300</v>
          </cell>
          <cell r="FD73">
            <v>1</v>
          </cell>
          <cell r="FE73" t="str">
            <v>028800</v>
          </cell>
          <cell r="FF73">
            <v>1</v>
          </cell>
          <cell r="FG73" t="str">
            <v>029001</v>
          </cell>
          <cell r="FH73">
            <v>507</v>
          </cell>
          <cell r="FI73" t="str">
            <v>028400</v>
          </cell>
          <cell r="FJ73">
            <v>1</v>
          </cell>
          <cell r="FK73" t="str">
            <v>028004</v>
          </cell>
          <cell r="FL73">
            <v>135</v>
          </cell>
          <cell r="FM73" t="str">
            <v>029001</v>
          </cell>
          <cell r="FN73">
            <v>559</v>
          </cell>
          <cell r="FO73" t="str">
            <v>029001</v>
          </cell>
          <cell r="FP73">
            <v>473</v>
          </cell>
          <cell r="FQ73" t="str">
            <v>029001</v>
          </cell>
          <cell r="FR73">
            <v>527</v>
          </cell>
          <cell r="FS73" t="str">
            <v>029001</v>
          </cell>
          <cell r="FT73">
            <v>460</v>
          </cell>
          <cell r="FU73" t="str">
            <v>029001</v>
          </cell>
          <cell r="FV73">
            <v>512</v>
          </cell>
          <cell r="FW73" t="str">
            <v>029001</v>
          </cell>
          <cell r="FX73">
            <v>479</v>
          </cell>
          <cell r="FY73" t="str">
            <v>029001</v>
          </cell>
          <cell r="FZ73">
            <v>564</v>
          </cell>
          <cell r="GA73" t="str">
            <v>028004</v>
          </cell>
          <cell r="GB73">
            <v>134</v>
          </cell>
          <cell r="GC73" t="str">
            <v>029001</v>
          </cell>
          <cell r="GD73">
            <v>483</v>
          </cell>
          <cell r="GE73" t="str">
            <v>028004</v>
          </cell>
          <cell r="GF73">
            <v>128</v>
          </cell>
          <cell r="GG73" t="str">
            <v>028004</v>
          </cell>
          <cell r="GH73">
            <v>178</v>
          </cell>
          <cell r="GI73" t="str">
            <v>028004</v>
          </cell>
          <cell r="GJ73">
            <v>134</v>
          </cell>
          <cell r="GK73" t="str">
            <v>029001</v>
          </cell>
          <cell r="GL73">
            <v>476</v>
          </cell>
          <cell r="GM73" t="str">
            <v>029001</v>
          </cell>
          <cell r="GN73">
            <v>473</v>
          </cell>
          <cell r="GO73" t="str">
            <v>029001</v>
          </cell>
          <cell r="GP73">
            <v>486</v>
          </cell>
          <cell r="GQ73" t="str">
            <v>029001</v>
          </cell>
          <cell r="GR73">
            <v>450</v>
          </cell>
          <cell r="GS73" t="str">
            <v>029001</v>
          </cell>
          <cell r="GT73">
            <v>494</v>
          </cell>
          <cell r="GU73" t="str">
            <v>029001</v>
          </cell>
          <cell r="GV73">
            <v>477</v>
          </cell>
          <cell r="GW73" t="str">
            <v>029001</v>
          </cell>
          <cell r="GX73">
            <v>498</v>
          </cell>
          <cell r="GY73" t="str">
            <v>028800</v>
          </cell>
          <cell r="GZ73">
            <v>1</v>
          </cell>
          <cell r="HA73" t="str">
            <v>029001</v>
          </cell>
          <cell r="HB73">
            <v>496</v>
          </cell>
          <cell r="HC73" t="str">
            <v>029001</v>
          </cell>
          <cell r="HD73">
            <v>425</v>
          </cell>
          <cell r="HE73" t="str">
            <v>028002</v>
          </cell>
          <cell r="HF73">
            <v>188</v>
          </cell>
          <cell r="HG73" t="str">
            <v>029001</v>
          </cell>
          <cell r="HH73">
            <v>473</v>
          </cell>
          <cell r="HI73" t="str">
            <v>028004</v>
          </cell>
          <cell r="HJ73">
            <v>167</v>
          </cell>
          <cell r="HK73" t="str">
            <v>028004</v>
          </cell>
          <cell r="HL73">
            <v>224</v>
          </cell>
          <cell r="HM73" t="str">
            <v>029001</v>
          </cell>
          <cell r="HN73">
            <v>569</v>
          </cell>
          <cell r="HO73" t="str">
            <v>029001</v>
          </cell>
          <cell r="HP73">
            <v>551</v>
          </cell>
          <cell r="HQ73" t="str">
            <v>029001</v>
          </cell>
          <cell r="HR73">
            <v>662</v>
          </cell>
          <cell r="HS73" t="str">
            <v>029001</v>
          </cell>
          <cell r="HT73">
            <v>499</v>
          </cell>
          <cell r="HU73" t="str">
            <v>029001</v>
          </cell>
          <cell r="HV73">
            <v>611</v>
          </cell>
          <cell r="HW73" t="str">
            <v>029001</v>
          </cell>
          <cell r="HX73">
            <v>560</v>
          </cell>
          <cell r="HY73" t="str">
            <v>029001</v>
          </cell>
          <cell r="HZ73">
            <v>669</v>
          </cell>
          <cell r="IA73" t="str">
            <v>028004</v>
          </cell>
          <cell r="IB73">
            <v>207</v>
          </cell>
          <cell r="IC73" t="str">
            <v>029001</v>
          </cell>
          <cell r="ID73">
            <v>777</v>
          </cell>
          <cell r="IE73" t="str">
            <v>028004</v>
          </cell>
          <cell r="IF73">
            <v>237</v>
          </cell>
          <cell r="IG73" t="str">
            <v>029001</v>
          </cell>
          <cell r="IH73">
            <v>810</v>
          </cell>
          <cell r="II73" t="str">
            <v>028400</v>
          </cell>
          <cell r="IJ73">
            <v>1</v>
          </cell>
          <cell r="IK73" t="str">
            <v>028004</v>
          </cell>
          <cell r="IL73">
            <v>241</v>
          </cell>
          <cell r="IM73" t="str">
            <v>029001</v>
          </cell>
          <cell r="IN73">
            <v>629</v>
          </cell>
          <cell r="IO73" t="str">
            <v>029001</v>
          </cell>
          <cell r="IP73">
            <v>770</v>
          </cell>
          <cell r="IQ73" t="str">
            <v>029001</v>
          </cell>
          <cell r="IR73">
            <v>548</v>
          </cell>
          <cell r="IS73" t="str">
            <v>029001</v>
          </cell>
          <cell r="IT73">
            <v>715</v>
          </cell>
          <cell r="IU73" t="str">
            <v>029001</v>
          </cell>
          <cell r="IV73">
            <v>535</v>
          </cell>
          <cell r="IW73" t="str">
            <v>029001</v>
          </cell>
          <cell r="IX73">
            <v>731</v>
          </cell>
          <cell r="IY73" t="str">
            <v>028004</v>
          </cell>
          <cell r="IZ73">
            <v>171</v>
          </cell>
          <cell r="JA73" t="str">
            <v>029001</v>
          </cell>
          <cell r="JB73">
            <v>637</v>
          </cell>
          <cell r="JC73" t="str">
            <v>029100</v>
          </cell>
          <cell r="JD73">
            <v>499</v>
          </cell>
          <cell r="JE73" t="str">
            <v>028400</v>
          </cell>
          <cell r="JF73">
            <v>1</v>
          </cell>
          <cell r="JG73" t="str">
            <v>029001</v>
          </cell>
          <cell r="JH73">
            <v>455</v>
          </cell>
          <cell r="JI73" t="str">
            <v>029001</v>
          </cell>
          <cell r="JJ73">
            <v>683</v>
          </cell>
          <cell r="JK73" t="str">
            <v>029001</v>
          </cell>
          <cell r="JL73">
            <v>330</v>
          </cell>
          <cell r="JM73" t="str">
            <v>029001</v>
          </cell>
          <cell r="JN73">
            <v>543</v>
          </cell>
          <cell r="JO73" t="str">
            <v>029001</v>
          </cell>
          <cell r="JP73">
            <v>368</v>
          </cell>
          <cell r="JQ73" t="str">
            <v>029001</v>
          </cell>
          <cell r="JR73">
            <v>569</v>
          </cell>
          <cell r="JS73" t="str">
            <v>029001</v>
          </cell>
          <cell r="JT73">
            <v>318</v>
          </cell>
          <cell r="JU73" t="str">
            <v>029100</v>
          </cell>
          <cell r="JV73">
            <v>685</v>
          </cell>
          <cell r="JW73" t="str">
            <v>029100</v>
          </cell>
          <cell r="JX73">
            <v>306</v>
          </cell>
          <cell r="JY73" t="str">
            <v>029100</v>
          </cell>
          <cell r="JZ73">
            <v>585</v>
          </cell>
          <cell r="KA73" t="str">
            <v>029100</v>
          </cell>
          <cell r="KB73">
            <v>280</v>
          </cell>
          <cell r="KC73" t="str">
            <v>029100</v>
          </cell>
          <cell r="KD73">
            <v>624</v>
          </cell>
          <cell r="KE73" t="str">
            <v>029100</v>
          </cell>
          <cell r="KF73">
            <v>211</v>
          </cell>
          <cell r="KG73" t="str">
            <v>029100</v>
          </cell>
          <cell r="KH73">
            <v>433</v>
          </cell>
          <cell r="KI73" t="str">
            <v>029100</v>
          </cell>
          <cell r="KJ73">
            <v>227</v>
          </cell>
          <cell r="KK73" t="str">
            <v>029100</v>
          </cell>
          <cell r="KL73">
            <v>424</v>
          </cell>
          <cell r="KM73" t="str">
            <v>029100</v>
          </cell>
          <cell r="KN73">
            <v>182</v>
          </cell>
          <cell r="KO73" t="str">
            <v>029100</v>
          </cell>
          <cell r="KP73">
            <v>362</v>
          </cell>
          <cell r="KQ73" t="str">
            <v>029100</v>
          </cell>
          <cell r="KR73">
            <v>97</v>
          </cell>
          <cell r="KS73" t="str">
            <v>029100</v>
          </cell>
          <cell r="KT73">
            <v>164</v>
          </cell>
          <cell r="KU73" t="str">
            <v>029100</v>
          </cell>
          <cell r="KV73">
            <v>51</v>
          </cell>
          <cell r="KW73" t="str">
            <v>029100</v>
          </cell>
          <cell r="KX73">
            <v>107</v>
          </cell>
          <cell r="KY73" t="str">
            <v>029100</v>
          </cell>
          <cell r="KZ73">
            <v>54</v>
          </cell>
          <cell r="LA73" t="str">
            <v>029100</v>
          </cell>
          <cell r="LB73">
            <v>124</v>
          </cell>
          <cell r="LC73" t="str">
            <v>029100</v>
          </cell>
          <cell r="LD73">
            <v>58</v>
          </cell>
          <cell r="LE73" t="str">
            <v>029100</v>
          </cell>
          <cell r="LF73">
            <v>164</v>
          </cell>
          <cell r="LG73" t="str">
            <v>029100</v>
          </cell>
          <cell r="LH73">
            <v>83</v>
          </cell>
          <cell r="LI73" t="str">
            <v>029100</v>
          </cell>
          <cell r="LJ73">
            <v>223</v>
          </cell>
          <cell r="LK73" t="str">
            <v>029100</v>
          </cell>
          <cell r="LL73">
            <v>62</v>
          </cell>
          <cell r="LM73" t="str">
            <v>029100</v>
          </cell>
          <cell r="LN73">
            <v>191</v>
          </cell>
          <cell r="LO73" t="str">
            <v>029100</v>
          </cell>
          <cell r="LP73">
            <v>72</v>
          </cell>
          <cell r="LQ73" t="str">
            <v>029100</v>
          </cell>
          <cell r="LR73">
            <v>200</v>
          </cell>
          <cell r="LS73" t="str">
            <v>029100</v>
          </cell>
          <cell r="LT73">
            <v>54</v>
          </cell>
          <cell r="LU73" t="str">
            <v>029100</v>
          </cell>
          <cell r="LV73">
            <v>183</v>
          </cell>
          <cell r="LW73" t="str">
            <v>029100</v>
          </cell>
          <cell r="LX73">
            <v>38</v>
          </cell>
          <cell r="LY73" t="str">
            <v>029001</v>
          </cell>
          <cell r="LZ73">
            <v>203</v>
          </cell>
          <cell r="MA73" t="str">
            <v>029100</v>
          </cell>
          <cell r="MB73">
            <v>43</v>
          </cell>
          <cell r="MC73" t="str">
            <v>029100</v>
          </cell>
          <cell r="MD73">
            <v>109</v>
          </cell>
          <cell r="ME73" t="str">
            <v>029100</v>
          </cell>
          <cell r="MF73">
            <v>19</v>
          </cell>
          <cell r="MG73" t="str">
            <v>029100</v>
          </cell>
          <cell r="MH73">
            <v>91</v>
          </cell>
          <cell r="MI73" t="str">
            <v>029100</v>
          </cell>
          <cell r="MJ73">
            <v>11</v>
          </cell>
          <cell r="MK73" t="str">
            <v>029100</v>
          </cell>
          <cell r="ML73">
            <v>51</v>
          </cell>
          <cell r="MM73" t="str">
            <v>029100</v>
          </cell>
          <cell r="MN73">
            <v>13</v>
          </cell>
          <cell r="MO73" t="str">
            <v>029100</v>
          </cell>
          <cell r="MP73">
            <v>43</v>
          </cell>
          <cell r="MQ73" t="str">
            <v>029100</v>
          </cell>
          <cell r="MR73">
            <v>10</v>
          </cell>
          <cell r="MS73" t="str">
            <v>029100</v>
          </cell>
          <cell r="MT73">
            <v>37</v>
          </cell>
          <cell r="MU73" t="str">
            <v>029100</v>
          </cell>
          <cell r="MV73">
            <v>7</v>
          </cell>
          <cell r="MW73" t="str">
            <v>029001</v>
          </cell>
          <cell r="MX73">
            <v>59</v>
          </cell>
          <cell r="MY73" t="str">
            <v>029100</v>
          </cell>
          <cell r="MZ73">
            <v>5</v>
          </cell>
          <cell r="NA73" t="str">
            <v>029100</v>
          </cell>
          <cell r="NB73">
            <v>36</v>
          </cell>
          <cell r="NC73" t="str">
            <v>029100</v>
          </cell>
          <cell r="ND73">
            <v>5</v>
          </cell>
          <cell r="NE73" t="str">
            <v>029100</v>
          </cell>
          <cell r="NF73">
            <v>24</v>
          </cell>
          <cell r="NG73" t="str">
            <v>029100</v>
          </cell>
          <cell r="NH73">
            <v>3</v>
          </cell>
          <cell r="NI73" t="str">
            <v>029200</v>
          </cell>
          <cell r="NJ73">
            <v>1</v>
          </cell>
          <cell r="NK73" t="str">
            <v>029100</v>
          </cell>
          <cell r="NL73">
            <v>3</v>
          </cell>
          <cell r="NM73" t="str">
            <v>029400</v>
          </cell>
          <cell r="NN73">
            <v>16</v>
          </cell>
          <cell r="NO73" t="str">
            <v>029100</v>
          </cell>
          <cell r="NP73">
            <v>1</v>
          </cell>
          <cell r="NQ73" t="str">
            <v>029300</v>
          </cell>
          <cell r="NR73">
            <v>6</v>
          </cell>
          <cell r="NW73" t="str">
            <v>029100</v>
          </cell>
          <cell r="NX73">
            <v>1</v>
          </cell>
          <cell r="OA73" t="str">
            <v>029100</v>
          </cell>
          <cell r="OB73">
            <v>2</v>
          </cell>
        </row>
        <row r="74">
          <cell r="BO74" t="str">
            <v>027001</v>
          </cell>
          <cell r="BP74">
            <v>159</v>
          </cell>
          <cell r="BQ74" t="str">
            <v>027001</v>
          </cell>
          <cell r="BR74">
            <v>118</v>
          </cell>
          <cell r="BS74" t="str">
            <v>027002</v>
          </cell>
          <cell r="BT74">
            <v>100</v>
          </cell>
          <cell r="BU74" t="str">
            <v>028000</v>
          </cell>
          <cell r="BV74">
            <v>1067</v>
          </cell>
          <cell r="BW74" t="str">
            <v>027002</v>
          </cell>
          <cell r="BX74">
            <v>94</v>
          </cell>
          <cell r="BY74" t="str">
            <v>028002</v>
          </cell>
          <cell r="BZ74">
            <v>77</v>
          </cell>
          <cell r="CA74" t="str">
            <v>029001</v>
          </cell>
          <cell r="CB74">
            <v>375</v>
          </cell>
          <cell r="CC74" t="str">
            <v>029001</v>
          </cell>
          <cell r="CD74">
            <v>260</v>
          </cell>
          <cell r="CE74" t="str">
            <v>028002</v>
          </cell>
          <cell r="CF74">
            <v>146</v>
          </cell>
          <cell r="CG74" t="str">
            <v>028004</v>
          </cell>
          <cell r="CH74">
            <v>68</v>
          </cell>
          <cell r="CI74" t="str">
            <v>028002</v>
          </cell>
          <cell r="CJ74">
            <v>130</v>
          </cell>
          <cell r="CK74" t="str">
            <v>029001</v>
          </cell>
          <cell r="CL74">
            <v>285</v>
          </cell>
          <cell r="CM74" t="str">
            <v>029100</v>
          </cell>
          <cell r="CN74">
            <v>461</v>
          </cell>
          <cell r="CO74" t="str">
            <v>028002</v>
          </cell>
          <cell r="CP74">
            <v>111</v>
          </cell>
          <cell r="CQ74" t="str">
            <v>028400</v>
          </cell>
          <cell r="CR74">
            <v>1</v>
          </cell>
          <cell r="CS74" t="str">
            <v>028002</v>
          </cell>
          <cell r="CT74">
            <v>113</v>
          </cell>
          <cell r="CU74" t="str">
            <v>029001</v>
          </cell>
          <cell r="CV74">
            <v>357</v>
          </cell>
          <cell r="CW74" t="str">
            <v>028004</v>
          </cell>
          <cell r="CX74">
            <v>77</v>
          </cell>
          <cell r="CY74" t="str">
            <v>029001</v>
          </cell>
          <cell r="CZ74">
            <v>373</v>
          </cell>
          <cell r="DA74" t="str">
            <v>028002</v>
          </cell>
          <cell r="DB74">
            <v>88</v>
          </cell>
          <cell r="DC74" t="str">
            <v>028800</v>
          </cell>
          <cell r="DD74">
            <v>1</v>
          </cell>
          <cell r="DE74" t="str">
            <v>028004</v>
          </cell>
          <cell r="DF74">
            <v>96</v>
          </cell>
          <cell r="DG74" t="str">
            <v>029001</v>
          </cell>
          <cell r="DH74">
            <v>408</v>
          </cell>
          <cell r="DI74" t="str">
            <v>028004</v>
          </cell>
          <cell r="DJ74">
            <v>90</v>
          </cell>
          <cell r="DK74" t="str">
            <v>029001</v>
          </cell>
          <cell r="DL74">
            <v>482</v>
          </cell>
          <cell r="DM74" t="str">
            <v>028300</v>
          </cell>
          <cell r="DN74">
            <v>1</v>
          </cell>
          <cell r="DO74" t="str">
            <v>029100</v>
          </cell>
          <cell r="DP74">
            <v>699</v>
          </cell>
          <cell r="DQ74" t="str">
            <v>029001</v>
          </cell>
          <cell r="DR74">
            <v>476</v>
          </cell>
          <cell r="DS74" t="str">
            <v>029001</v>
          </cell>
          <cell r="DT74">
            <v>617</v>
          </cell>
          <cell r="DU74" t="str">
            <v>029001</v>
          </cell>
          <cell r="DV74">
            <v>505</v>
          </cell>
          <cell r="DW74" t="str">
            <v>028400</v>
          </cell>
          <cell r="DX74">
            <v>1</v>
          </cell>
          <cell r="DY74" t="str">
            <v>029001</v>
          </cell>
          <cell r="DZ74">
            <v>614</v>
          </cell>
          <cell r="EA74" t="str">
            <v>029001</v>
          </cell>
          <cell r="EB74">
            <v>782</v>
          </cell>
          <cell r="EC74" t="str">
            <v>028400</v>
          </cell>
          <cell r="ED74">
            <v>2</v>
          </cell>
          <cell r="EE74" t="str">
            <v>029100</v>
          </cell>
          <cell r="EF74">
            <v>1022</v>
          </cell>
          <cell r="EG74" t="str">
            <v>028002</v>
          </cell>
          <cell r="EH74">
            <v>183</v>
          </cell>
          <cell r="EI74" t="str">
            <v>028400</v>
          </cell>
          <cell r="EJ74">
            <v>1</v>
          </cell>
          <cell r="EK74" t="str">
            <v>029100</v>
          </cell>
          <cell r="EL74">
            <v>1227</v>
          </cell>
          <cell r="EM74" t="str">
            <v>029100</v>
          </cell>
          <cell r="EN74">
            <v>1007</v>
          </cell>
          <cell r="EO74" t="str">
            <v>029100</v>
          </cell>
          <cell r="EP74">
            <v>1200</v>
          </cell>
          <cell r="EQ74" t="str">
            <v>029100</v>
          </cell>
          <cell r="ER74">
            <v>908</v>
          </cell>
          <cell r="ES74" t="str">
            <v>029001</v>
          </cell>
          <cell r="ET74">
            <v>573</v>
          </cell>
          <cell r="EU74" t="str">
            <v>029100</v>
          </cell>
          <cell r="EV74">
            <v>965</v>
          </cell>
          <cell r="EW74" t="str">
            <v>029001</v>
          </cell>
          <cell r="EX74">
            <v>641</v>
          </cell>
          <cell r="EY74" t="str">
            <v>029100</v>
          </cell>
          <cell r="EZ74">
            <v>890</v>
          </cell>
          <cell r="FA74" t="str">
            <v>029001</v>
          </cell>
          <cell r="FB74">
            <v>591</v>
          </cell>
          <cell r="FC74" t="str">
            <v>029001</v>
          </cell>
          <cell r="FD74">
            <v>564</v>
          </cell>
          <cell r="FE74" t="str">
            <v>029001</v>
          </cell>
          <cell r="FF74">
            <v>605</v>
          </cell>
          <cell r="FG74" t="str">
            <v>029100</v>
          </cell>
          <cell r="FH74">
            <v>695</v>
          </cell>
          <cell r="FI74" t="str">
            <v>029001</v>
          </cell>
          <cell r="FJ74">
            <v>521</v>
          </cell>
          <cell r="FK74" t="str">
            <v>029001</v>
          </cell>
          <cell r="FL74">
            <v>541</v>
          </cell>
          <cell r="FM74" t="str">
            <v>029100</v>
          </cell>
          <cell r="FN74">
            <v>830</v>
          </cell>
          <cell r="FO74" t="str">
            <v>029100</v>
          </cell>
          <cell r="FP74">
            <v>644</v>
          </cell>
          <cell r="FQ74" t="str">
            <v>029100</v>
          </cell>
          <cell r="FR74">
            <v>865</v>
          </cell>
          <cell r="FS74" t="str">
            <v>029100</v>
          </cell>
          <cell r="FT74">
            <v>597</v>
          </cell>
          <cell r="FU74" t="str">
            <v>029100</v>
          </cell>
          <cell r="FV74">
            <v>785</v>
          </cell>
          <cell r="FW74" t="str">
            <v>029100</v>
          </cell>
          <cell r="FX74">
            <v>574</v>
          </cell>
          <cell r="FY74" t="str">
            <v>029100</v>
          </cell>
          <cell r="FZ74">
            <v>785</v>
          </cell>
          <cell r="GA74" t="str">
            <v>029001</v>
          </cell>
          <cell r="GB74">
            <v>510</v>
          </cell>
          <cell r="GC74" t="str">
            <v>029100</v>
          </cell>
          <cell r="GD74">
            <v>684</v>
          </cell>
          <cell r="GE74" t="str">
            <v>029001</v>
          </cell>
          <cell r="GF74">
            <v>469</v>
          </cell>
          <cell r="GG74" t="str">
            <v>029001</v>
          </cell>
          <cell r="GH74">
            <v>448</v>
          </cell>
          <cell r="GI74" t="str">
            <v>028800</v>
          </cell>
          <cell r="GJ74">
            <v>1</v>
          </cell>
          <cell r="GK74" t="str">
            <v>029100</v>
          </cell>
          <cell r="GL74">
            <v>612</v>
          </cell>
          <cell r="GM74" t="str">
            <v>029100</v>
          </cell>
          <cell r="GN74">
            <v>500</v>
          </cell>
          <cell r="GO74" t="str">
            <v>029100</v>
          </cell>
          <cell r="GP74">
            <v>602</v>
          </cell>
          <cell r="GQ74" t="str">
            <v>029100</v>
          </cell>
          <cell r="GR74">
            <v>439</v>
          </cell>
          <cell r="GS74" t="str">
            <v>029100</v>
          </cell>
          <cell r="GT74">
            <v>589</v>
          </cell>
          <cell r="GU74" t="str">
            <v>029100</v>
          </cell>
          <cell r="GV74">
            <v>422</v>
          </cell>
          <cell r="GW74" t="str">
            <v>029100</v>
          </cell>
          <cell r="GX74">
            <v>557</v>
          </cell>
          <cell r="GY74" t="str">
            <v>029001</v>
          </cell>
          <cell r="GZ74">
            <v>475</v>
          </cell>
          <cell r="HA74" t="str">
            <v>029100</v>
          </cell>
          <cell r="HB74">
            <v>532</v>
          </cell>
          <cell r="HC74" t="str">
            <v>029100</v>
          </cell>
          <cell r="HD74">
            <v>434</v>
          </cell>
          <cell r="HE74" t="str">
            <v>028004</v>
          </cell>
          <cell r="HF74">
            <v>193</v>
          </cell>
          <cell r="HG74" t="str">
            <v>029100</v>
          </cell>
          <cell r="HH74">
            <v>428</v>
          </cell>
          <cell r="HI74" t="str">
            <v>029001</v>
          </cell>
          <cell r="HJ74">
            <v>519</v>
          </cell>
          <cell r="HK74" t="str">
            <v>029001</v>
          </cell>
          <cell r="HL74">
            <v>476</v>
          </cell>
          <cell r="HM74" t="str">
            <v>029100</v>
          </cell>
          <cell r="HN74">
            <v>593</v>
          </cell>
          <cell r="HO74" t="str">
            <v>029100</v>
          </cell>
          <cell r="HP74">
            <v>434</v>
          </cell>
          <cell r="HQ74" t="str">
            <v>029100</v>
          </cell>
          <cell r="HR74">
            <v>621</v>
          </cell>
          <cell r="HS74" t="str">
            <v>029100</v>
          </cell>
          <cell r="HT74">
            <v>503</v>
          </cell>
          <cell r="HU74" t="str">
            <v>029100</v>
          </cell>
          <cell r="HV74">
            <v>690</v>
          </cell>
          <cell r="HW74" t="str">
            <v>029100</v>
          </cell>
          <cell r="HX74">
            <v>527</v>
          </cell>
          <cell r="HY74" t="str">
            <v>029100</v>
          </cell>
          <cell r="HZ74">
            <v>784</v>
          </cell>
          <cell r="IA74" t="str">
            <v>028300</v>
          </cell>
          <cell r="IB74">
            <v>1</v>
          </cell>
          <cell r="IC74" t="str">
            <v>029100</v>
          </cell>
          <cell r="ID74">
            <v>774</v>
          </cell>
          <cell r="IE74" t="str">
            <v>029001</v>
          </cell>
          <cell r="IF74">
            <v>653</v>
          </cell>
          <cell r="IG74" t="str">
            <v>029100</v>
          </cell>
          <cell r="IH74">
            <v>882</v>
          </cell>
          <cell r="II74" t="str">
            <v>029001</v>
          </cell>
          <cell r="IJ74">
            <v>599</v>
          </cell>
          <cell r="IK74" t="str">
            <v>029001</v>
          </cell>
          <cell r="IL74">
            <v>760</v>
          </cell>
          <cell r="IM74" t="str">
            <v>029100</v>
          </cell>
          <cell r="IN74">
            <v>613</v>
          </cell>
          <cell r="IO74" t="str">
            <v>029100</v>
          </cell>
          <cell r="IP74">
            <v>936</v>
          </cell>
          <cell r="IQ74" t="str">
            <v>029100</v>
          </cell>
          <cell r="IR74">
            <v>563</v>
          </cell>
          <cell r="IS74" t="str">
            <v>029100</v>
          </cell>
          <cell r="IT74">
            <v>962</v>
          </cell>
          <cell r="IU74" t="str">
            <v>029100</v>
          </cell>
          <cell r="IV74">
            <v>555</v>
          </cell>
          <cell r="IW74" t="str">
            <v>029100</v>
          </cell>
          <cell r="IX74">
            <v>899</v>
          </cell>
          <cell r="IY74" t="str">
            <v>029001</v>
          </cell>
          <cell r="IZ74">
            <v>507</v>
          </cell>
          <cell r="JA74" t="str">
            <v>029100</v>
          </cell>
          <cell r="JB74">
            <v>888</v>
          </cell>
          <cell r="JC74" t="str">
            <v>029300</v>
          </cell>
          <cell r="JD74">
            <v>294</v>
          </cell>
          <cell r="JE74" t="str">
            <v>029001</v>
          </cell>
          <cell r="JF74">
            <v>630</v>
          </cell>
          <cell r="JG74" t="str">
            <v>029100</v>
          </cell>
          <cell r="JH74">
            <v>459</v>
          </cell>
          <cell r="JI74" t="str">
            <v>029100</v>
          </cell>
          <cell r="JJ74">
            <v>836</v>
          </cell>
          <cell r="JK74" t="str">
            <v>029100</v>
          </cell>
          <cell r="JL74">
            <v>369</v>
          </cell>
          <cell r="JM74" t="str">
            <v>029100</v>
          </cell>
          <cell r="JN74">
            <v>707</v>
          </cell>
          <cell r="JO74" t="str">
            <v>029100</v>
          </cell>
          <cell r="JP74">
            <v>381</v>
          </cell>
          <cell r="JQ74" t="str">
            <v>029100</v>
          </cell>
          <cell r="JR74">
            <v>764</v>
          </cell>
          <cell r="JS74" t="str">
            <v>029100</v>
          </cell>
          <cell r="JT74">
            <v>368</v>
          </cell>
          <cell r="JU74" t="str">
            <v>029300</v>
          </cell>
          <cell r="JV74">
            <v>426</v>
          </cell>
          <cell r="JW74" t="str">
            <v>029300</v>
          </cell>
          <cell r="JX74">
            <v>195</v>
          </cell>
          <cell r="JY74" t="str">
            <v>029300</v>
          </cell>
          <cell r="JZ74">
            <v>396</v>
          </cell>
          <cell r="KA74" t="str">
            <v>029200</v>
          </cell>
          <cell r="KB74">
            <v>1</v>
          </cell>
          <cell r="KC74" t="str">
            <v>029300</v>
          </cell>
          <cell r="KD74">
            <v>429</v>
          </cell>
          <cell r="KE74" t="str">
            <v>029200</v>
          </cell>
          <cell r="KF74">
            <v>1</v>
          </cell>
          <cell r="KG74" t="str">
            <v>029300</v>
          </cell>
          <cell r="KH74">
            <v>340</v>
          </cell>
          <cell r="KI74" t="str">
            <v>029300</v>
          </cell>
          <cell r="KJ74">
            <v>162</v>
          </cell>
          <cell r="KK74" t="str">
            <v>029300</v>
          </cell>
          <cell r="KL74">
            <v>287</v>
          </cell>
          <cell r="KM74" t="str">
            <v>029300</v>
          </cell>
          <cell r="KN74">
            <v>121</v>
          </cell>
          <cell r="KO74" t="str">
            <v>029200</v>
          </cell>
          <cell r="KP74">
            <v>1</v>
          </cell>
          <cell r="KQ74" t="str">
            <v>029300</v>
          </cell>
          <cell r="KR74">
            <v>58</v>
          </cell>
          <cell r="KS74" t="str">
            <v>029300</v>
          </cell>
          <cell r="KT74">
            <v>137</v>
          </cell>
          <cell r="KU74" t="str">
            <v>029300</v>
          </cell>
          <cell r="KV74">
            <v>52</v>
          </cell>
          <cell r="KW74" t="str">
            <v>029300</v>
          </cell>
          <cell r="KX74">
            <v>83</v>
          </cell>
          <cell r="KY74" t="str">
            <v>029200</v>
          </cell>
          <cell r="KZ74">
            <v>1</v>
          </cell>
          <cell r="LA74" t="str">
            <v>029300</v>
          </cell>
          <cell r="LB74">
            <v>83</v>
          </cell>
          <cell r="LC74" t="str">
            <v>029300</v>
          </cell>
          <cell r="LD74">
            <v>49</v>
          </cell>
          <cell r="LE74" t="str">
            <v>029300</v>
          </cell>
          <cell r="LF74">
            <v>112</v>
          </cell>
          <cell r="LG74" t="str">
            <v>029300</v>
          </cell>
          <cell r="LH74">
            <v>67</v>
          </cell>
          <cell r="LI74" t="str">
            <v>029300</v>
          </cell>
          <cell r="LJ74">
            <v>160</v>
          </cell>
          <cell r="LK74" t="str">
            <v>029300</v>
          </cell>
          <cell r="LL74">
            <v>66</v>
          </cell>
          <cell r="LM74" t="str">
            <v>029300</v>
          </cell>
          <cell r="LN74">
            <v>156</v>
          </cell>
          <cell r="LO74" t="str">
            <v>029300</v>
          </cell>
          <cell r="LP74">
            <v>53</v>
          </cell>
          <cell r="LQ74" t="str">
            <v>029300</v>
          </cell>
          <cell r="LR74">
            <v>155</v>
          </cell>
          <cell r="LS74" t="str">
            <v>029300</v>
          </cell>
          <cell r="LT74">
            <v>52</v>
          </cell>
          <cell r="LU74" t="str">
            <v>029300</v>
          </cell>
          <cell r="LV74">
            <v>153</v>
          </cell>
          <cell r="LW74" t="str">
            <v>029300</v>
          </cell>
          <cell r="LX74">
            <v>36</v>
          </cell>
          <cell r="LY74" t="str">
            <v>029100</v>
          </cell>
          <cell r="LZ74">
            <v>153</v>
          </cell>
          <cell r="MA74" t="str">
            <v>029300</v>
          </cell>
          <cell r="MB74">
            <v>34</v>
          </cell>
          <cell r="MC74" t="str">
            <v>029300</v>
          </cell>
          <cell r="MD74">
            <v>96</v>
          </cell>
          <cell r="ME74" t="str">
            <v>029300</v>
          </cell>
          <cell r="MF74">
            <v>22</v>
          </cell>
          <cell r="MG74" t="str">
            <v>029300</v>
          </cell>
          <cell r="MH74">
            <v>88</v>
          </cell>
          <cell r="MI74" t="str">
            <v>029300</v>
          </cell>
          <cell r="MJ74">
            <v>12</v>
          </cell>
          <cell r="MK74" t="str">
            <v>029300</v>
          </cell>
          <cell r="ML74">
            <v>44</v>
          </cell>
          <cell r="MM74" t="str">
            <v>029300</v>
          </cell>
          <cell r="MN74">
            <v>11</v>
          </cell>
          <cell r="MO74" t="str">
            <v>029300</v>
          </cell>
          <cell r="MP74">
            <v>49</v>
          </cell>
          <cell r="MQ74" t="str">
            <v>029300</v>
          </cell>
          <cell r="MR74">
            <v>13</v>
          </cell>
          <cell r="MS74" t="str">
            <v>029300</v>
          </cell>
          <cell r="MT74">
            <v>40</v>
          </cell>
          <cell r="MU74" t="str">
            <v>029300</v>
          </cell>
          <cell r="MV74">
            <v>10</v>
          </cell>
          <cell r="MW74" t="str">
            <v>029100</v>
          </cell>
          <cell r="MX74">
            <v>38</v>
          </cell>
          <cell r="MY74" t="str">
            <v>029300</v>
          </cell>
          <cell r="MZ74">
            <v>3</v>
          </cell>
          <cell r="NA74" t="str">
            <v>029300</v>
          </cell>
          <cell r="NB74">
            <v>23</v>
          </cell>
          <cell r="NC74" t="str">
            <v>029300</v>
          </cell>
          <cell r="ND74">
            <v>5</v>
          </cell>
          <cell r="NE74" t="str">
            <v>029300</v>
          </cell>
          <cell r="NF74">
            <v>28</v>
          </cell>
          <cell r="NG74" t="str">
            <v>029300</v>
          </cell>
          <cell r="NH74">
            <v>5</v>
          </cell>
          <cell r="NI74" t="str">
            <v>029300</v>
          </cell>
          <cell r="NJ74">
            <v>19</v>
          </cell>
          <cell r="NK74" t="str">
            <v>029300</v>
          </cell>
          <cell r="NL74">
            <v>2</v>
          </cell>
          <cell r="NM74" t="str">
            <v>029700</v>
          </cell>
          <cell r="NN74">
            <v>39</v>
          </cell>
          <cell r="NO74" t="str">
            <v>029300</v>
          </cell>
          <cell r="NP74">
            <v>2</v>
          </cell>
          <cell r="NQ74" t="str">
            <v>029400</v>
          </cell>
          <cell r="NR74">
            <v>5</v>
          </cell>
          <cell r="NS74" t="str">
            <v>029300</v>
          </cell>
          <cell r="NT74">
            <v>2</v>
          </cell>
          <cell r="NW74" t="str">
            <v>029300</v>
          </cell>
          <cell r="NX74">
            <v>1</v>
          </cell>
        </row>
        <row r="75">
          <cell r="BO75" t="str">
            <v>027002</v>
          </cell>
          <cell r="BP75">
            <v>108</v>
          </cell>
          <cell r="BQ75" t="str">
            <v>027002</v>
          </cell>
          <cell r="BR75">
            <v>82</v>
          </cell>
          <cell r="BS75" t="str">
            <v>027100</v>
          </cell>
          <cell r="BT75">
            <v>5</v>
          </cell>
          <cell r="BU75" t="str">
            <v>028002</v>
          </cell>
          <cell r="BV75">
            <v>104</v>
          </cell>
          <cell r="BW75" t="str">
            <v>028000</v>
          </cell>
          <cell r="BX75">
            <v>1139</v>
          </cell>
          <cell r="BY75" t="str">
            <v>028004</v>
          </cell>
          <cell r="BZ75">
            <v>76</v>
          </cell>
          <cell r="CA75" t="str">
            <v>029100</v>
          </cell>
          <cell r="CB75">
            <v>294</v>
          </cell>
          <cell r="CC75" t="str">
            <v>029100</v>
          </cell>
          <cell r="CD75">
            <v>319</v>
          </cell>
          <cell r="CE75" t="str">
            <v>028004</v>
          </cell>
          <cell r="CF75">
            <v>107</v>
          </cell>
          <cell r="CG75" t="str">
            <v>029001</v>
          </cell>
          <cell r="CH75">
            <v>249</v>
          </cell>
          <cell r="CI75" t="str">
            <v>028004</v>
          </cell>
          <cell r="CJ75">
            <v>133</v>
          </cell>
          <cell r="CK75" t="str">
            <v>029100</v>
          </cell>
          <cell r="CL75">
            <v>415</v>
          </cell>
          <cell r="CM75" t="str">
            <v>029200</v>
          </cell>
          <cell r="CN75">
            <v>1</v>
          </cell>
          <cell r="CO75" t="str">
            <v>028004</v>
          </cell>
          <cell r="CP75">
            <v>74</v>
          </cell>
          <cell r="CQ75" t="str">
            <v>029001</v>
          </cell>
          <cell r="CR75">
            <v>374</v>
          </cell>
          <cell r="CS75" t="str">
            <v>028004</v>
          </cell>
          <cell r="CT75">
            <v>69</v>
          </cell>
          <cell r="CU75" t="str">
            <v>029100</v>
          </cell>
          <cell r="CV75">
            <v>473</v>
          </cell>
          <cell r="CW75" t="str">
            <v>029001</v>
          </cell>
          <cell r="CX75">
            <v>290</v>
          </cell>
          <cell r="CY75" t="str">
            <v>029100</v>
          </cell>
          <cell r="CZ75">
            <v>491</v>
          </cell>
          <cell r="DA75" t="str">
            <v>028004</v>
          </cell>
          <cell r="DB75">
            <v>85</v>
          </cell>
          <cell r="DC75" t="str">
            <v>029001</v>
          </cell>
          <cell r="DD75">
            <v>402</v>
          </cell>
          <cell r="DE75" t="str">
            <v>028400</v>
          </cell>
          <cell r="DF75">
            <v>1</v>
          </cell>
          <cell r="DG75" t="str">
            <v>029100</v>
          </cell>
          <cell r="DH75">
            <v>501</v>
          </cell>
          <cell r="DI75" t="str">
            <v>029001</v>
          </cell>
          <cell r="DJ75">
            <v>358</v>
          </cell>
          <cell r="DK75" t="str">
            <v>029100</v>
          </cell>
          <cell r="DL75">
            <v>639</v>
          </cell>
          <cell r="DM75" t="str">
            <v>028400</v>
          </cell>
          <cell r="DN75">
            <v>1</v>
          </cell>
          <cell r="DO75" t="str">
            <v>029200</v>
          </cell>
          <cell r="DP75">
            <v>2</v>
          </cell>
          <cell r="DQ75" t="str">
            <v>029100</v>
          </cell>
          <cell r="DR75">
            <v>874</v>
          </cell>
          <cell r="DS75" t="str">
            <v>029100</v>
          </cell>
          <cell r="DT75">
            <v>816</v>
          </cell>
          <cell r="DU75" t="str">
            <v>029100</v>
          </cell>
          <cell r="DV75">
            <v>979</v>
          </cell>
          <cell r="DW75" t="str">
            <v>029001</v>
          </cell>
          <cell r="DX75">
            <v>696</v>
          </cell>
          <cell r="DY75" t="str">
            <v>029100</v>
          </cell>
          <cell r="DZ75">
            <v>1062</v>
          </cell>
          <cell r="EA75" t="str">
            <v>029100</v>
          </cell>
          <cell r="EB75">
            <v>976</v>
          </cell>
          <cell r="EC75" t="str">
            <v>029001</v>
          </cell>
          <cell r="ED75">
            <v>668</v>
          </cell>
          <cell r="EE75" t="str">
            <v>029200</v>
          </cell>
          <cell r="EF75">
            <v>4</v>
          </cell>
          <cell r="EG75" t="str">
            <v>028004</v>
          </cell>
          <cell r="EH75">
            <v>131</v>
          </cell>
          <cell r="EI75" t="str">
            <v>028800</v>
          </cell>
          <cell r="EJ75">
            <v>1</v>
          </cell>
          <cell r="EK75" t="str">
            <v>029200</v>
          </cell>
          <cell r="EL75">
            <v>1</v>
          </cell>
          <cell r="EM75" t="str">
            <v>029200</v>
          </cell>
          <cell r="EN75">
            <v>3</v>
          </cell>
          <cell r="EO75" t="str">
            <v>029200</v>
          </cell>
          <cell r="EP75">
            <v>2</v>
          </cell>
          <cell r="EQ75" t="str">
            <v>029200</v>
          </cell>
          <cell r="ER75">
            <v>3</v>
          </cell>
          <cell r="ES75" t="str">
            <v>029100</v>
          </cell>
          <cell r="ET75">
            <v>1155</v>
          </cell>
          <cell r="EU75" t="str">
            <v>029200</v>
          </cell>
          <cell r="EV75">
            <v>2</v>
          </cell>
          <cell r="EW75" t="str">
            <v>029100</v>
          </cell>
          <cell r="EX75">
            <v>1100</v>
          </cell>
          <cell r="EY75" t="str">
            <v>029200</v>
          </cell>
          <cell r="EZ75">
            <v>2</v>
          </cell>
          <cell r="FA75" t="str">
            <v>029100</v>
          </cell>
          <cell r="FB75">
            <v>1072</v>
          </cell>
          <cell r="FC75" t="str">
            <v>029100</v>
          </cell>
          <cell r="FD75">
            <v>779</v>
          </cell>
          <cell r="FE75" t="str">
            <v>029100</v>
          </cell>
          <cell r="FF75">
            <v>975</v>
          </cell>
          <cell r="FG75" t="str">
            <v>029300</v>
          </cell>
          <cell r="FH75">
            <v>450</v>
          </cell>
          <cell r="FI75" t="str">
            <v>029100</v>
          </cell>
          <cell r="FJ75">
            <v>898</v>
          </cell>
          <cell r="FK75" t="str">
            <v>029100</v>
          </cell>
          <cell r="FL75">
            <v>633</v>
          </cell>
          <cell r="FM75" t="str">
            <v>029200</v>
          </cell>
          <cell r="FN75">
            <v>1</v>
          </cell>
          <cell r="FO75" t="str">
            <v>029300</v>
          </cell>
          <cell r="FP75">
            <v>453</v>
          </cell>
          <cell r="FQ75" t="str">
            <v>029300</v>
          </cell>
          <cell r="FR75">
            <v>532</v>
          </cell>
          <cell r="FS75" t="str">
            <v>029200</v>
          </cell>
          <cell r="FT75">
            <v>2</v>
          </cell>
          <cell r="FU75" t="str">
            <v>029200</v>
          </cell>
          <cell r="FV75">
            <v>1</v>
          </cell>
          <cell r="FW75" t="str">
            <v>029200</v>
          </cell>
          <cell r="FX75">
            <v>2</v>
          </cell>
          <cell r="FY75" t="str">
            <v>029300</v>
          </cell>
          <cell r="FZ75">
            <v>492</v>
          </cell>
          <cell r="GA75" t="str">
            <v>029100</v>
          </cell>
          <cell r="GB75">
            <v>554</v>
          </cell>
          <cell r="GC75" t="str">
            <v>029300</v>
          </cell>
          <cell r="GD75">
            <v>491</v>
          </cell>
          <cell r="GE75" t="str">
            <v>029100</v>
          </cell>
          <cell r="GF75">
            <v>529</v>
          </cell>
          <cell r="GG75" t="str">
            <v>029100</v>
          </cell>
          <cell r="GH75">
            <v>657</v>
          </cell>
          <cell r="GI75" t="str">
            <v>029001</v>
          </cell>
          <cell r="GJ75">
            <v>455</v>
          </cell>
          <cell r="GK75" t="str">
            <v>029200</v>
          </cell>
          <cell r="GL75">
            <v>2</v>
          </cell>
          <cell r="GM75" t="str">
            <v>029300</v>
          </cell>
          <cell r="GN75">
            <v>350</v>
          </cell>
          <cell r="GO75" t="str">
            <v>029300</v>
          </cell>
          <cell r="GP75">
            <v>390</v>
          </cell>
          <cell r="GQ75" t="str">
            <v>029200</v>
          </cell>
          <cell r="GR75">
            <v>2</v>
          </cell>
          <cell r="GS75" t="str">
            <v>029300</v>
          </cell>
          <cell r="GT75">
            <v>390</v>
          </cell>
          <cell r="GU75" t="str">
            <v>029300</v>
          </cell>
          <cell r="GV75">
            <v>312</v>
          </cell>
          <cell r="GW75" t="str">
            <v>029300</v>
          </cell>
          <cell r="GX75">
            <v>362</v>
          </cell>
          <cell r="GY75" t="str">
            <v>029100</v>
          </cell>
          <cell r="GZ75">
            <v>436</v>
          </cell>
          <cell r="HA75" t="str">
            <v>029300</v>
          </cell>
          <cell r="HB75">
            <v>348</v>
          </cell>
          <cell r="HC75" t="str">
            <v>029200</v>
          </cell>
          <cell r="HD75">
            <v>1</v>
          </cell>
          <cell r="HE75" t="str">
            <v>029001</v>
          </cell>
          <cell r="HF75">
            <v>508</v>
          </cell>
          <cell r="HG75" t="str">
            <v>029300</v>
          </cell>
          <cell r="HH75">
            <v>252</v>
          </cell>
          <cell r="HI75" t="str">
            <v>029100</v>
          </cell>
          <cell r="HJ75">
            <v>524</v>
          </cell>
          <cell r="HK75" t="str">
            <v>029100</v>
          </cell>
          <cell r="HL75">
            <v>402</v>
          </cell>
          <cell r="HM75" t="str">
            <v>029200</v>
          </cell>
          <cell r="HN75">
            <v>1</v>
          </cell>
          <cell r="HO75" t="str">
            <v>029200</v>
          </cell>
          <cell r="HP75">
            <v>3</v>
          </cell>
          <cell r="HQ75" t="str">
            <v>029200</v>
          </cell>
          <cell r="HR75">
            <v>2</v>
          </cell>
          <cell r="HS75" t="str">
            <v>029200</v>
          </cell>
          <cell r="HT75">
            <v>1</v>
          </cell>
          <cell r="HU75" t="str">
            <v>029200</v>
          </cell>
          <cell r="HV75">
            <v>1</v>
          </cell>
          <cell r="HW75" t="str">
            <v>029200</v>
          </cell>
          <cell r="HX75">
            <v>3</v>
          </cell>
          <cell r="HY75" t="str">
            <v>029300</v>
          </cell>
          <cell r="HZ75">
            <v>411</v>
          </cell>
          <cell r="IA75" t="str">
            <v>029001</v>
          </cell>
          <cell r="IB75">
            <v>566</v>
          </cell>
          <cell r="IC75" t="str">
            <v>029300</v>
          </cell>
          <cell r="ID75">
            <v>453</v>
          </cell>
          <cell r="IE75" t="str">
            <v>029100</v>
          </cell>
          <cell r="IF75">
            <v>582</v>
          </cell>
          <cell r="IG75" t="str">
            <v>029200</v>
          </cell>
          <cell r="IH75">
            <v>1</v>
          </cell>
          <cell r="II75" t="str">
            <v>029100</v>
          </cell>
          <cell r="IJ75">
            <v>580</v>
          </cell>
          <cell r="IK75" t="str">
            <v>029100</v>
          </cell>
          <cell r="IL75">
            <v>937</v>
          </cell>
          <cell r="IM75" t="str">
            <v>029300</v>
          </cell>
          <cell r="IN75">
            <v>327</v>
          </cell>
          <cell r="IO75" t="str">
            <v>029200</v>
          </cell>
          <cell r="IP75">
            <v>1</v>
          </cell>
          <cell r="IQ75" t="str">
            <v>029300</v>
          </cell>
          <cell r="IR75">
            <v>304</v>
          </cell>
          <cell r="IS75" t="str">
            <v>029300</v>
          </cell>
          <cell r="IT75">
            <v>474</v>
          </cell>
          <cell r="IU75" t="str">
            <v>029300</v>
          </cell>
          <cell r="IV75">
            <v>245</v>
          </cell>
          <cell r="IW75" t="str">
            <v>029300</v>
          </cell>
          <cell r="IX75">
            <v>449</v>
          </cell>
          <cell r="IY75" t="str">
            <v>029100</v>
          </cell>
          <cell r="IZ75">
            <v>537</v>
          </cell>
          <cell r="JA75" t="str">
            <v>029300</v>
          </cell>
          <cell r="JB75">
            <v>467</v>
          </cell>
          <cell r="JC75" t="str">
            <v>029400</v>
          </cell>
          <cell r="JD75">
            <v>358</v>
          </cell>
          <cell r="JE75" t="str">
            <v>029100</v>
          </cell>
          <cell r="JF75">
            <v>821</v>
          </cell>
          <cell r="JG75" t="str">
            <v>029300</v>
          </cell>
          <cell r="JH75">
            <v>291</v>
          </cell>
          <cell r="JI75" t="str">
            <v>029300</v>
          </cell>
          <cell r="JJ75">
            <v>493</v>
          </cell>
          <cell r="JK75" t="str">
            <v>029300</v>
          </cell>
          <cell r="JL75">
            <v>225</v>
          </cell>
          <cell r="JM75" t="str">
            <v>029300</v>
          </cell>
          <cell r="JN75">
            <v>473</v>
          </cell>
          <cell r="JO75" t="str">
            <v>029300</v>
          </cell>
          <cell r="JP75">
            <v>244</v>
          </cell>
          <cell r="JQ75" t="str">
            <v>029300</v>
          </cell>
          <cell r="JR75">
            <v>436</v>
          </cell>
          <cell r="JS75" t="str">
            <v>029300</v>
          </cell>
          <cell r="JT75">
            <v>250</v>
          </cell>
          <cell r="JU75" t="str">
            <v>029400</v>
          </cell>
          <cell r="JV75">
            <v>402</v>
          </cell>
          <cell r="JW75" t="str">
            <v>029400</v>
          </cell>
          <cell r="JX75">
            <v>198</v>
          </cell>
          <cell r="JY75" t="str">
            <v>029400</v>
          </cell>
          <cell r="JZ75">
            <v>336</v>
          </cell>
          <cell r="KA75" t="str">
            <v>029300</v>
          </cell>
          <cell r="KB75">
            <v>227</v>
          </cell>
          <cell r="KC75" t="str">
            <v>029400</v>
          </cell>
          <cell r="KD75">
            <v>349</v>
          </cell>
          <cell r="KE75" t="str">
            <v>029300</v>
          </cell>
          <cell r="KF75">
            <v>186</v>
          </cell>
          <cell r="KG75" t="str">
            <v>029400</v>
          </cell>
          <cell r="KH75">
            <v>279</v>
          </cell>
          <cell r="KI75" t="str">
            <v>029400</v>
          </cell>
          <cell r="KJ75">
            <v>113</v>
          </cell>
          <cell r="KK75" t="str">
            <v>029400</v>
          </cell>
          <cell r="KL75">
            <v>249</v>
          </cell>
          <cell r="KM75" t="str">
            <v>029400</v>
          </cell>
          <cell r="KN75">
            <v>103</v>
          </cell>
          <cell r="KO75" t="str">
            <v>029300</v>
          </cell>
          <cell r="KP75">
            <v>290</v>
          </cell>
          <cell r="KQ75" t="str">
            <v>029400</v>
          </cell>
          <cell r="KR75">
            <v>52</v>
          </cell>
          <cell r="KS75" t="str">
            <v>029400</v>
          </cell>
          <cell r="KT75">
            <v>102</v>
          </cell>
          <cell r="KU75" t="str">
            <v>029400</v>
          </cell>
          <cell r="KV75">
            <v>28</v>
          </cell>
          <cell r="KW75" t="str">
            <v>029400</v>
          </cell>
          <cell r="KX75">
            <v>85</v>
          </cell>
          <cell r="KY75" t="str">
            <v>029300</v>
          </cell>
          <cell r="KZ75">
            <v>43</v>
          </cell>
          <cell r="LA75" t="str">
            <v>029400</v>
          </cell>
          <cell r="LB75">
            <v>74</v>
          </cell>
          <cell r="LC75" t="str">
            <v>029400</v>
          </cell>
          <cell r="LD75">
            <v>42</v>
          </cell>
          <cell r="LE75" t="str">
            <v>029400</v>
          </cell>
          <cell r="LF75">
            <v>103</v>
          </cell>
          <cell r="LG75" t="str">
            <v>029400</v>
          </cell>
          <cell r="LH75">
            <v>38</v>
          </cell>
          <cell r="LI75" t="str">
            <v>029400</v>
          </cell>
          <cell r="LJ75">
            <v>128</v>
          </cell>
          <cell r="LK75" t="str">
            <v>029400</v>
          </cell>
          <cell r="LL75">
            <v>33</v>
          </cell>
          <cell r="LM75" t="str">
            <v>029400</v>
          </cell>
          <cell r="LN75">
            <v>146</v>
          </cell>
          <cell r="LO75" t="str">
            <v>029400</v>
          </cell>
          <cell r="LP75">
            <v>52</v>
          </cell>
          <cell r="LQ75" t="str">
            <v>029400</v>
          </cell>
          <cell r="LR75">
            <v>146</v>
          </cell>
          <cell r="LS75" t="str">
            <v>029400</v>
          </cell>
          <cell r="LT75">
            <v>42</v>
          </cell>
          <cell r="LU75" t="str">
            <v>029400</v>
          </cell>
          <cell r="LV75">
            <v>138</v>
          </cell>
          <cell r="LW75" t="str">
            <v>029400</v>
          </cell>
          <cell r="LX75">
            <v>36</v>
          </cell>
          <cell r="LY75" t="str">
            <v>029200</v>
          </cell>
          <cell r="LZ75">
            <v>1</v>
          </cell>
          <cell r="MA75" t="str">
            <v>029400</v>
          </cell>
          <cell r="MB75">
            <v>31</v>
          </cell>
          <cell r="MC75" t="str">
            <v>029400</v>
          </cell>
          <cell r="MD75">
            <v>104</v>
          </cell>
          <cell r="ME75" t="str">
            <v>029400</v>
          </cell>
          <cell r="MF75">
            <v>14</v>
          </cell>
          <cell r="MG75" t="str">
            <v>029400</v>
          </cell>
          <cell r="MH75">
            <v>69</v>
          </cell>
          <cell r="MI75" t="str">
            <v>029400</v>
          </cell>
          <cell r="MJ75">
            <v>13</v>
          </cell>
          <cell r="MK75" t="str">
            <v>029400</v>
          </cell>
          <cell r="ML75">
            <v>51</v>
          </cell>
          <cell r="MM75" t="str">
            <v>029400</v>
          </cell>
          <cell r="MN75">
            <v>11</v>
          </cell>
          <cell r="MO75" t="str">
            <v>029400</v>
          </cell>
          <cell r="MP75">
            <v>48</v>
          </cell>
          <cell r="MQ75" t="str">
            <v>029400</v>
          </cell>
          <cell r="MR75">
            <v>12</v>
          </cell>
          <cell r="MS75" t="str">
            <v>029400</v>
          </cell>
          <cell r="MT75">
            <v>53</v>
          </cell>
          <cell r="MU75" t="str">
            <v>029400</v>
          </cell>
          <cell r="MV75">
            <v>10</v>
          </cell>
          <cell r="MW75" t="str">
            <v>029300</v>
          </cell>
          <cell r="MX75">
            <v>33</v>
          </cell>
          <cell r="MY75" t="str">
            <v>029400</v>
          </cell>
          <cell r="MZ75">
            <v>7</v>
          </cell>
          <cell r="NA75" t="str">
            <v>029400</v>
          </cell>
          <cell r="NB75">
            <v>25</v>
          </cell>
          <cell r="NC75" t="str">
            <v>029400</v>
          </cell>
          <cell r="ND75">
            <v>6</v>
          </cell>
          <cell r="NE75" t="str">
            <v>029400</v>
          </cell>
          <cell r="NF75">
            <v>16</v>
          </cell>
          <cell r="NG75" t="str">
            <v>029400</v>
          </cell>
          <cell r="NH75">
            <v>7</v>
          </cell>
          <cell r="NI75" t="str">
            <v>029400</v>
          </cell>
          <cell r="NJ75">
            <v>26</v>
          </cell>
          <cell r="NK75" t="str">
            <v>029400</v>
          </cell>
          <cell r="NL75">
            <v>3</v>
          </cell>
          <cell r="NQ75" t="str">
            <v>029700</v>
          </cell>
          <cell r="NR75">
            <v>28</v>
          </cell>
          <cell r="NS75" t="str">
            <v>029400</v>
          </cell>
          <cell r="NT75">
            <v>1</v>
          </cell>
          <cell r="OA75" t="str">
            <v>029400</v>
          </cell>
          <cell r="OB75">
            <v>1</v>
          </cell>
          <cell r="OE75" t="str">
            <v>029400</v>
          </cell>
          <cell r="OF75">
            <v>1</v>
          </cell>
        </row>
        <row r="76">
          <cell r="BO76" t="str">
            <v>027100</v>
          </cell>
          <cell r="BP76">
            <v>5</v>
          </cell>
          <cell r="BQ76" t="str">
            <v>027100</v>
          </cell>
          <cell r="BR76">
            <v>8</v>
          </cell>
          <cell r="BS76" t="str">
            <v>028000</v>
          </cell>
          <cell r="BT76">
            <v>1124</v>
          </cell>
          <cell r="BU76" t="str">
            <v>028004</v>
          </cell>
          <cell r="BV76">
            <v>80</v>
          </cell>
          <cell r="BW76" t="str">
            <v>028002</v>
          </cell>
          <cell r="BX76">
            <v>125</v>
          </cell>
          <cell r="BY76" t="str">
            <v>029001</v>
          </cell>
          <cell r="BZ76">
            <v>294</v>
          </cell>
          <cell r="CA76" t="str">
            <v>029300</v>
          </cell>
          <cell r="CB76">
            <v>204</v>
          </cell>
          <cell r="CC76" t="str">
            <v>029300</v>
          </cell>
          <cell r="CD76">
            <v>229</v>
          </cell>
          <cell r="CE76" t="str">
            <v>028800</v>
          </cell>
          <cell r="CF76">
            <v>1</v>
          </cell>
          <cell r="CG76" t="str">
            <v>029100</v>
          </cell>
          <cell r="CH76">
            <v>357</v>
          </cell>
          <cell r="CI76" t="str">
            <v>029001</v>
          </cell>
          <cell r="CJ76">
            <v>357</v>
          </cell>
          <cell r="CK76" t="str">
            <v>029200</v>
          </cell>
          <cell r="CL76">
            <v>1</v>
          </cell>
          <cell r="CM76" t="str">
            <v>029300</v>
          </cell>
          <cell r="CN76">
            <v>263</v>
          </cell>
          <cell r="CO76" t="str">
            <v>029001</v>
          </cell>
          <cell r="CP76">
            <v>257</v>
          </cell>
          <cell r="CQ76" t="str">
            <v>029100</v>
          </cell>
          <cell r="CR76">
            <v>439</v>
          </cell>
          <cell r="CS76" t="str">
            <v>029001</v>
          </cell>
          <cell r="CT76">
            <v>257</v>
          </cell>
          <cell r="CU76" t="str">
            <v>029300</v>
          </cell>
          <cell r="CV76">
            <v>305</v>
          </cell>
          <cell r="CW76" t="str">
            <v>029100</v>
          </cell>
          <cell r="CX76">
            <v>579</v>
          </cell>
          <cell r="CY76" t="str">
            <v>029300</v>
          </cell>
          <cell r="CZ76">
            <v>310</v>
          </cell>
          <cell r="DA76" t="str">
            <v>028300</v>
          </cell>
          <cell r="DB76">
            <v>1</v>
          </cell>
          <cell r="DC76" t="str">
            <v>029100</v>
          </cell>
          <cell r="DD76">
            <v>506</v>
          </cell>
          <cell r="DE76" t="str">
            <v>029001</v>
          </cell>
          <cell r="DF76">
            <v>350</v>
          </cell>
          <cell r="DG76" t="str">
            <v>029300</v>
          </cell>
          <cell r="DH76">
            <v>265</v>
          </cell>
          <cell r="DI76" t="str">
            <v>029100</v>
          </cell>
          <cell r="DJ76">
            <v>572</v>
          </cell>
          <cell r="DK76" t="str">
            <v>029200</v>
          </cell>
          <cell r="DL76">
            <v>1</v>
          </cell>
          <cell r="DM76" t="str">
            <v>029001</v>
          </cell>
          <cell r="DN76">
            <v>411</v>
          </cell>
          <cell r="DO76" t="str">
            <v>029300</v>
          </cell>
          <cell r="DP76">
            <v>400</v>
          </cell>
          <cell r="DQ76" t="str">
            <v>029200</v>
          </cell>
          <cell r="DR76">
            <v>1</v>
          </cell>
          <cell r="DS76" t="str">
            <v>029200</v>
          </cell>
          <cell r="DT76">
            <v>1</v>
          </cell>
          <cell r="DU76" t="str">
            <v>029300</v>
          </cell>
          <cell r="DV76">
            <v>527</v>
          </cell>
          <cell r="DW76" t="str">
            <v>029100</v>
          </cell>
          <cell r="DX76">
            <v>895</v>
          </cell>
          <cell r="DY76" t="str">
            <v>029200</v>
          </cell>
          <cell r="DZ76">
            <v>2</v>
          </cell>
          <cell r="EA76" t="str">
            <v>029300</v>
          </cell>
          <cell r="EB76">
            <v>534</v>
          </cell>
          <cell r="EC76" t="str">
            <v>029100</v>
          </cell>
          <cell r="ED76">
            <v>1219</v>
          </cell>
          <cell r="EE76" t="str">
            <v>029300</v>
          </cell>
          <cell r="EF76">
            <v>521</v>
          </cell>
          <cell r="EG76" t="str">
            <v>029001</v>
          </cell>
          <cell r="EH76">
            <v>709</v>
          </cell>
          <cell r="EI76" t="str">
            <v>029001</v>
          </cell>
          <cell r="EJ76">
            <v>679</v>
          </cell>
          <cell r="EK76" t="str">
            <v>029300</v>
          </cell>
          <cell r="EL76">
            <v>703</v>
          </cell>
          <cell r="EM76" t="str">
            <v>029300</v>
          </cell>
          <cell r="EN76">
            <v>512</v>
          </cell>
          <cell r="EO76" t="str">
            <v>029300</v>
          </cell>
          <cell r="EP76">
            <v>641</v>
          </cell>
          <cell r="EQ76" t="str">
            <v>029300</v>
          </cell>
          <cell r="ER76">
            <v>518</v>
          </cell>
          <cell r="ES76" t="str">
            <v>029200</v>
          </cell>
          <cell r="ET76">
            <v>1</v>
          </cell>
          <cell r="EU76" t="str">
            <v>029300</v>
          </cell>
          <cell r="EV76">
            <v>538</v>
          </cell>
          <cell r="EW76" t="str">
            <v>029300</v>
          </cell>
          <cell r="EX76">
            <v>690</v>
          </cell>
          <cell r="EY76" t="str">
            <v>029300</v>
          </cell>
          <cell r="EZ76">
            <v>493</v>
          </cell>
          <cell r="FA76" t="str">
            <v>029200</v>
          </cell>
          <cell r="FB76">
            <v>4</v>
          </cell>
          <cell r="FC76" t="str">
            <v>029200</v>
          </cell>
          <cell r="FD76">
            <v>2</v>
          </cell>
          <cell r="FE76" t="str">
            <v>029200</v>
          </cell>
          <cell r="FF76">
            <v>1</v>
          </cell>
          <cell r="FG76" t="str">
            <v>029400</v>
          </cell>
          <cell r="FH76">
            <v>608</v>
          </cell>
          <cell r="FI76" t="str">
            <v>029300</v>
          </cell>
          <cell r="FJ76">
            <v>584</v>
          </cell>
          <cell r="FK76" t="str">
            <v>029200</v>
          </cell>
          <cell r="FL76">
            <v>2</v>
          </cell>
          <cell r="FM76" t="str">
            <v>029300</v>
          </cell>
          <cell r="FN76">
            <v>613</v>
          </cell>
          <cell r="FO76" t="str">
            <v>029400</v>
          </cell>
          <cell r="FP76">
            <v>540</v>
          </cell>
          <cell r="FQ76" t="str">
            <v>029400</v>
          </cell>
          <cell r="FR76">
            <v>621</v>
          </cell>
          <cell r="FS76" t="str">
            <v>029300</v>
          </cell>
          <cell r="FT76">
            <v>442</v>
          </cell>
          <cell r="FU76" t="str">
            <v>029300</v>
          </cell>
          <cell r="FV76">
            <v>523</v>
          </cell>
          <cell r="FW76" t="str">
            <v>029300</v>
          </cell>
          <cell r="FX76">
            <v>417</v>
          </cell>
          <cell r="FY76" t="str">
            <v>029400</v>
          </cell>
          <cell r="FZ76">
            <v>544</v>
          </cell>
          <cell r="GA76" t="str">
            <v>029200</v>
          </cell>
          <cell r="GB76">
            <v>1</v>
          </cell>
          <cell r="GC76" t="str">
            <v>029400</v>
          </cell>
          <cell r="GD76">
            <v>520</v>
          </cell>
          <cell r="GE76" t="str">
            <v>029200</v>
          </cell>
          <cell r="GF76">
            <v>2</v>
          </cell>
          <cell r="GG76" t="str">
            <v>029300</v>
          </cell>
          <cell r="GH76">
            <v>423</v>
          </cell>
          <cell r="GI76" t="str">
            <v>029100</v>
          </cell>
          <cell r="GJ76">
            <v>511</v>
          </cell>
          <cell r="GK76" t="str">
            <v>029300</v>
          </cell>
          <cell r="GL76">
            <v>432</v>
          </cell>
          <cell r="GM76" t="str">
            <v>029400</v>
          </cell>
          <cell r="GN76">
            <v>384</v>
          </cell>
          <cell r="GO76" t="str">
            <v>029400</v>
          </cell>
          <cell r="GP76">
            <v>413</v>
          </cell>
          <cell r="GQ76" t="str">
            <v>029300</v>
          </cell>
          <cell r="GR76">
            <v>309</v>
          </cell>
          <cell r="GS76" t="str">
            <v>029400</v>
          </cell>
          <cell r="GT76">
            <v>416</v>
          </cell>
          <cell r="GU76" t="str">
            <v>029400</v>
          </cell>
          <cell r="GV76">
            <v>326</v>
          </cell>
          <cell r="GW76" t="str">
            <v>029400</v>
          </cell>
          <cell r="GX76">
            <v>430</v>
          </cell>
          <cell r="GY76" t="str">
            <v>029300</v>
          </cell>
          <cell r="GZ76">
            <v>297</v>
          </cell>
          <cell r="HA76" t="str">
            <v>029400</v>
          </cell>
          <cell r="HB76">
            <v>419</v>
          </cell>
          <cell r="HC76" t="str">
            <v>029300</v>
          </cell>
          <cell r="HD76">
            <v>264</v>
          </cell>
          <cell r="HE76" t="str">
            <v>029100</v>
          </cell>
          <cell r="HF76">
            <v>509</v>
          </cell>
          <cell r="HG76" t="str">
            <v>029400</v>
          </cell>
          <cell r="HH76">
            <v>326</v>
          </cell>
          <cell r="HI76" t="str">
            <v>029300</v>
          </cell>
          <cell r="HJ76">
            <v>322</v>
          </cell>
          <cell r="HK76" t="str">
            <v>029200</v>
          </cell>
          <cell r="HL76">
            <v>1</v>
          </cell>
          <cell r="HM76" t="str">
            <v>029300</v>
          </cell>
          <cell r="HN76">
            <v>346</v>
          </cell>
          <cell r="HO76" t="str">
            <v>029300</v>
          </cell>
          <cell r="HP76">
            <v>257</v>
          </cell>
          <cell r="HQ76" t="str">
            <v>029300</v>
          </cell>
          <cell r="HR76">
            <v>339</v>
          </cell>
          <cell r="HS76" t="str">
            <v>029300</v>
          </cell>
          <cell r="HT76">
            <v>292</v>
          </cell>
          <cell r="HU76" t="str">
            <v>029300</v>
          </cell>
          <cell r="HV76">
            <v>362</v>
          </cell>
          <cell r="HW76" t="str">
            <v>029300</v>
          </cell>
          <cell r="HX76">
            <v>319</v>
          </cell>
          <cell r="HY76" t="str">
            <v>029400</v>
          </cell>
          <cell r="HZ76">
            <v>517</v>
          </cell>
          <cell r="IA76" t="str">
            <v>029100</v>
          </cell>
          <cell r="IB76">
            <v>536</v>
          </cell>
          <cell r="IC76" t="str">
            <v>029400</v>
          </cell>
          <cell r="ID76">
            <v>534</v>
          </cell>
          <cell r="IE76" t="str">
            <v>029200</v>
          </cell>
          <cell r="IF76">
            <v>2</v>
          </cell>
          <cell r="IG76" t="str">
            <v>029300</v>
          </cell>
          <cell r="IH76">
            <v>439</v>
          </cell>
          <cell r="II76" t="str">
            <v>029200</v>
          </cell>
          <cell r="IJ76">
            <v>3</v>
          </cell>
          <cell r="IK76" t="str">
            <v>029200</v>
          </cell>
          <cell r="IL76">
            <v>2</v>
          </cell>
          <cell r="IM76" t="str">
            <v>029400</v>
          </cell>
          <cell r="IN76">
            <v>467</v>
          </cell>
          <cell r="IO76" t="str">
            <v>029300</v>
          </cell>
          <cell r="IP76">
            <v>457</v>
          </cell>
          <cell r="IQ76" t="str">
            <v>029400</v>
          </cell>
          <cell r="IR76">
            <v>397</v>
          </cell>
          <cell r="IS76" t="str">
            <v>029400</v>
          </cell>
          <cell r="IT76">
            <v>609</v>
          </cell>
          <cell r="IU76" t="str">
            <v>029400</v>
          </cell>
          <cell r="IV76">
            <v>411</v>
          </cell>
          <cell r="IW76" t="str">
            <v>029400</v>
          </cell>
          <cell r="IX76">
            <v>614</v>
          </cell>
          <cell r="IY76" t="str">
            <v>029300</v>
          </cell>
          <cell r="IZ76">
            <v>277</v>
          </cell>
          <cell r="JA76" t="str">
            <v>029400</v>
          </cell>
          <cell r="JB76">
            <v>558</v>
          </cell>
          <cell r="JC76" t="str">
            <v>029700</v>
          </cell>
          <cell r="JD76">
            <v>487</v>
          </cell>
          <cell r="JE76" t="str">
            <v>029300</v>
          </cell>
          <cell r="JF76">
            <v>469</v>
          </cell>
          <cell r="JG76" t="str">
            <v>029400</v>
          </cell>
          <cell r="JH76">
            <v>327</v>
          </cell>
          <cell r="JI76" t="str">
            <v>029400</v>
          </cell>
          <cell r="JJ76">
            <v>545</v>
          </cell>
          <cell r="JK76" t="str">
            <v>029400</v>
          </cell>
          <cell r="JL76">
            <v>255</v>
          </cell>
          <cell r="JM76" t="str">
            <v>029400</v>
          </cell>
          <cell r="JN76">
            <v>433</v>
          </cell>
          <cell r="JO76" t="str">
            <v>029400</v>
          </cell>
          <cell r="JP76">
            <v>253</v>
          </cell>
          <cell r="JQ76" t="str">
            <v>029400</v>
          </cell>
          <cell r="JR76">
            <v>430</v>
          </cell>
          <cell r="JS76" t="str">
            <v>029400</v>
          </cell>
          <cell r="JT76">
            <v>227</v>
          </cell>
          <cell r="JU76" t="str">
            <v>029700</v>
          </cell>
          <cell r="JV76">
            <v>786</v>
          </cell>
          <cell r="JW76" t="str">
            <v>029700</v>
          </cell>
          <cell r="JX76">
            <v>314</v>
          </cell>
          <cell r="JY76" t="str">
            <v>029700</v>
          </cell>
          <cell r="JZ76">
            <v>743</v>
          </cell>
          <cell r="KA76" t="str">
            <v>029400</v>
          </cell>
          <cell r="KB76">
            <v>192</v>
          </cell>
          <cell r="KC76" t="str">
            <v>029700</v>
          </cell>
          <cell r="KD76">
            <v>831</v>
          </cell>
          <cell r="KE76" t="str">
            <v>029400</v>
          </cell>
          <cell r="KF76">
            <v>133</v>
          </cell>
          <cell r="KG76" t="str">
            <v>029700</v>
          </cell>
          <cell r="KH76">
            <v>679</v>
          </cell>
          <cell r="KI76" t="str">
            <v>029700</v>
          </cell>
          <cell r="KJ76">
            <v>274</v>
          </cell>
          <cell r="KK76" t="str">
            <v>029700</v>
          </cell>
          <cell r="KL76">
            <v>701</v>
          </cell>
          <cell r="KM76" t="str">
            <v>029700</v>
          </cell>
          <cell r="KN76">
            <v>237</v>
          </cell>
          <cell r="KO76" t="str">
            <v>029400</v>
          </cell>
          <cell r="KP76">
            <v>218</v>
          </cell>
          <cell r="KQ76" t="str">
            <v>029700</v>
          </cell>
          <cell r="KR76">
            <v>125</v>
          </cell>
          <cell r="KS76" t="str">
            <v>029700</v>
          </cell>
          <cell r="KT76">
            <v>375</v>
          </cell>
          <cell r="KU76" t="str">
            <v>029700</v>
          </cell>
          <cell r="KV76">
            <v>85</v>
          </cell>
          <cell r="KW76" t="str">
            <v>029700</v>
          </cell>
          <cell r="KX76">
            <v>251</v>
          </cell>
          <cell r="KY76" t="str">
            <v>029400</v>
          </cell>
          <cell r="KZ76">
            <v>30</v>
          </cell>
          <cell r="LA76" t="str">
            <v>029700</v>
          </cell>
          <cell r="LB76">
            <v>293</v>
          </cell>
          <cell r="LC76" t="str">
            <v>029700</v>
          </cell>
          <cell r="LD76">
            <v>147</v>
          </cell>
          <cell r="LE76" t="str">
            <v>029700</v>
          </cell>
          <cell r="LF76">
            <v>434</v>
          </cell>
          <cell r="LG76" t="str">
            <v>029700</v>
          </cell>
          <cell r="LH76">
            <v>196</v>
          </cell>
          <cell r="LI76" t="str">
            <v>029700</v>
          </cell>
          <cell r="LJ76">
            <v>576</v>
          </cell>
          <cell r="LK76" t="str">
            <v>029700</v>
          </cell>
          <cell r="LL76">
            <v>174</v>
          </cell>
          <cell r="LM76" t="str">
            <v>029700</v>
          </cell>
          <cell r="LN76">
            <v>607</v>
          </cell>
          <cell r="LO76" t="str">
            <v>029700</v>
          </cell>
          <cell r="LP76">
            <v>218</v>
          </cell>
          <cell r="LQ76" t="str">
            <v>029700</v>
          </cell>
          <cell r="LR76">
            <v>668</v>
          </cell>
          <cell r="LS76" t="str">
            <v>029700</v>
          </cell>
          <cell r="LT76">
            <v>191</v>
          </cell>
          <cell r="LU76" t="str">
            <v>029700</v>
          </cell>
          <cell r="LV76">
            <v>525</v>
          </cell>
          <cell r="LW76" t="str">
            <v>029700</v>
          </cell>
          <cell r="LX76">
            <v>189</v>
          </cell>
          <cell r="LY76" t="str">
            <v>029300</v>
          </cell>
          <cell r="LZ76">
            <v>120</v>
          </cell>
          <cell r="MA76" t="str">
            <v>029700</v>
          </cell>
          <cell r="MB76">
            <v>107</v>
          </cell>
          <cell r="MC76" t="str">
            <v>029700</v>
          </cell>
          <cell r="MD76">
            <v>376</v>
          </cell>
          <cell r="ME76" t="str">
            <v>029700</v>
          </cell>
          <cell r="MF76">
            <v>88</v>
          </cell>
          <cell r="MG76" t="str">
            <v>029500</v>
          </cell>
          <cell r="MH76">
            <v>1</v>
          </cell>
          <cell r="MI76" t="str">
            <v>029700</v>
          </cell>
          <cell r="MJ76">
            <v>57</v>
          </cell>
          <cell r="MK76" t="str">
            <v>029700</v>
          </cell>
          <cell r="ML76">
            <v>182</v>
          </cell>
          <cell r="MM76" t="str">
            <v>029700</v>
          </cell>
          <cell r="MN76">
            <v>47</v>
          </cell>
          <cell r="MO76" t="str">
            <v>029700</v>
          </cell>
          <cell r="MP76">
            <v>143</v>
          </cell>
          <cell r="MQ76" t="str">
            <v>029700</v>
          </cell>
          <cell r="MR76">
            <v>47</v>
          </cell>
          <cell r="MS76" t="str">
            <v>029700</v>
          </cell>
          <cell r="MT76">
            <v>163</v>
          </cell>
          <cell r="MU76" t="str">
            <v>029700</v>
          </cell>
          <cell r="MV76">
            <v>39</v>
          </cell>
          <cell r="MW76" t="str">
            <v>029400</v>
          </cell>
          <cell r="MX76">
            <v>50</v>
          </cell>
          <cell r="MY76" t="str">
            <v>029700</v>
          </cell>
          <cell r="MZ76">
            <v>32</v>
          </cell>
          <cell r="NA76" t="str">
            <v>029700</v>
          </cell>
          <cell r="NB76">
            <v>96</v>
          </cell>
          <cell r="NC76" t="str">
            <v>029700</v>
          </cell>
          <cell r="ND76">
            <v>10</v>
          </cell>
          <cell r="NE76" t="str">
            <v>029700</v>
          </cell>
          <cell r="NF76">
            <v>84</v>
          </cell>
          <cell r="NG76" t="str">
            <v>029700</v>
          </cell>
          <cell r="NH76">
            <v>12</v>
          </cell>
          <cell r="NI76" t="str">
            <v>029700</v>
          </cell>
          <cell r="NJ76">
            <v>55</v>
          </cell>
          <cell r="NK76" t="str">
            <v>029700</v>
          </cell>
          <cell r="NL76">
            <v>8</v>
          </cell>
          <cell r="NO76" t="str">
            <v>029700</v>
          </cell>
          <cell r="NP76">
            <v>6</v>
          </cell>
          <cell r="NS76" t="str">
            <v>029700</v>
          </cell>
          <cell r="NT76">
            <v>1</v>
          </cell>
          <cell r="NW76" t="str">
            <v>029700</v>
          </cell>
          <cell r="NX76">
            <v>1</v>
          </cell>
          <cell r="OA76" t="str">
            <v>029700</v>
          </cell>
          <cell r="OB76">
            <v>1</v>
          </cell>
          <cell r="OE76" t="str">
            <v>029700</v>
          </cell>
          <cell r="OF76">
            <v>1</v>
          </cell>
        </row>
        <row r="77">
          <cell r="BO77" t="str">
            <v>028000</v>
          </cell>
          <cell r="BP77">
            <v>888</v>
          </cell>
          <cell r="BQ77" t="str">
            <v>028000</v>
          </cell>
          <cell r="BR77">
            <v>790</v>
          </cell>
          <cell r="BS77" t="str">
            <v>028002</v>
          </cell>
          <cell r="BT77">
            <v>130</v>
          </cell>
          <cell r="BU77" t="str">
            <v>029001</v>
          </cell>
          <cell r="BV77">
            <v>240</v>
          </cell>
          <cell r="BW77" t="str">
            <v>028004</v>
          </cell>
          <cell r="BX77">
            <v>111</v>
          </cell>
          <cell r="BY77" t="str">
            <v>029100</v>
          </cell>
          <cell r="BZ77">
            <v>279</v>
          </cell>
          <cell r="CA77" t="str">
            <v>029400</v>
          </cell>
          <cell r="CB77">
            <v>285</v>
          </cell>
          <cell r="CC77" t="str">
            <v>029400</v>
          </cell>
          <cell r="CD77">
            <v>326</v>
          </cell>
          <cell r="CE77" t="str">
            <v>029001</v>
          </cell>
          <cell r="CF77">
            <v>338</v>
          </cell>
          <cell r="CG77" t="str">
            <v>029300</v>
          </cell>
          <cell r="CH77">
            <v>272</v>
          </cell>
          <cell r="CI77" t="str">
            <v>029100</v>
          </cell>
          <cell r="CJ77">
            <v>402</v>
          </cell>
          <cell r="CK77" t="str">
            <v>029300</v>
          </cell>
          <cell r="CL77">
            <v>269</v>
          </cell>
          <cell r="CM77" t="str">
            <v>029400</v>
          </cell>
          <cell r="CN77">
            <v>332</v>
          </cell>
          <cell r="CO77" t="str">
            <v>029100</v>
          </cell>
          <cell r="CP77">
            <v>488</v>
          </cell>
          <cell r="CQ77" t="str">
            <v>029300</v>
          </cell>
          <cell r="CR77">
            <v>304</v>
          </cell>
          <cell r="CS77" t="str">
            <v>029100</v>
          </cell>
          <cell r="CT77">
            <v>499</v>
          </cell>
          <cell r="CU77" t="str">
            <v>029400</v>
          </cell>
          <cell r="CV77">
            <v>335</v>
          </cell>
          <cell r="CW77" t="str">
            <v>029300</v>
          </cell>
          <cell r="CX77">
            <v>347</v>
          </cell>
          <cell r="CY77" t="str">
            <v>029400</v>
          </cell>
          <cell r="CZ77">
            <v>387</v>
          </cell>
          <cell r="DA77" t="str">
            <v>029001</v>
          </cell>
          <cell r="DB77">
            <v>292</v>
          </cell>
          <cell r="DC77" t="str">
            <v>029200</v>
          </cell>
          <cell r="DD77">
            <v>1</v>
          </cell>
          <cell r="DE77" t="str">
            <v>029100</v>
          </cell>
          <cell r="DF77">
            <v>658</v>
          </cell>
          <cell r="DG77" t="str">
            <v>029400</v>
          </cell>
          <cell r="DH77">
            <v>422</v>
          </cell>
          <cell r="DI77" t="str">
            <v>029200</v>
          </cell>
          <cell r="DJ77">
            <v>2</v>
          </cell>
          <cell r="DK77" t="str">
            <v>029300</v>
          </cell>
          <cell r="DL77">
            <v>353</v>
          </cell>
          <cell r="DM77" t="str">
            <v>029100</v>
          </cell>
          <cell r="DN77">
            <v>737</v>
          </cell>
          <cell r="DO77" t="str">
            <v>029400</v>
          </cell>
          <cell r="DP77">
            <v>537</v>
          </cell>
          <cell r="DQ77" t="str">
            <v>029300</v>
          </cell>
          <cell r="DR77">
            <v>483</v>
          </cell>
          <cell r="DS77" t="str">
            <v>029300</v>
          </cell>
          <cell r="DT77">
            <v>458</v>
          </cell>
          <cell r="DU77" t="str">
            <v>029400</v>
          </cell>
          <cell r="DV77">
            <v>753</v>
          </cell>
          <cell r="DW77" t="str">
            <v>029200</v>
          </cell>
          <cell r="DX77">
            <v>1</v>
          </cell>
          <cell r="DY77" t="str">
            <v>029300</v>
          </cell>
          <cell r="DZ77">
            <v>555</v>
          </cell>
          <cell r="EA77" t="str">
            <v>029400</v>
          </cell>
          <cell r="EB77">
            <v>748</v>
          </cell>
          <cell r="EC77" t="str">
            <v>029200</v>
          </cell>
          <cell r="ED77">
            <v>2</v>
          </cell>
          <cell r="EE77" t="str">
            <v>029400</v>
          </cell>
          <cell r="EF77">
            <v>793</v>
          </cell>
          <cell r="EG77" t="str">
            <v>029100</v>
          </cell>
          <cell r="EH77">
            <v>1319</v>
          </cell>
          <cell r="EI77" t="str">
            <v>029100</v>
          </cell>
          <cell r="EJ77">
            <v>1103</v>
          </cell>
          <cell r="EK77" t="str">
            <v>029400</v>
          </cell>
          <cell r="EL77">
            <v>918</v>
          </cell>
          <cell r="EM77" t="str">
            <v>029400</v>
          </cell>
          <cell r="EN77">
            <v>744</v>
          </cell>
          <cell r="EO77" t="str">
            <v>029400</v>
          </cell>
          <cell r="EP77">
            <v>881</v>
          </cell>
          <cell r="EQ77" t="str">
            <v>029400</v>
          </cell>
          <cell r="ER77">
            <v>749</v>
          </cell>
          <cell r="ES77" t="str">
            <v>029300</v>
          </cell>
          <cell r="ET77">
            <v>608</v>
          </cell>
          <cell r="EU77" t="str">
            <v>029400</v>
          </cell>
          <cell r="EV77">
            <v>736</v>
          </cell>
          <cell r="EW77" t="str">
            <v>029400</v>
          </cell>
          <cell r="EX77">
            <v>878</v>
          </cell>
          <cell r="EY77" t="str">
            <v>029400</v>
          </cell>
          <cell r="EZ77">
            <v>658</v>
          </cell>
          <cell r="FA77" t="str">
            <v>029300</v>
          </cell>
          <cell r="FB77">
            <v>664</v>
          </cell>
          <cell r="FC77" t="str">
            <v>029300</v>
          </cell>
          <cell r="FD77">
            <v>502</v>
          </cell>
          <cell r="FE77" t="str">
            <v>029300</v>
          </cell>
          <cell r="FF77">
            <v>599</v>
          </cell>
          <cell r="FG77" t="str">
            <v>029700</v>
          </cell>
          <cell r="FH77">
            <v>873</v>
          </cell>
          <cell r="FI77" t="str">
            <v>029400</v>
          </cell>
          <cell r="FJ77">
            <v>689</v>
          </cell>
          <cell r="FK77" t="str">
            <v>029300</v>
          </cell>
          <cell r="FL77">
            <v>458</v>
          </cell>
          <cell r="FM77" t="str">
            <v>029400</v>
          </cell>
          <cell r="FN77">
            <v>563</v>
          </cell>
          <cell r="FO77" t="str">
            <v>029700</v>
          </cell>
          <cell r="FP77">
            <v>765</v>
          </cell>
          <cell r="FQ77" t="str">
            <v>029700</v>
          </cell>
          <cell r="FR77">
            <v>1005</v>
          </cell>
          <cell r="FS77" t="str">
            <v>029400</v>
          </cell>
          <cell r="FT77">
            <v>515</v>
          </cell>
          <cell r="FU77" t="str">
            <v>029400</v>
          </cell>
          <cell r="FV77">
            <v>568</v>
          </cell>
          <cell r="FW77" t="str">
            <v>029400</v>
          </cell>
          <cell r="FX77">
            <v>517</v>
          </cell>
          <cell r="FY77" t="str">
            <v>029700</v>
          </cell>
          <cell r="FZ77">
            <v>1026</v>
          </cell>
          <cell r="GA77" t="str">
            <v>029300</v>
          </cell>
          <cell r="GB77">
            <v>426</v>
          </cell>
          <cell r="GC77" t="str">
            <v>029700</v>
          </cell>
          <cell r="GD77">
            <v>832</v>
          </cell>
          <cell r="GE77" t="str">
            <v>029300</v>
          </cell>
          <cell r="GF77">
            <v>411</v>
          </cell>
          <cell r="GG77" t="str">
            <v>029400</v>
          </cell>
          <cell r="GH77">
            <v>532</v>
          </cell>
          <cell r="GI77" t="str">
            <v>029200</v>
          </cell>
          <cell r="GJ77">
            <v>1</v>
          </cell>
          <cell r="GK77" t="str">
            <v>029400</v>
          </cell>
          <cell r="GL77">
            <v>455</v>
          </cell>
          <cell r="GM77" t="str">
            <v>029700</v>
          </cell>
          <cell r="GN77">
            <v>728</v>
          </cell>
          <cell r="GO77" t="str">
            <v>029700</v>
          </cell>
          <cell r="GP77">
            <v>901</v>
          </cell>
          <cell r="GQ77" t="str">
            <v>029400</v>
          </cell>
          <cell r="GR77">
            <v>350</v>
          </cell>
          <cell r="GS77" t="str">
            <v>029700</v>
          </cell>
          <cell r="GT77">
            <v>903</v>
          </cell>
          <cell r="GU77" t="str">
            <v>029700</v>
          </cell>
          <cell r="GV77">
            <v>717</v>
          </cell>
          <cell r="GW77" t="str">
            <v>029700</v>
          </cell>
          <cell r="GX77">
            <v>842</v>
          </cell>
          <cell r="GY77" t="str">
            <v>029400</v>
          </cell>
          <cell r="GZ77">
            <v>334</v>
          </cell>
          <cell r="HA77" t="str">
            <v>029700</v>
          </cell>
          <cell r="HB77">
            <v>861</v>
          </cell>
          <cell r="HC77" t="str">
            <v>029400</v>
          </cell>
          <cell r="HD77">
            <v>349</v>
          </cell>
          <cell r="HE77" t="str">
            <v>029200</v>
          </cell>
          <cell r="HF77">
            <v>2</v>
          </cell>
          <cell r="HG77" t="str">
            <v>029700</v>
          </cell>
          <cell r="HH77">
            <v>700</v>
          </cell>
          <cell r="HI77" t="str">
            <v>029400</v>
          </cell>
          <cell r="HJ77">
            <v>388</v>
          </cell>
          <cell r="HK77" t="str">
            <v>029300</v>
          </cell>
          <cell r="HL77">
            <v>265</v>
          </cell>
          <cell r="HM77" t="str">
            <v>029400</v>
          </cell>
          <cell r="HN77">
            <v>375</v>
          </cell>
          <cell r="HO77" t="str">
            <v>029400</v>
          </cell>
          <cell r="HP77">
            <v>364</v>
          </cell>
          <cell r="HQ77" t="str">
            <v>029400</v>
          </cell>
          <cell r="HR77">
            <v>445</v>
          </cell>
          <cell r="HS77" t="str">
            <v>029400</v>
          </cell>
          <cell r="HT77">
            <v>327</v>
          </cell>
          <cell r="HU77" t="str">
            <v>029400</v>
          </cell>
          <cell r="HV77">
            <v>506</v>
          </cell>
          <cell r="HW77" t="str">
            <v>029400</v>
          </cell>
          <cell r="HX77">
            <v>397</v>
          </cell>
          <cell r="HY77" t="str">
            <v>029700</v>
          </cell>
          <cell r="HZ77">
            <v>988</v>
          </cell>
          <cell r="IA77" t="str">
            <v>029300</v>
          </cell>
          <cell r="IB77">
            <v>300</v>
          </cell>
          <cell r="IC77" t="str">
            <v>029700</v>
          </cell>
          <cell r="ID77">
            <v>1035</v>
          </cell>
          <cell r="IE77" t="str">
            <v>029300</v>
          </cell>
          <cell r="IF77">
            <v>291</v>
          </cell>
          <cell r="IG77" t="str">
            <v>029400</v>
          </cell>
          <cell r="IH77">
            <v>597</v>
          </cell>
          <cell r="II77" t="str">
            <v>029300</v>
          </cell>
          <cell r="IJ77">
            <v>303</v>
          </cell>
          <cell r="IK77" t="str">
            <v>029300</v>
          </cell>
          <cell r="IL77">
            <v>439</v>
          </cell>
          <cell r="IM77" t="str">
            <v>029700</v>
          </cell>
          <cell r="IN77">
            <v>701</v>
          </cell>
          <cell r="IO77" t="str">
            <v>029400</v>
          </cell>
          <cell r="IP77">
            <v>608</v>
          </cell>
          <cell r="IQ77" t="str">
            <v>029700</v>
          </cell>
          <cell r="IR77">
            <v>591</v>
          </cell>
          <cell r="IS77" t="str">
            <v>029700</v>
          </cell>
          <cell r="IT77">
            <v>968</v>
          </cell>
          <cell r="IU77" t="str">
            <v>029700</v>
          </cell>
          <cell r="IV77">
            <v>568</v>
          </cell>
          <cell r="IW77" t="str">
            <v>029700</v>
          </cell>
          <cell r="IX77">
            <v>899</v>
          </cell>
          <cell r="IY77" t="str">
            <v>029400</v>
          </cell>
          <cell r="IZ77">
            <v>302</v>
          </cell>
          <cell r="JA77" t="str">
            <v>029700</v>
          </cell>
          <cell r="JB77">
            <v>790</v>
          </cell>
          <cell r="JE77" t="str">
            <v>029400</v>
          </cell>
          <cell r="JF77">
            <v>530</v>
          </cell>
          <cell r="JG77" t="str">
            <v>029700</v>
          </cell>
          <cell r="JH77">
            <v>444</v>
          </cell>
          <cell r="JI77" t="str">
            <v>029700</v>
          </cell>
          <cell r="JJ77">
            <v>830</v>
          </cell>
          <cell r="JK77" t="str">
            <v>029700</v>
          </cell>
          <cell r="JL77">
            <v>420</v>
          </cell>
          <cell r="JM77" t="str">
            <v>029700</v>
          </cell>
          <cell r="JN77">
            <v>787</v>
          </cell>
          <cell r="JO77" t="str">
            <v>029700</v>
          </cell>
          <cell r="JP77">
            <v>408</v>
          </cell>
          <cell r="JQ77" t="str">
            <v>029700</v>
          </cell>
          <cell r="JR77">
            <v>786</v>
          </cell>
          <cell r="JS77" t="str">
            <v>029700</v>
          </cell>
          <cell r="JT77">
            <v>413</v>
          </cell>
          <cell r="KA77" t="str">
            <v>029700</v>
          </cell>
          <cell r="KB77">
            <v>370</v>
          </cell>
          <cell r="KE77" t="str">
            <v>029700</v>
          </cell>
          <cell r="KF77">
            <v>292</v>
          </cell>
          <cell r="KO77" t="str">
            <v>029700</v>
          </cell>
          <cell r="KP77">
            <v>632</v>
          </cell>
          <cell r="KY77" t="str">
            <v>029700</v>
          </cell>
          <cell r="KZ77">
            <v>84</v>
          </cell>
          <cell r="LY77" t="str">
            <v>029400</v>
          </cell>
          <cell r="LZ77">
            <v>130</v>
          </cell>
          <cell r="MG77" t="str">
            <v>029700</v>
          </cell>
          <cell r="MH77">
            <v>282</v>
          </cell>
          <cell r="MW77" t="str">
            <v>029700</v>
          </cell>
          <cell r="MX77">
            <v>106</v>
          </cell>
        </row>
        <row r="78">
          <cell r="BO78" t="str">
            <v>028002</v>
          </cell>
          <cell r="BP78">
            <v>140</v>
          </cell>
          <cell r="BQ78" t="str">
            <v>028002</v>
          </cell>
          <cell r="BR78">
            <v>111</v>
          </cell>
          <cell r="BS78" t="str">
            <v>028004</v>
          </cell>
          <cell r="BT78">
            <v>124</v>
          </cell>
          <cell r="BU78" t="str">
            <v>029100</v>
          </cell>
          <cell r="BV78">
            <v>311</v>
          </cell>
          <cell r="BW78" t="str">
            <v>029001</v>
          </cell>
          <cell r="BX78">
            <v>308</v>
          </cell>
          <cell r="BY78" t="str">
            <v>029300</v>
          </cell>
          <cell r="BZ78">
            <v>196</v>
          </cell>
          <cell r="CA78" t="str">
            <v>029700</v>
          </cell>
          <cell r="CB78">
            <v>633</v>
          </cell>
          <cell r="CC78" t="str">
            <v>029700</v>
          </cell>
          <cell r="CD78">
            <v>850</v>
          </cell>
          <cell r="CE78" t="str">
            <v>029100</v>
          </cell>
          <cell r="CF78">
            <v>358</v>
          </cell>
          <cell r="CG78" t="str">
            <v>029400</v>
          </cell>
          <cell r="CH78">
            <v>288</v>
          </cell>
          <cell r="CI78" t="str">
            <v>029300</v>
          </cell>
          <cell r="CJ78">
            <v>255</v>
          </cell>
          <cell r="CK78" t="str">
            <v>029400</v>
          </cell>
          <cell r="CL78">
            <v>315</v>
          </cell>
          <cell r="CM78" t="str">
            <v>029700</v>
          </cell>
          <cell r="CN78">
            <v>804</v>
          </cell>
          <cell r="CO78" t="str">
            <v>029200</v>
          </cell>
          <cell r="CP78">
            <v>1</v>
          </cell>
          <cell r="CQ78" t="str">
            <v>029400</v>
          </cell>
          <cell r="CR78">
            <v>323</v>
          </cell>
          <cell r="CS78" t="str">
            <v>029300</v>
          </cell>
          <cell r="CT78">
            <v>329</v>
          </cell>
          <cell r="CU78" t="str">
            <v>029700</v>
          </cell>
          <cell r="CV78">
            <v>862</v>
          </cell>
          <cell r="CW78" t="str">
            <v>029400</v>
          </cell>
          <cell r="CX78">
            <v>446</v>
          </cell>
          <cell r="CY78" t="str">
            <v>029700</v>
          </cell>
          <cell r="CZ78">
            <v>871</v>
          </cell>
          <cell r="DA78" t="str">
            <v>029100</v>
          </cell>
          <cell r="DB78">
            <v>557</v>
          </cell>
          <cell r="DC78" t="str">
            <v>029300</v>
          </cell>
          <cell r="DD78">
            <v>307</v>
          </cell>
          <cell r="DE78" t="str">
            <v>029200</v>
          </cell>
          <cell r="DF78">
            <v>2</v>
          </cell>
          <cell r="DG78" t="str">
            <v>029700</v>
          </cell>
          <cell r="DH78">
            <v>798</v>
          </cell>
          <cell r="DI78" t="str">
            <v>029300</v>
          </cell>
          <cell r="DJ78">
            <v>358</v>
          </cell>
          <cell r="DK78" t="str">
            <v>029400</v>
          </cell>
          <cell r="DL78">
            <v>487</v>
          </cell>
          <cell r="DM78" t="str">
            <v>029200</v>
          </cell>
          <cell r="DN78">
            <v>1</v>
          </cell>
          <cell r="DO78" t="str">
            <v>029700</v>
          </cell>
          <cell r="DP78">
            <v>1056</v>
          </cell>
          <cell r="DQ78" t="str">
            <v>029400</v>
          </cell>
          <cell r="DR78">
            <v>659</v>
          </cell>
          <cell r="DS78" t="str">
            <v>029400</v>
          </cell>
          <cell r="DT78">
            <v>600</v>
          </cell>
          <cell r="DU78" t="str">
            <v>029700</v>
          </cell>
          <cell r="DV78">
            <v>1226</v>
          </cell>
          <cell r="DW78" t="str">
            <v>029300</v>
          </cell>
          <cell r="DX78">
            <v>480</v>
          </cell>
          <cell r="DY78" t="str">
            <v>029400</v>
          </cell>
          <cell r="DZ78">
            <v>875</v>
          </cell>
          <cell r="EA78" t="str">
            <v>029700</v>
          </cell>
          <cell r="EB78">
            <v>1225</v>
          </cell>
          <cell r="EC78" t="str">
            <v>029300</v>
          </cell>
          <cell r="ED78">
            <v>639</v>
          </cell>
          <cell r="EE78" t="str">
            <v>029700</v>
          </cell>
          <cell r="EF78">
            <v>1266</v>
          </cell>
          <cell r="EG78" t="str">
            <v>029300</v>
          </cell>
          <cell r="EH78">
            <v>667</v>
          </cell>
          <cell r="EI78" t="str">
            <v>029300</v>
          </cell>
          <cell r="EJ78">
            <v>558</v>
          </cell>
          <cell r="EK78" t="str">
            <v>029500</v>
          </cell>
          <cell r="EL78">
            <v>1</v>
          </cell>
          <cell r="EM78" t="str">
            <v>029700</v>
          </cell>
          <cell r="EN78">
            <v>1059</v>
          </cell>
          <cell r="EO78" t="str">
            <v>029700</v>
          </cell>
          <cell r="EP78">
            <v>1282</v>
          </cell>
          <cell r="EQ78" t="str">
            <v>029700</v>
          </cell>
          <cell r="ER78">
            <v>1046</v>
          </cell>
          <cell r="ES78" t="str">
            <v>029400</v>
          </cell>
          <cell r="ET78">
            <v>920</v>
          </cell>
          <cell r="EU78" t="str">
            <v>029700</v>
          </cell>
          <cell r="EV78">
            <v>1021</v>
          </cell>
          <cell r="EW78" t="str">
            <v>029700</v>
          </cell>
          <cell r="EX78">
            <v>1155</v>
          </cell>
          <cell r="EY78" t="str">
            <v>029700</v>
          </cell>
          <cell r="EZ78">
            <v>929</v>
          </cell>
          <cell r="FA78" t="str">
            <v>029400</v>
          </cell>
          <cell r="FB78">
            <v>785</v>
          </cell>
          <cell r="FC78" t="str">
            <v>029400</v>
          </cell>
          <cell r="FD78">
            <v>632</v>
          </cell>
          <cell r="FE78" t="str">
            <v>029400</v>
          </cell>
          <cell r="FF78">
            <v>764</v>
          </cell>
          <cell r="FI78" t="str">
            <v>029700</v>
          </cell>
          <cell r="FJ78">
            <v>1008</v>
          </cell>
          <cell r="FK78" t="str">
            <v>029400</v>
          </cell>
          <cell r="FL78">
            <v>556</v>
          </cell>
          <cell r="FM78" t="str">
            <v>029700</v>
          </cell>
          <cell r="FN78">
            <v>995</v>
          </cell>
          <cell r="FS78" t="str">
            <v>029700</v>
          </cell>
          <cell r="FT78">
            <v>731</v>
          </cell>
          <cell r="FU78" t="str">
            <v>029700</v>
          </cell>
          <cell r="FV78">
            <v>946</v>
          </cell>
          <cell r="FW78" t="str">
            <v>029700</v>
          </cell>
          <cell r="FX78">
            <v>760</v>
          </cell>
          <cell r="GA78" t="str">
            <v>029400</v>
          </cell>
          <cell r="GB78">
            <v>461</v>
          </cell>
          <cell r="GE78" t="str">
            <v>029400</v>
          </cell>
          <cell r="GF78">
            <v>405</v>
          </cell>
          <cell r="GG78" t="str">
            <v>029700</v>
          </cell>
          <cell r="GH78">
            <v>925</v>
          </cell>
          <cell r="GI78" t="str">
            <v>029300</v>
          </cell>
          <cell r="GJ78">
            <v>338</v>
          </cell>
          <cell r="GK78" t="str">
            <v>029700</v>
          </cell>
          <cell r="GL78">
            <v>889</v>
          </cell>
          <cell r="GQ78" t="str">
            <v>029700</v>
          </cell>
          <cell r="GR78">
            <v>721</v>
          </cell>
          <cell r="GY78" t="str">
            <v>029700</v>
          </cell>
          <cell r="GZ78">
            <v>704</v>
          </cell>
          <cell r="HA78" t="str">
            <v>029800</v>
          </cell>
          <cell r="HB78">
            <v>1</v>
          </cell>
          <cell r="HC78" t="str">
            <v>029700</v>
          </cell>
          <cell r="HD78">
            <v>709</v>
          </cell>
          <cell r="HE78" t="str">
            <v>029300</v>
          </cell>
          <cell r="HF78">
            <v>326</v>
          </cell>
          <cell r="HI78" t="str">
            <v>029700</v>
          </cell>
          <cell r="HJ78">
            <v>881</v>
          </cell>
          <cell r="HK78" t="str">
            <v>029400</v>
          </cell>
          <cell r="HL78">
            <v>333</v>
          </cell>
          <cell r="HM78" t="str">
            <v>029700</v>
          </cell>
          <cell r="HN78">
            <v>871</v>
          </cell>
          <cell r="HO78" t="str">
            <v>029700</v>
          </cell>
          <cell r="HP78">
            <v>679</v>
          </cell>
          <cell r="HQ78" t="str">
            <v>029700</v>
          </cell>
          <cell r="HR78">
            <v>894</v>
          </cell>
          <cell r="HS78" t="str">
            <v>029700</v>
          </cell>
          <cell r="HT78">
            <v>719</v>
          </cell>
          <cell r="HU78" t="str">
            <v>029700</v>
          </cell>
          <cell r="HV78">
            <v>904</v>
          </cell>
          <cell r="HW78" t="str">
            <v>029700</v>
          </cell>
          <cell r="HX78">
            <v>717</v>
          </cell>
          <cell r="IA78" t="str">
            <v>029400</v>
          </cell>
          <cell r="IB78">
            <v>372</v>
          </cell>
          <cell r="IE78" t="str">
            <v>029400</v>
          </cell>
          <cell r="IF78">
            <v>406</v>
          </cell>
          <cell r="IG78" t="str">
            <v>029700</v>
          </cell>
          <cell r="IH78">
            <v>976</v>
          </cell>
          <cell r="II78" t="str">
            <v>029400</v>
          </cell>
          <cell r="IJ78">
            <v>398</v>
          </cell>
          <cell r="IK78" t="str">
            <v>029400</v>
          </cell>
          <cell r="IL78">
            <v>586</v>
          </cell>
          <cell r="IO78" t="str">
            <v>029700</v>
          </cell>
          <cell r="IP78">
            <v>953</v>
          </cell>
          <cell r="IW78" t="str">
            <v>029800</v>
          </cell>
          <cell r="IX78">
            <v>1</v>
          </cell>
          <cell r="IY78" t="str">
            <v>029700</v>
          </cell>
          <cell r="IZ78">
            <v>495</v>
          </cell>
          <cell r="JE78" t="str">
            <v>029700</v>
          </cell>
          <cell r="JF78">
            <v>839</v>
          </cell>
          <cell r="LY78" t="str">
            <v>029700</v>
          </cell>
          <cell r="LZ78">
            <v>489</v>
          </cell>
        </row>
        <row r="79">
          <cell r="BO79" t="str">
            <v>028004</v>
          </cell>
          <cell r="BP79">
            <v>87</v>
          </cell>
          <cell r="BQ79" t="str">
            <v>028004</v>
          </cell>
          <cell r="BR79">
            <v>80</v>
          </cell>
          <cell r="BS79" t="str">
            <v>029001</v>
          </cell>
          <cell r="BT79">
            <v>315</v>
          </cell>
          <cell r="BU79" t="str">
            <v>029300</v>
          </cell>
          <cell r="BV79">
            <v>182</v>
          </cell>
          <cell r="BW79" t="str">
            <v>029100</v>
          </cell>
          <cell r="BX79">
            <v>310</v>
          </cell>
          <cell r="BY79" t="str">
            <v>029400</v>
          </cell>
          <cell r="BZ79">
            <v>309</v>
          </cell>
          <cell r="CE79" t="str">
            <v>029200</v>
          </cell>
          <cell r="CF79">
            <v>2</v>
          </cell>
          <cell r="CG79" t="str">
            <v>029700</v>
          </cell>
          <cell r="CH79">
            <v>835</v>
          </cell>
          <cell r="CI79" t="str">
            <v>029400</v>
          </cell>
          <cell r="CJ79">
            <v>316</v>
          </cell>
          <cell r="CK79" t="str">
            <v>029700</v>
          </cell>
          <cell r="CL79">
            <v>861</v>
          </cell>
          <cell r="CO79" t="str">
            <v>029300</v>
          </cell>
          <cell r="CP79">
            <v>305</v>
          </cell>
          <cell r="CQ79" t="str">
            <v>029700</v>
          </cell>
          <cell r="CR79">
            <v>806</v>
          </cell>
          <cell r="CS79" t="str">
            <v>029400</v>
          </cell>
          <cell r="CT79">
            <v>413</v>
          </cell>
          <cell r="CW79" t="str">
            <v>029700</v>
          </cell>
          <cell r="CX79">
            <v>1016</v>
          </cell>
          <cell r="CY79" t="str">
            <v>029900</v>
          </cell>
          <cell r="CZ79">
            <v>1</v>
          </cell>
          <cell r="DA79" t="str">
            <v>029200</v>
          </cell>
          <cell r="DB79">
            <v>1</v>
          </cell>
          <cell r="DC79" t="str">
            <v>029400</v>
          </cell>
          <cell r="DD79">
            <v>378</v>
          </cell>
          <cell r="DE79" t="str">
            <v>029300</v>
          </cell>
          <cell r="DF79">
            <v>365</v>
          </cell>
          <cell r="DG79" t="str">
            <v>029800</v>
          </cell>
          <cell r="DH79">
            <v>1</v>
          </cell>
          <cell r="DI79" t="str">
            <v>029400</v>
          </cell>
          <cell r="DJ79">
            <v>517</v>
          </cell>
          <cell r="DK79" t="str">
            <v>029700</v>
          </cell>
          <cell r="DL79">
            <v>913</v>
          </cell>
          <cell r="DM79" t="str">
            <v>029300</v>
          </cell>
          <cell r="DN79">
            <v>398</v>
          </cell>
          <cell r="DO79" t="str">
            <v>029800</v>
          </cell>
          <cell r="DP79">
            <v>1</v>
          </cell>
          <cell r="DQ79" t="str">
            <v>029700</v>
          </cell>
          <cell r="DR79">
            <v>1165</v>
          </cell>
          <cell r="DS79" t="str">
            <v>029700</v>
          </cell>
          <cell r="DT79">
            <v>1107</v>
          </cell>
          <cell r="DU79" t="str">
            <v>029800</v>
          </cell>
          <cell r="DV79">
            <v>1</v>
          </cell>
          <cell r="DW79" t="str">
            <v>029400</v>
          </cell>
          <cell r="DX79">
            <v>712</v>
          </cell>
          <cell r="DY79" t="str">
            <v>029700</v>
          </cell>
          <cell r="DZ79">
            <v>1362</v>
          </cell>
          <cell r="EC79" t="str">
            <v>029400</v>
          </cell>
          <cell r="ED79">
            <v>927</v>
          </cell>
          <cell r="EG79" t="str">
            <v>029400</v>
          </cell>
          <cell r="EH79">
            <v>904</v>
          </cell>
          <cell r="EI79" t="str">
            <v>029400</v>
          </cell>
          <cell r="EJ79">
            <v>778</v>
          </cell>
          <cell r="EK79" t="str">
            <v>029700</v>
          </cell>
          <cell r="EL79">
            <v>1329</v>
          </cell>
          <cell r="EM79" t="str">
            <v>029900</v>
          </cell>
          <cell r="EN79">
            <v>1</v>
          </cell>
          <cell r="ES79" t="str">
            <v>029700</v>
          </cell>
          <cell r="ET79">
            <v>1202</v>
          </cell>
          <cell r="FA79" t="str">
            <v>029700</v>
          </cell>
          <cell r="FB79">
            <v>1067</v>
          </cell>
          <cell r="FC79" t="str">
            <v>029700</v>
          </cell>
          <cell r="FD79">
            <v>865</v>
          </cell>
          <cell r="FE79" t="str">
            <v>029700</v>
          </cell>
          <cell r="FF79">
            <v>1043</v>
          </cell>
          <cell r="FK79" t="str">
            <v>029700</v>
          </cell>
          <cell r="FL79">
            <v>789</v>
          </cell>
          <cell r="FW79" t="str">
            <v>029900</v>
          </cell>
          <cell r="FX79">
            <v>1</v>
          </cell>
          <cell r="GA79" t="str">
            <v>029700</v>
          </cell>
          <cell r="GB79">
            <v>712</v>
          </cell>
          <cell r="GE79" t="str">
            <v>029700</v>
          </cell>
          <cell r="GF79">
            <v>747</v>
          </cell>
          <cell r="GI79" t="str">
            <v>029400</v>
          </cell>
          <cell r="GJ79">
            <v>402</v>
          </cell>
          <cell r="HE79" t="str">
            <v>029400</v>
          </cell>
          <cell r="HF79">
            <v>378</v>
          </cell>
          <cell r="HK79" t="str">
            <v>029700</v>
          </cell>
          <cell r="HL79">
            <v>715</v>
          </cell>
          <cell r="IA79" t="str">
            <v>029700</v>
          </cell>
          <cell r="IB79">
            <v>746</v>
          </cell>
          <cell r="IE79" t="str">
            <v>029700</v>
          </cell>
          <cell r="IF79">
            <v>737</v>
          </cell>
          <cell r="II79" t="str">
            <v>029700</v>
          </cell>
          <cell r="IJ79">
            <v>702</v>
          </cell>
          <cell r="IK79" t="str">
            <v>029700</v>
          </cell>
          <cell r="IL79">
            <v>1007</v>
          </cell>
        </row>
        <row r="80">
          <cell r="BO80" t="str">
            <v>029001</v>
          </cell>
          <cell r="BP80">
            <v>388</v>
          </cell>
          <cell r="BQ80" t="str">
            <v>029001</v>
          </cell>
          <cell r="BR80">
            <v>328</v>
          </cell>
          <cell r="BS80" t="str">
            <v>029100</v>
          </cell>
          <cell r="BT80">
            <v>281</v>
          </cell>
          <cell r="BU80" t="str">
            <v>029400</v>
          </cell>
          <cell r="BV80">
            <v>298</v>
          </cell>
          <cell r="BW80" t="str">
            <v>029300</v>
          </cell>
          <cell r="BX80">
            <v>203</v>
          </cell>
          <cell r="BY80" t="str">
            <v>029700</v>
          </cell>
          <cell r="BZ80">
            <v>796</v>
          </cell>
          <cell r="CE80" t="str">
            <v>029300</v>
          </cell>
          <cell r="CF80">
            <v>252</v>
          </cell>
          <cell r="CI80" t="str">
            <v>029700</v>
          </cell>
          <cell r="CJ80">
            <v>697</v>
          </cell>
          <cell r="CO80" t="str">
            <v>029400</v>
          </cell>
          <cell r="CP80">
            <v>404</v>
          </cell>
          <cell r="CS80" t="str">
            <v>029700</v>
          </cell>
          <cell r="CT80">
            <v>931</v>
          </cell>
          <cell r="DA80" t="str">
            <v>029300</v>
          </cell>
          <cell r="DB80">
            <v>379</v>
          </cell>
          <cell r="DC80" t="str">
            <v>029700</v>
          </cell>
          <cell r="DD80">
            <v>881</v>
          </cell>
          <cell r="DE80" t="str">
            <v>029400</v>
          </cell>
          <cell r="DF80">
            <v>465</v>
          </cell>
          <cell r="DI80" t="str">
            <v>029700</v>
          </cell>
          <cell r="DJ80">
            <v>944</v>
          </cell>
          <cell r="DM80" t="str">
            <v>029400</v>
          </cell>
          <cell r="DN80">
            <v>597</v>
          </cell>
          <cell r="DS80" t="str">
            <v>029900</v>
          </cell>
          <cell r="DT80">
            <v>1</v>
          </cell>
          <cell r="DW80" t="str">
            <v>029700</v>
          </cell>
          <cell r="DX80">
            <v>1217</v>
          </cell>
          <cell r="DY80" t="str">
            <v>029800</v>
          </cell>
          <cell r="DZ80">
            <v>1</v>
          </cell>
          <cell r="EC80" t="str">
            <v>029700</v>
          </cell>
          <cell r="ED80">
            <v>1276</v>
          </cell>
          <cell r="EG80" t="str">
            <v>029700</v>
          </cell>
          <cell r="EH80">
            <v>1352</v>
          </cell>
          <cell r="EI80" t="str">
            <v>029500</v>
          </cell>
          <cell r="EJ80">
            <v>1</v>
          </cell>
          <cell r="EK80" t="str">
            <v>029800</v>
          </cell>
          <cell r="EL80">
            <v>1</v>
          </cell>
          <cell r="FA80" t="str">
            <v>029900</v>
          </cell>
          <cell r="FB80">
            <v>1</v>
          </cell>
          <cell r="FE80" t="str">
            <v>029900</v>
          </cell>
          <cell r="FF80">
            <v>1</v>
          </cell>
          <cell r="GI80" t="str">
            <v>029700</v>
          </cell>
          <cell r="GJ80">
            <v>728</v>
          </cell>
          <cell r="HE80" t="str">
            <v>029700</v>
          </cell>
          <cell r="HF80">
            <v>861</v>
          </cell>
        </row>
        <row r="81">
          <cell r="BO81" t="str">
            <v>029100</v>
          </cell>
          <cell r="BP81">
            <v>184</v>
          </cell>
          <cell r="BQ81" t="str">
            <v>029100</v>
          </cell>
          <cell r="BR81">
            <v>217</v>
          </cell>
          <cell r="BS81" t="str">
            <v>029300</v>
          </cell>
          <cell r="BT81">
            <v>201</v>
          </cell>
          <cell r="BU81" t="str">
            <v>029700</v>
          </cell>
          <cell r="BV81">
            <v>631</v>
          </cell>
          <cell r="BW81" t="str">
            <v>029400</v>
          </cell>
          <cell r="BX81">
            <v>336</v>
          </cell>
          <cell r="CE81" t="str">
            <v>029400</v>
          </cell>
          <cell r="CF81">
            <v>309</v>
          </cell>
          <cell r="CO81" t="str">
            <v>029700</v>
          </cell>
          <cell r="CP81">
            <v>973</v>
          </cell>
          <cell r="DA81" t="str">
            <v>029400</v>
          </cell>
          <cell r="DB81">
            <v>457</v>
          </cell>
          <cell r="DC81" t="str">
            <v>029800</v>
          </cell>
          <cell r="DD81">
            <v>1</v>
          </cell>
          <cell r="DE81" t="str">
            <v>029700</v>
          </cell>
          <cell r="DF81">
            <v>956</v>
          </cell>
          <cell r="DI81" t="str">
            <v>029900</v>
          </cell>
          <cell r="DJ81">
            <v>1</v>
          </cell>
          <cell r="DM81" t="str">
            <v>029700</v>
          </cell>
          <cell r="DN81">
            <v>1031</v>
          </cell>
          <cell r="EI81" t="str">
            <v>029700</v>
          </cell>
          <cell r="EJ81">
            <v>1152</v>
          </cell>
          <cell r="HE81" t="str">
            <v>029800</v>
          </cell>
          <cell r="HF81">
            <v>1</v>
          </cell>
        </row>
        <row r="82">
          <cell r="BO82" t="str">
            <v>029300</v>
          </cell>
          <cell r="BP82">
            <v>129</v>
          </cell>
          <cell r="BQ82" t="str">
            <v>029300</v>
          </cell>
          <cell r="BR82">
            <v>101</v>
          </cell>
          <cell r="BS82" t="str">
            <v>029400</v>
          </cell>
          <cell r="BT82">
            <v>352</v>
          </cell>
          <cell r="BW82" t="str">
            <v>029700</v>
          </cell>
          <cell r="BX82">
            <v>541</v>
          </cell>
          <cell r="CE82" t="str">
            <v>029700</v>
          </cell>
          <cell r="CF82">
            <v>651</v>
          </cell>
          <cell r="DA82" t="str">
            <v>029700</v>
          </cell>
          <cell r="DB82">
            <v>987</v>
          </cell>
          <cell r="DM82" t="str">
            <v>029800</v>
          </cell>
          <cell r="DN82">
            <v>1</v>
          </cell>
        </row>
        <row r="83">
          <cell r="BO83" t="str">
            <v>029400</v>
          </cell>
          <cell r="BP83">
            <v>406</v>
          </cell>
          <cell r="BQ83" t="str">
            <v>029400</v>
          </cell>
          <cell r="BR83">
            <v>339</v>
          </cell>
          <cell r="BS83" t="str">
            <v>029700</v>
          </cell>
          <cell r="BT83">
            <v>444</v>
          </cell>
          <cell r="DM83" t="str">
            <v>029900</v>
          </cell>
          <cell r="DN83">
            <v>1</v>
          </cell>
        </row>
        <row r="84">
          <cell r="BO84" t="str">
            <v>029700</v>
          </cell>
          <cell r="BP84">
            <v>273</v>
          </cell>
          <cell r="BQ84" t="str">
            <v>029700</v>
          </cell>
          <cell r="BR84">
            <v>372</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2+"/>
      <sheetName val="0-2"/>
      <sheetName val="по годам"/>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2+"/>
      <sheetName val="0-2"/>
      <sheetName val="по годам"/>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XLR_NoRangeSheet"/>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 val="Данные"/>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2"/>
  <sheetViews>
    <sheetView zoomScale="80" zoomScaleNormal="80" workbookViewId="0">
      <pane xSplit="4" ySplit="8" topLeftCell="E9" activePane="bottomRight" state="frozen"/>
      <selection activeCell="AB40" sqref="AB40"/>
      <selection pane="topRight" activeCell="AB40" sqref="AB40"/>
      <selection pane="bottomLeft" activeCell="AB40" sqref="AB40"/>
      <selection pane="bottomRight" activeCell="U4" sqref="U4"/>
    </sheetView>
  </sheetViews>
  <sheetFormatPr defaultRowHeight="12.75" x14ac:dyDescent="0.2"/>
  <cols>
    <col min="1" max="1" width="5.7109375" style="125" customWidth="1"/>
    <col min="2" max="2" width="9.5703125" style="125" customWidth="1"/>
    <col min="3" max="3" width="36.85546875" style="125" customWidth="1"/>
    <col min="4" max="4" width="7.28515625" style="125" customWidth="1"/>
    <col min="5" max="5" width="11.5703125" style="125" customWidth="1"/>
    <col min="6" max="8" width="11" style="125" customWidth="1"/>
    <col min="9" max="9" width="8.28515625" style="125" customWidth="1"/>
    <col min="10" max="10" width="11.7109375" style="125" customWidth="1"/>
    <col min="11" max="11" width="15.140625" style="125" customWidth="1"/>
    <col min="12" max="12" width="14.85546875" style="125" customWidth="1"/>
    <col min="13" max="13" width="8.140625" style="159" customWidth="1"/>
    <col min="14" max="14" width="10.140625" style="159" customWidth="1"/>
    <col min="15" max="15" width="11.85546875" style="159" customWidth="1"/>
    <col min="16" max="16" width="20.28515625" style="159" customWidth="1"/>
    <col min="17" max="17" width="23" style="159" customWidth="1"/>
    <col min="18" max="18" width="18.7109375" style="159" customWidth="1"/>
    <col min="19" max="19" width="11.140625" style="125" customWidth="1"/>
    <col min="20" max="20" width="9.5703125" style="125" customWidth="1"/>
    <col min="21" max="21" width="12.85546875" style="126" bestFit="1" customWidth="1"/>
    <col min="22" max="22" width="9.140625" style="125"/>
    <col min="23" max="23" width="22.42578125" style="125" customWidth="1"/>
    <col min="24" max="24" width="12.5703125" style="125" customWidth="1"/>
    <col min="25" max="261" width="9.140625" style="125"/>
    <col min="262" max="262" width="5.5703125" style="125" customWidth="1"/>
    <col min="263" max="263" width="11.5703125" style="125" customWidth="1"/>
    <col min="264" max="264" width="35.7109375" style="125" customWidth="1"/>
    <col min="265" max="265" width="9.140625" style="125" customWidth="1"/>
    <col min="266" max="266" width="11.5703125" style="125" customWidth="1"/>
    <col min="267" max="267" width="15.7109375" style="125" customWidth="1"/>
    <col min="268" max="268" width="13.42578125" style="125" customWidth="1"/>
    <col min="269" max="269" width="19.140625" style="125" customWidth="1"/>
    <col min="270" max="270" width="8.140625" style="125" customWidth="1"/>
    <col min="271" max="271" width="12.140625" style="125" customWidth="1"/>
    <col min="272" max="272" width="14.42578125" style="125" customWidth="1"/>
    <col min="273" max="273" width="13.5703125" style="125" customWidth="1"/>
    <col min="274" max="517" width="9.140625" style="125"/>
    <col min="518" max="518" width="5.5703125" style="125" customWidth="1"/>
    <col min="519" max="519" width="11.5703125" style="125" customWidth="1"/>
    <col min="520" max="520" width="35.7109375" style="125" customWidth="1"/>
    <col min="521" max="521" width="9.140625" style="125" customWidth="1"/>
    <col min="522" max="522" width="11.5703125" style="125" customWidth="1"/>
    <col min="523" max="523" width="15.7109375" style="125" customWidth="1"/>
    <col min="524" max="524" width="13.42578125" style="125" customWidth="1"/>
    <col min="525" max="525" width="19.140625" style="125" customWidth="1"/>
    <col min="526" max="526" width="8.140625" style="125" customWidth="1"/>
    <col min="527" max="527" width="12.140625" style="125" customWidth="1"/>
    <col min="528" max="528" width="14.42578125" style="125" customWidth="1"/>
    <col min="529" max="529" width="13.5703125" style="125" customWidth="1"/>
    <col min="530" max="773" width="9.140625" style="125"/>
    <col min="774" max="774" width="5.5703125" style="125" customWidth="1"/>
    <col min="775" max="775" width="11.5703125" style="125" customWidth="1"/>
    <col min="776" max="776" width="35.7109375" style="125" customWidth="1"/>
    <col min="777" max="777" width="9.140625" style="125" customWidth="1"/>
    <col min="778" max="778" width="11.5703125" style="125" customWidth="1"/>
    <col min="779" max="779" width="15.7109375" style="125" customWidth="1"/>
    <col min="780" max="780" width="13.42578125" style="125" customWidth="1"/>
    <col min="781" max="781" width="19.140625" style="125" customWidth="1"/>
    <col min="782" max="782" width="8.140625" style="125" customWidth="1"/>
    <col min="783" max="783" width="12.140625" style="125" customWidth="1"/>
    <col min="784" max="784" width="14.42578125" style="125" customWidth="1"/>
    <col min="785" max="785" width="13.5703125" style="125" customWidth="1"/>
    <col min="786" max="1029" width="9.140625" style="125"/>
    <col min="1030" max="1030" width="5.5703125" style="125" customWidth="1"/>
    <col min="1031" max="1031" width="11.5703125" style="125" customWidth="1"/>
    <col min="1032" max="1032" width="35.7109375" style="125" customWidth="1"/>
    <col min="1033" max="1033" width="9.140625" style="125" customWidth="1"/>
    <col min="1034" max="1034" width="11.5703125" style="125" customWidth="1"/>
    <col min="1035" max="1035" width="15.7109375" style="125" customWidth="1"/>
    <col min="1036" max="1036" width="13.42578125" style="125" customWidth="1"/>
    <col min="1037" max="1037" width="19.140625" style="125" customWidth="1"/>
    <col min="1038" max="1038" width="8.140625" style="125" customWidth="1"/>
    <col min="1039" max="1039" width="12.140625" style="125" customWidth="1"/>
    <col min="1040" max="1040" width="14.42578125" style="125" customWidth="1"/>
    <col min="1041" max="1041" width="13.5703125" style="125" customWidth="1"/>
    <col min="1042" max="1285" width="9.140625" style="125"/>
    <col min="1286" max="1286" width="5.5703125" style="125" customWidth="1"/>
    <col min="1287" max="1287" width="11.5703125" style="125" customWidth="1"/>
    <col min="1288" max="1288" width="35.7109375" style="125" customWidth="1"/>
    <col min="1289" max="1289" width="9.140625" style="125" customWidth="1"/>
    <col min="1290" max="1290" width="11.5703125" style="125" customWidth="1"/>
    <col min="1291" max="1291" width="15.7109375" style="125" customWidth="1"/>
    <col min="1292" max="1292" width="13.42578125" style="125" customWidth="1"/>
    <col min="1293" max="1293" width="19.140625" style="125" customWidth="1"/>
    <col min="1294" max="1294" width="8.140625" style="125" customWidth="1"/>
    <col min="1295" max="1295" width="12.140625" style="125" customWidth="1"/>
    <col min="1296" max="1296" width="14.42578125" style="125" customWidth="1"/>
    <col min="1297" max="1297" width="13.5703125" style="125" customWidth="1"/>
    <col min="1298" max="1541" width="9.140625" style="125"/>
    <col min="1542" max="1542" width="5.5703125" style="125" customWidth="1"/>
    <col min="1543" max="1543" width="11.5703125" style="125" customWidth="1"/>
    <col min="1544" max="1544" width="35.7109375" style="125" customWidth="1"/>
    <col min="1545" max="1545" width="9.140625" style="125" customWidth="1"/>
    <col min="1546" max="1546" width="11.5703125" style="125" customWidth="1"/>
    <col min="1547" max="1547" width="15.7109375" style="125" customWidth="1"/>
    <col min="1548" max="1548" width="13.42578125" style="125" customWidth="1"/>
    <col min="1549" max="1549" width="19.140625" style="125" customWidth="1"/>
    <col min="1550" max="1550" width="8.140625" style="125" customWidth="1"/>
    <col min="1551" max="1551" width="12.140625" style="125" customWidth="1"/>
    <col min="1552" max="1552" width="14.42578125" style="125" customWidth="1"/>
    <col min="1553" max="1553" width="13.5703125" style="125" customWidth="1"/>
    <col min="1554" max="1797" width="9.140625" style="125"/>
    <col min="1798" max="1798" width="5.5703125" style="125" customWidth="1"/>
    <col min="1799" max="1799" width="11.5703125" style="125" customWidth="1"/>
    <col min="1800" max="1800" width="35.7109375" style="125" customWidth="1"/>
    <col min="1801" max="1801" width="9.140625" style="125" customWidth="1"/>
    <col min="1802" max="1802" width="11.5703125" style="125" customWidth="1"/>
    <col min="1803" max="1803" width="15.7109375" style="125" customWidth="1"/>
    <col min="1804" max="1804" width="13.42578125" style="125" customWidth="1"/>
    <col min="1805" max="1805" width="19.140625" style="125" customWidth="1"/>
    <col min="1806" max="1806" width="8.140625" style="125" customWidth="1"/>
    <col min="1807" max="1807" width="12.140625" style="125" customWidth="1"/>
    <col min="1808" max="1808" width="14.42578125" style="125" customWidth="1"/>
    <col min="1809" max="1809" width="13.5703125" style="125" customWidth="1"/>
    <col min="1810" max="2053" width="9.140625" style="125"/>
    <col min="2054" max="2054" width="5.5703125" style="125" customWidth="1"/>
    <col min="2055" max="2055" width="11.5703125" style="125" customWidth="1"/>
    <col min="2056" max="2056" width="35.7109375" style="125" customWidth="1"/>
    <col min="2057" max="2057" width="9.140625" style="125" customWidth="1"/>
    <col min="2058" max="2058" width="11.5703125" style="125" customWidth="1"/>
    <col min="2059" max="2059" width="15.7109375" style="125" customWidth="1"/>
    <col min="2060" max="2060" width="13.42578125" style="125" customWidth="1"/>
    <col min="2061" max="2061" width="19.140625" style="125" customWidth="1"/>
    <col min="2062" max="2062" width="8.140625" style="125" customWidth="1"/>
    <col min="2063" max="2063" width="12.140625" style="125" customWidth="1"/>
    <col min="2064" max="2064" width="14.42578125" style="125" customWidth="1"/>
    <col min="2065" max="2065" width="13.5703125" style="125" customWidth="1"/>
    <col min="2066" max="2309" width="9.140625" style="125"/>
    <col min="2310" max="2310" width="5.5703125" style="125" customWidth="1"/>
    <col min="2311" max="2311" width="11.5703125" style="125" customWidth="1"/>
    <col min="2312" max="2312" width="35.7109375" style="125" customWidth="1"/>
    <col min="2313" max="2313" width="9.140625" style="125" customWidth="1"/>
    <col min="2314" max="2314" width="11.5703125" style="125" customWidth="1"/>
    <col min="2315" max="2315" width="15.7109375" style="125" customWidth="1"/>
    <col min="2316" max="2316" width="13.42578125" style="125" customWidth="1"/>
    <col min="2317" max="2317" width="19.140625" style="125" customWidth="1"/>
    <col min="2318" max="2318" width="8.140625" style="125" customWidth="1"/>
    <col min="2319" max="2319" width="12.140625" style="125" customWidth="1"/>
    <col min="2320" max="2320" width="14.42578125" style="125" customWidth="1"/>
    <col min="2321" max="2321" width="13.5703125" style="125" customWidth="1"/>
    <col min="2322" max="2565" width="9.140625" style="125"/>
    <col min="2566" max="2566" width="5.5703125" style="125" customWidth="1"/>
    <col min="2567" max="2567" width="11.5703125" style="125" customWidth="1"/>
    <col min="2568" max="2568" width="35.7109375" style="125" customWidth="1"/>
    <col min="2569" max="2569" width="9.140625" style="125" customWidth="1"/>
    <col min="2570" max="2570" width="11.5703125" style="125" customWidth="1"/>
    <col min="2571" max="2571" width="15.7109375" style="125" customWidth="1"/>
    <col min="2572" max="2572" width="13.42578125" style="125" customWidth="1"/>
    <col min="2573" max="2573" width="19.140625" style="125" customWidth="1"/>
    <col min="2574" max="2574" width="8.140625" style="125" customWidth="1"/>
    <col min="2575" max="2575" width="12.140625" style="125" customWidth="1"/>
    <col min="2576" max="2576" width="14.42578125" style="125" customWidth="1"/>
    <col min="2577" max="2577" width="13.5703125" style="125" customWidth="1"/>
    <col min="2578" max="2821" width="9.140625" style="125"/>
    <col min="2822" max="2822" width="5.5703125" style="125" customWidth="1"/>
    <col min="2823" max="2823" width="11.5703125" style="125" customWidth="1"/>
    <col min="2824" max="2824" width="35.7109375" style="125" customWidth="1"/>
    <col min="2825" max="2825" width="9.140625" style="125" customWidth="1"/>
    <col min="2826" max="2826" width="11.5703125" style="125" customWidth="1"/>
    <col min="2827" max="2827" width="15.7109375" style="125" customWidth="1"/>
    <col min="2828" max="2828" width="13.42578125" style="125" customWidth="1"/>
    <col min="2829" max="2829" width="19.140625" style="125" customWidth="1"/>
    <col min="2830" max="2830" width="8.140625" style="125" customWidth="1"/>
    <col min="2831" max="2831" width="12.140625" style="125" customWidth="1"/>
    <col min="2832" max="2832" width="14.42578125" style="125" customWidth="1"/>
    <col min="2833" max="2833" width="13.5703125" style="125" customWidth="1"/>
    <col min="2834" max="3077" width="9.140625" style="125"/>
    <col min="3078" max="3078" width="5.5703125" style="125" customWidth="1"/>
    <col min="3079" max="3079" width="11.5703125" style="125" customWidth="1"/>
    <col min="3080" max="3080" width="35.7109375" style="125" customWidth="1"/>
    <col min="3081" max="3081" width="9.140625" style="125" customWidth="1"/>
    <col min="3082" max="3082" width="11.5703125" style="125" customWidth="1"/>
    <col min="3083" max="3083" width="15.7109375" style="125" customWidth="1"/>
    <col min="3084" max="3084" width="13.42578125" style="125" customWidth="1"/>
    <col min="3085" max="3085" width="19.140625" style="125" customWidth="1"/>
    <col min="3086" max="3086" width="8.140625" style="125" customWidth="1"/>
    <col min="3087" max="3087" width="12.140625" style="125" customWidth="1"/>
    <col min="3088" max="3088" width="14.42578125" style="125" customWidth="1"/>
    <col min="3089" max="3089" width="13.5703125" style="125" customWidth="1"/>
    <col min="3090" max="3333" width="9.140625" style="125"/>
    <col min="3334" max="3334" width="5.5703125" style="125" customWidth="1"/>
    <col min="3335" max="3335" width="11.5703125" style="125" customWidth="1"/>
    <col min="3336" max="3336" width="35.7109375" style="125" customWidth="1"/>
    <col min="3337" max="3337" width="9.140625" style="125" customWidth="1"/>
    <col min="3338" max="3338" width="11.5703125" style="125" customWidth="1"/>
    <col min="3339" max="3339" width="15.7109375" style="125" customWidth="1"/>
    <col min="3340" max="3340" width="13.42578125" style="125" customWidth="1"/>
    <col min="3341" max="3341" width="19.140625" style="125" customWidth="1"/>
    <col min="3342" max="3342" width="8.140625" style="125" customWidth="1"/>
    <col min="3343" max="3343" width="12.140625" style="125" customWidth="1"/>
    <col min="3344" max="3344" width="14.42578125" style="125" customWidth="1"/>
    <col min="3345" max="3345" width="13.5703125" style="125" customWidth="1"/>
    <col min="3346" max="3589" width="9.140625" style="125"/>
    <col min="3590" max="3590" width="5.5703125" style="125" customWidth="1"/>
    <col min="3591" max="3591" width="11.5703125" style="125" customWidth="1"/>
    <col min="3592" max="3592" width="35.7109375" style="125" customWidth="1"/>
    <col min="3593" max="3593" width="9.140625" style="125" customWidth="1"/>
    <col min="3594" max="3594" width="11.5703125" style="125" customWidth="1"/>
    <col min="3595" max="3595" width="15.7109375" style="125" customWidth="1"/>
    <col min="3596" max="3596" width="13.42578125" style="125" customWidth="1"/>
    <col min="3597" max="3597" width="19.140625" style="125" customWidth="1"/>
    <col min="3598" max="3598" width="8.140625" style="125" customWidth="1"/>
    <col min="3599" max="3599" width="12.140625" style="125" customWidth="1"/>
    <col min="3600" max="3600" width="14.42578125" style="125" customWidth="1"/>
    <col min="3601" max="3601" width="13.5703125" style="125" customWidth="1"/>
    <col min="3602" max="3845" width="9.140625" style="125"/>
    <col min="3846" max="3846" width="5.5703125" style="125" customWidth="1"/>
    <col min="3847" max="3847" width="11.5703125" style="125" customWidth="1"/>
    <col min="3848" max="3848" width="35.7109375" style="125" customWidth="1"/>
    <col min="3849" max="3849" width="9.140625" style="125" customWidth="1"/>
    <col min="3850" max="3850" width="11.5703125" style="125" customWidth="1"/>
    <col min="3851" max="3851" width="15.7109375" style="125" customWidth="1"/>
    <col min="3852" max="3852" width="13.42578125" style="125" customWidth="1"/>
    <col min="3853" max="3853" width="19.140625" style="125" customWidth="1"/>
    <col min="3854" max="3854" width="8.140625" style="125" customWidth="1"/>
    <col min="3855" max="3855" width="12.140625" style="125" customWidth="1"/>
    <col min="3856" max="3856" width="14.42578125" style="125" customWidth="1"/>
    <col min="3857" max="3857" width="13.5703125" style="125" customWidth="1"/>
    <col min="3858" max="4101" width="9.140625" style="125"/>
    <col min="4102" max="4102" width="5.5703125" style="125" customWidth="1"/>
    <col min="4103" max="4103" width="11.5703125" style="125" customWidth="1"/>
    <col min="4104" max="4104" width="35.7109375" style="125" customWidth="1"/>
    <col min="4105" max="4105" width="9.140625" style="125" customWidth="1"/>
    <col min="4106" max="4106" width="11.5703125" style="125" customWidth="1"/>
    <col min="4107" max="4107" width="15.7109375" style="125" customWidth="1"/>
    <col min="4108" max="4108" width="13.42578125" style="125" customWidth="1"/>
    <col min="4109" max="4109" width="19.140625" style="125" customWidth="1"/>
    <col min="4110" max="4110" width="8.140625" style="125" customWidth="1"/>
    <col min="4111" max="4111" width="12.140625" style="125" customWidth="1"/>
    <col min="4112" max="4112" width="14.42578125" style="125" customWidth="1"/>
    <col min="4113" max="4113" width="13.5703125" style="125" customWidth="1"/>
    <col min="4114" max="4357" width="9.140625" style="125"/>
    <col min="4358" max="4358" width="5.5703125" style="125" customWidth="1"/>
    <col min="4359" max="4359" width="11.5703125" style="125" customWidth="1"/>
    <col min="4360" max="4360" width="35.7109375" style="125" customWidth="1"/>
    <col min="4361" max="4361" width="9.140625" style="125" customWidth="1"/>
    <col min="4362" max="4362" width="11.5703125" style="125" customWidth="1"/>
    <col min="4363" max="4363" width="15.7109375" style="125" customWidth="1"/>
    <col min="4364" max="4364" width="13.42578125" style="125" customWidth="1"/>
    <col min="4365" max="4365" width="19.140625" style="125" customWidth="1"/>
    <col min="4366" max="4366" width="8.140625" style="125" customWidth="1"/>
    <col min="4367" max="4367" width="12.140625" style="125" customWidth="1"/>
    <col min="4368" max="4368" width="14.42578125" style="125" customWidth="1"/>
    <col min="4369" max="4369" width="13.5703125" style="125" customWidth="1"/>
    <col min="4370" max="4613" width="9.140625" style="125"/>
    <col min="4614" max="4614" width="5.5703125" style="125" customWidth="1"/>
    <col min="4615" max="4615" width="11.5703125" style="125" customWidth="1"/>
    <col min="4616" max="4616" width="35.7109375" style="125" customWidth="1"/>
    <col min="4617" max="4617" width="9.140625" style="125" customWidth="1"/>
    <col min="4618" max="4618" width="11.5703125" style="125" customWidth="1"/>
    <col min="4619" max="4619" width="15.7109375" style="125" customWidth="1"/>
    <col min="4620" max="4620" width="13.42578125" style="125" customWidth="1"/>
    <col min="4621" max="4621" width="19.140625" style="125" customWidth="1"/>
    <col min="4622" max="4622" width="8.140625" style="125" customWidth="1"/>
    <col min="4623" max="4623" width="12.140625" style="125" customWidth="1"/>
    <col min="4624" max="4624" width="14.42578125" style="125" customWidth="1"/>
    <col min="4625" max="4625" width="13.5703125" style="125" customWidth="1"/>
    <col min="4626" max="4869" width="9.140625" style="125"/>
    <col min="4870" max="4870" width="5.5703125" style="125" customWidth="1"/>
    <col min="4871" max="4871" width="11.5703125" style="125" customWidth="1"/>
    <col min="4872" max="4872" width="35.7109375" style="125" customWidth="1"/>
    <col min="4873" max="4873" width="9.140625" style="125" customWidth="1"/>
    <col min="4874" max="4874" width="11.5703125" style="125" customWidth="1"/>
    <col min="4875" max="4875" width="15.7109375" style="125" customWidth="1"/>
    <col min="4876" max="4876" width="13.42578125" style="125" customWidth="1"/>
    <col min="4877" max="4877" width="19.140625" style="125" customWidth="1"/>
    <col min="4878" max="4878" width="8.140625" style="125" customWidth="1"/>
    <col min="4879" max="4879" width="12.140625" style="125" customWidth="1"/>
    <col min="4880" max="4880" width="14.42578125" style="125" customWidth="1"/>
    <col min="4881" max="4881" width="13.5703125" style="125" customWidth="1"/>
    <col min="4882" max="5125" width="9.140625" style="125"/>
    <col min="5126" max="5126" width="5.5703125" style="125" customWidth="1"/>
    <col min="5127" max="5127" width="11.5703125" style="125" customWidth="1"/>
    <col min="5128" max="5128" width="35.7109375" style="125" customWidth="1"/>
    <col min="5129" max="5129" width="9.140625" style="125" customWidth="1"/>
    <col min="5130" max="5130" width="11.5703125" style="125" customWidth="1"/>
    <col min="5131" max="5131" width="15.7109375" style="125" customWidth="1"/>
    <col min="5132" max="5132" width="13.42578125" style="125" customWidth="1"/>
    <col min="5133" max="5133" width="19.140625" style="125" customWidth="1"/>
    <col min="5134" max="5134" width="8.140625" style="125" customWidth="1"/>
    <col min="5135" max="5135" width="12.140625" style="125" customWidth="1"/>
    <col min="5136" max="5136" width="14.42578125" style="125" customWidth="1"/>
    <col min="5137" max="5137" width="13.5703125" style="125" customWidth="1"/>
    <col min="5138" max="5381" width="9.140625" style="125"/>
    <col min="5382" max="5382" width="5.5703125" style="125" customWidth="1"/>
    <col min="5383" max="5383" width="11.5703125" style="125" customWidth="1"/>
    <col min="5384" max="5384" width="35.7109375" style="125" customWidth="1"/>
    <col min="5385" max="5385" width="9.140625" style="125" customWidth="1"/>
    <col min="5386" max="5386" width="11.5703125" style="125" customWidth="1"/>
    <col min="5387" max="5387" width="15.7109375" style="125" customWidth="1"/>
    <col min="5388" max="5388" width="13.42578125" style="125" customWidth="1"/>
    <col min="5389" max="5389" width="19.140625" style="125" customWidth="1"/>
    <col min="5390" max="5390" width="8.140625" style="125" customWidth="1"/>
    <col min="5391" max="5391" width="12.140625" style="125" customWidth="1"/>
    <col min="5392" max="5392" width="14.42578125" style="125" customWidth="1"/>
    <col min="5393" max="5393" width="13.5703125" style="125" customWidth="1"/>
    <col min="5394" max="5637" width="9.140625" style="125"/>
    <col min="5638" max="5638" width="5.5703125" style="125" customWidth="1"/>
    <col min="5639" max="5639" width="11.5703125" style="125" customWidth="1"/>
    <col min="5640" max="5640" width="35.7109375" style="125" customWidth="1"/>
    <col min="5641" max="5641" width="9.140625" style="125" customWidth="1"/>
    <col min="5642" max="5642" width="11.5703125" style="125" customWidth="1"/>
    <col min="5643" max="5643" width="15.7109375" style="125" customWidth="1"/>
    <col min="5644" max="5644" width="13.42578125" style="125" customWidth="1"/>
    <col min="5645" max="5645" width="19.140625" style="125" customWidth="1"/>
    <col min="5646" max="5646" width="8.140625" style="125" customWidth="1"/>
    <col min="5647" max="5647" width="12.140625" style="125" customWidth="1"/>
    <col min="5648" max="5648" width="14.42578125" style="125" customWidth="1"/>
    <col min="5649" max="5649" width="13.5703125" style="125" customWidth="1"/>
    <col min="5650" max="5893" width="9.140625" style="125"/>
    <col min="5894" max="5894" width="5.5703125" style="125" customWidth="1"/>
    <col min="5895" max="5895" width="11.5703125" style="125" customWidth="1"/>
    <col min="5896" max="5896" width="35.7109375" style="125" customWidth="1"/>
    <col min="5897" max="5897" width="9.140625" style="125" customWidth="1"/>
    <col min="5898" max="5898" width="11.5703125" style="125" customWidth="1"/>
    <col min="5899" max="5899" width="15.7109375" style="125" customWidth="1"/>
    <col min="5900" max="5900" width="13.42578125" style="125" customWidth="1"/>
    <col min="5901" max="5901" width="19.140625" style="125" customWidth="1"/>
    <col min="5902" max="5902" width="8.140625" style="125" customWidth="1"/>
    <col min="5903" max="5903" width="12.140625" style="125" customWidth="1"/>
    <col min="5904" max="5904" width="14.42578125" style="125" customWidth="1"/>
    <col min="5905" max="5905" width="13.5703125" style="125" customWidth="1"/>
    <col min="5906" max="6149" width="9.140625" style="125"/>
    <col min="6150" max="6150" width="5.5703125" style="125" customWidth="1"/>
    <col min="6151" max="6151" width="11.5703125" style="125" customWidth="1"/>
    <col min="6152" max="6152" width="35.7109375" style="125" customWidth="1"/>
    <col min="6153" max="6153" width="9.140625" style="125" customWidth="1"/>
    <col min="6154" max="6154" width="11.5703125" style="125" customWidth="1"/>
    <col min="6155" max="6155" width="15.7109375" style="125" customWidth="1"/>
    <col min="6156" max="6156" width="13.42578125" style="125" customWidth="1"/>
    <col min="6157" max="6157" width="19.140625" style="125" customWidth="1"/>
    <col min="6158" max="6158" width="8.140625" style="125" customWidth="1"/>
    <col min="6159" max="6159" width="12.140625" style="125" customWidth="1"/>
    <col min="6160" max="6160" width="14.42578125" style="125" customWidth="1"/>
    <col min="6161" max="6161" width="13.5703125" style="125" customWidth="1"/>
    <col min="6162" max="6405" width="9.140625" style="125"/>
    <col min="6406" max="6406" width="5.5703125" style="125" customWidth="1"/>
    <col min="6407" max="6407" width="11.5703125" style="125" customWidth="1"/>
    <col min="6408" max="6408" width="35.7109375" style="125" customWidth="1"/>
    <col min="6409" max="6409" width="9.140625" style="125" customWidth="1"/>
    <col min="6410" max="6410" width="11.5703125" style="125" customWidth="1"/>
    <col min="6411" max="6411" width="15.7109375" style="125" customWidth="1"/>
    <col min="6412" max="6412" width="13.42578125" style="125" customWidth="1"/>
    <col min="6413" max="6413" width="19.140625" style="125" customWidth="1"/>
    <col min="6414" max="6414" width="8.140625" style="125" customWidth="1"/>
    <col min="6415" max="6415" width="12.140625" style="125" customWidth="1"/>
    <col min="6416" max="6416" width="14.42578125" style="125" customWidth="1"/>
    <col min="6417" max="6417" width="13.5703125" style="125" customWidth="1"/>
    <col min="6418" max="6661" width="9.140625" style="125"/>
    <col min="6662" max="6662" width="5.5703125" style="125" customWidth="1"/>
    <col min="6663" max="6663" width="11.5703125" style="125" customWidth="1"/>
    <col min="6664" max="6664" width="35.7109375" style="125" customWidth="1"/>
    <col min="6665" max="6665" width="9.140625" style="125" customWidth="1"/>
    <col min="6666" max="6666" width="11.5703125" style="125" customWidth="1"/>
    <col min="6667" max="6667" width="15.7109375" style="125" customWidth="1"/>
    <col min="6668" max="6668" width="13.42578125" style="125" customWidth="1"/>
    <col min="6669" max="6669" width="19.140625" style="125" customWidth="1"/>
    <col min="6670" max="6670" width="8.140625" style="125" customWidth="1"/>
    <col min="6671" max="6671" width="12.140625" style="125" customWidth="1"/>
    <col min="6672" max="6672" width="14.42578125" style="125" customWidth="1"/>
    <col min="6673" max="6673" width="13.5703125" style="125" customWidth="1"/>
    <col min="6674" max="6917" width="9.140625" style="125"/>
    <col min="6918" max="6918" width="5.5703125" style="125" customWidth="1"/>
    <col min="6919" max="6919" width="11.5703125" style="125" customWidth="1"/>
    <col min="6920" max="6920" width="35.7109375" style="125" customWidth="1"/>
    <col min="6921" max="6921" width="9.140625" style="125" customWidth="1"/>
    <col min="6922" max="6922" width="11.5703125" style="125" customWidth="1"/>
    <col min="6923" max="6923" width="15.7109375" style="125" customWidth="1"/>
    <col min="6924" max="6924" width="13.42578125" style="125" customWidth="1"/>
    <col min="6925" max="6925" width="19.140625" style="125" customWidth="1"/>
    <col min="6926" max="6926" width="8.140625" style="125" customWidth="1"/>
    <col min="6927" max="6927" width="12.140625" style="125" customWidth="1"/>
    <col min="6928" max="6928" width="14.42578125" style="125" customWidth="1"/>
    <col min="6929" max="6929" width="13.5703125" style="125" customWidth="1"/>
    <col min="6930" max="7173" width="9.140625" style="125"/>
    <col min="7174" max="7174" width="5.5703125" style="125" customWidth="1"/>
    <col min="7175" max="7175" width="11.5703125" style="125" customWidth="1"/>
    <col min="7176" max="7176" width="35.7109375" style="125" customWidth="1"/>
    <col min="7177" max="7177" width="9.140625" style="125" customWidth="1"/>
    <col min="7178" max="7178" width="11.5703125" style="125" customWidth="1"/>
    <col min="7179" max="7179" width="15.7109375" style="125" customWidth="1"/>
    <col min="7180" max="7180" width="13.42578125" style="125" customWidth="1"/>
    <col min="7181" max="7181" width="19.140625" style="125" customWidth="1"/>
    <col min="7182" max="7182" width="8.140625" style="125" customWidth="1"/>
    <col min="7183" max="7183" width="12.140625" style="125" customWidth="1"/>
    <col min="7184" max="7184" width="14.42578125" style="125" customWidth="1"/>
    <col min="7185" max="7185" width="13.5703125" style="125" customWidth="1"/>
    <col min="7186" max="7429" width="9.140625" style="125"/>
    <col min="7430" max="7430" width="5.5703125" style="125" customWidth="1"/>
    <col min="7431" max="7431" width="11.5703125" style="125" customWidth="1"/>
    <col min="7432" max="7432" width="35.7109375" style="125" customWidth="1"/>
    <col min="7433" max="7433" width="9.140625" style="125" customWidth="1"/>
    <col min="7434" max="7434" width="11.5703125" style="125" customWidth="1"/>
    <col min="7435" max="7435" width="15.7109375" style="125" customWidth="1"/>
    <col min="7436" max="7436" width="13.42578125" style="125" customWidth="1"/>
    <col min="7437" max="7437" width="19.140625" style="125" customWidth="1"/>
    <col min="7438" max="7438" width="8.140625" style="125" customWidth="1"/>
    <col min="7439" max="7439" width="12.140625" style="125" customWidth="1"/>
    <col min="7440" max="7440" width="14.42578125" style="125" customWidth="1"/>
    <col min="7441" max="7441" width="13.5703125" style="125" customWidth="1"/>
    <col min="7442" max="7685" width="9.140625" style="125"/>
    <col min="7686" max="7686" width="5.5703125" style="125" customWidth="1"/>
    <col min="7687" max="7687" width="11.5703125" style="125" customWidth="1"/>
    <col min="7688" max="7688" width="35.7109375" style="125" customWidth="1"/>
    <col min="7689" max="7689" width="9.140625" style="125" customWidth="1"/>
    <col min="7690" max="7690" width="11.5703125" style="125" customWidth="1"/>
    <col min="7691" max="7691" width="15.7109375" style="125" customWidth="1"/>
    <col min="7692" max="7692" width="13.42578125" style="125" customWidth="1"/>
    <col min="7693" max="7693" width="19.140625" style="125" customWidth="1"/>
    <col min="7694" max="7694" width="8.140625" style="125" customWidth="1"/>
    <col min="7695" max="7695" width="12.140625" style="125" customWidth="1"/>
    <col min="7696" max="7696" width="14.42578125" style="125" customWidth="1"/>
    <col min="7697" max="7697" width="13.5703125" style="125" customWidth="1"/>
    <col min="7698" max="7941" width="9.140625" style="125"/>
    <col min="7942" max="7942" width="5.5703125" style="125" customWidth="1"/>
    <col min="7943" max="7943" width="11.5703125" style="125" customWidth="1"/>
    <col min="7944" max="7944" width="35.7109375" style="125" customWidth="1"/>
    <col min="7945" max="7945" width="9.140625" style="125" customWidth="1"/>
    <col min="7946" max="7946" width="11.5703125" style="125" customWidth="1"/>
    <col min="7947" max="7947" width="15.7109375" style="125" customWidth="1"/>
    <col min="7948" max="7948" width="13.42578125" style="125" customWidth="1"/>
    <col min="7949" max="7949" width="19.140625" style="125" customWidth="1"/>
    <col min="7950" max="7950" width="8.140625" style="125" customWidth="1"/>
    <col min="7951" max="7951" width="12.140625" style="125" customWidth="1"/>
    <col min="7952" max="7952" width="14.42578125" style="125" customWidth="1"/>
    <col min="7953" max="7953" width="13.5703125" style="125" customWidth="1"/>
    <col min="7954" max="8197" width="9.140625" style="125"/>
    <col min="8198" max="8198" width="5.5703125" style="125" customWidth="1"/>
    <col min="8199" max="8199" width="11.5703125" style="125" customWidth="1"/>
    <col min="8200" max="8200" width="35.7109375" style="125" customWidth="1"/>
    <col min="8201" max="8201" width="9.140625" style="125" customWidth="1"/>
    <col min="8202" max="8202" width="11.5703125" style="125" customWidth="1"/>
    <col min="8203" max="8203" width="15.7109375" style="125" customWidth="1"/>
    <col min="8204" max="8204" width="13.42578125" style="125" customWidth="1"/>
    <col min="8205" max="8205" width="19.140625" style="125" customWidth="1"/>
    <col min="8206" max="8206" width="8.140625" style="125" customWidth="1"/>
    <col min="8207" max="8207" width="12.140625" style="125" customWidth="1"/>
    <col min="8208" max="8208" width="14.42578125" style="125" customWidth="1"/>
    <col min="8209" max="8209" width="13.5703125" style="125" customWidth="1"/>
    <col min="8210" max="8453" width="9.140625" style="125"/>
    <col min="8454" max="8454" width="5.5703125" style="125" customWidth="1"/>
    <col min="8455" max="8455" width="11.5703125" style="125" customWidth="1"/>
    <col min="8456" max="8456" width="35.7109375" style="125" customWidth="1"/>
    <col min="8457" max="8457" width="9.140625" style="125" customWidth="1"/>
    <col min="8458" max="8458" width="11.5703125" style="125" customWidth="1"/>
    <col min="8459" max="8459" width="15.7109375" style="125" customWidth="1"/>
    <col min="8460" max="8460" width="13.42578125" style="125" customWidth="1"/>
    <col min="8461" max="8461" width="19.140625" style="125" customWidth="1"/>
    <col min="8462" max="8462" width="8.140625" style="125" customWidth="1"/>
    <col min="8463" max="8463" width="12.140625" style="125" customWidth="1"/>
    <col min="8464" max="8464" width="14.42578125" style="125" customWidth="1"/>
    <col min="8465" max="8465" width="13.5703125" style="125" customWidth="1"/>
    <col min="8466" max="8709" width="9.140625" style="125"/>
    <col min="8710" max="8710" width="5.5703125" style="125" customWidth="1"/>
    <col min="8711" max="8711" width="11.5703125" style="125" customWidth="1"/>
    <col min="8712" max="8712" width="35.7109375" style="125" customWidth="1"/>
    <col min="8713" max="8713" width="9.140625" style="125" customWidth="1"/>
    <col min="8714" max="8714" width="11.5703125" style="125" customWidth="1"/>
    <col min="8715" max="8715" width="15.7109375" style="125" customWidth="1"/>
    <col min="8716" max="8716" width="13.42578125" style="125" customWidth="1"/>
    <col min="8717" max="8717" width="19.140625" style="125" customWidth="1"/>
    <col min="8718" max="8718" width="8.140625" style="125" customWidth="1"/>
    <col min="8719" max="8719" width="12.140625" style="125" customWidth="1"/>
    <col min="8720" max="8720" width="14.42578125" style="125" customWidth="1"/>
    <col min="8721" max="8721" width="13.5703125" style="125" customWidth="1"/>
    <col min="8722" max="8965" width="9.140625" style="125"/>
    <col min="8966" max="8966" width="5.5703125" style="125" customWidth="1"/>
    <col min="8967" max="8967" width="11.5703125" style="125" customWidth="1"/>
    <col min="8968" max="8968" width="35.7109375" style="125" customWidth="1"/>
    <col min="8969" max="8969" width="9.140625" style="125" customWidth="1"/>
    <col min="8970" max="8970" width="11.5703125" style="125" customWidth="1"/>
    <col min="8971" max="8971" width="15.7109375" style="125" customWidth="1"/>
    <col min="8972" max="8972" width="13.42578125" style="125" customWidth="1"/>
    <col min="8973" max="8973" width="19.140625" style="125" customWidth="1"/>
    <col min="8974" max="8974" width="8.140625" style="125" customWidth="1"/>
    <col min="8975" max="8975" width="12.140625" style="125" customWidth="1"/>
    <col min="8976" max="8976" width="14.42578125" style="125" customWidth="1"/>
    <col min="8977" max="8977" width="13.5703125" style="125" customWidth="1"/>
    <col min="8978" max="9221" width="9.140625" style="125"/>
    <col min="9222" max="9222" width="5.5703125" style="125" customWidth="1"/>
    <col min="9223" max="9223" width="11.5703125" style="125" customWidth="1"/>
    <col min="9224" max="9224" width="35.7109375" style="125" customWidth="1"/>
    <col min="9225" max="9225" width="9.140625" style="125" customWidth="1"/>
    <col min="9226" max="9226" width="11.5703125" style="125" customWidth="1"/>
    <col min="9227" max="9227" width="15.7109375" style="125" customWidth="1"/>
    <col min="9228" max="9228" width="13.42578125" style="125" customWidth="1"/>
    <col min="9229" max="9229" width="19.140625" style="125" customWidth="1"/>
    <col min="9230" max="9230" width="8.140625" style="125" customWidth="1"/>
    <col min="9231" max="9231" width="12.140625" style="125" customWidth="1"/>
    <col min="9232" max="9232" width="14.42578125" style="125" customWidth="1"/>
    <col min="9233" max="9233" width="13.5703125" style="125" customWidth="1"/>
    <col min="9234" max="9477" width="9.140625" style="125"/>
    <col min="9478" max="9478" width="5.5703125" style="125" customWidth="1"/>
    <col min="9479" max="9479" width="11.5703125" style="125" customWidth="1"/>
    <col min="9480" max="9480" width="35.7109375" style="125" customWidth="1"/>
    <col min="9481" max="9481" width="9.140625" style="125" customWidth="1"/>
    <col min="9482" max="9482" width="11.5703125" style="125" customWidth="1"/>
    <col min="9483" max="9483" width="15.7109375" style="125" customWidth="1"/>
    <col min="9484" max="9484" width="13.42578125" style="125" customWidth="1"/>
    <col min="9485" max="9485" width="19.140625" style="125" customWidth="1"/>
    <col min="9486" max="9486" width="8.140625" style="125" customWidth="1"/>
    <col min="9487" max="9487" width="12.140625" style="125" customWidth="1"/>
    <col min="9488" max="9488" width="14.42578125" style="125" customWidth="1"/>
    <col min="9489" max="9489" width="13.5703125" style="125" customWidth="1"/>
    <col min="9490" max="9733" width="9.140625" style="125"/>
    <col min="9734" max="9734" width="5.5703125" style="125" customWidth="1"/>
    <col min="9735" max="9735" width="11.5703125" style="125" customWidth="1"/>
    <col min="9736" max="9736" width="35.7109375" style="125" customWidth="1"/>
    <col min="9737" max="9737" width="9.140625" style="125" customWidth="1"/>
    <col min="9738" max="9738" width="11.5703125" style="125" customWidth="1"/>
    <col min="9739" max="9739" width="15.7109375" style="125" customWidth="1"/>
    <col min="9740" max="9740" width="13.42578125" style="125" customWidth="1"/>
    <col min="9741" max="9741" width="19.140625" style="125" customWidth="1"/>
    <col min="9742" max="9742" width="8.140625" style="125" customWidth="1"/>
    <col min="9743" max="9743" width="12.140625" style="125" customWidth="1"/>
    <col min="9744" max="9744" width="14.42578125" style="125" customWidth="1"/>
    <col min="9745" max="9745" width="13.5703125" style="125" customWidth="1"/>
    <col min="9746" max="9989" width="9.140625" style="125"/>
    <col min="9990" max="9990" width="5.5703125" style="125" customWidth="1"/>
    <col min="9991" max="9991" width="11.5703125" style="125" customWidth="1"/>
    <col min="9992" max="9992" width="35.7109375" style="125" customWidth="1"/>
    <col min="9993" max="9993" width="9.140625" style="125" customWidth="1"/>
    <col min="9994" max="9994" width="11.5703125" style="125" customWidth="1"/>
    <col min="9995" max="9995" width="15.7109375" style="125" customWidth="1"/>
    <col min="9996" max="9996" width="13.42578125" style="125" customWidth="1"/>
    <col min="9997" max="9997" width="19.140625" style="125" customWidth="1"/>
    <col min="9998" max="9998" width="8.140625" style="125" customWidth="1"/>
    <col min="9999" max="9999" width="12.140625" style="125" customWidth="1"/>
    <col min="10000" max="10000" width="14.42578125" style="125" customWidth="1"/>
    <col min="10001" max="10001" width="13.5703125" style="125" customWidth="1"/>
    <col min="10002" max="10245" width="9.140625" style="125"/>
    <col min="10246" max="10246" width="5.5703125" style="125" customWidth="1"/>
    <col min="10247" max="10247" width="11.5703125" style="125" customWidth="1"/>
    <col min="10248" max="10248" width="35.7109375" style="125" customWidth="1"/>
    <col min="10249" max="10249" width="9.140625" style="125" customWidth="1"/>
    <col min="10250" max="10250" width="11.5703125" style="125" customWidth="1"/>
    <col min="10251" max="10251" width="15.7109375" style="125" customWidth="1"/>
    <col min="10252" max="10252" width="13.42578125" style="125" customWidth="1"/>
    <col min="10253" max="10253" width="19.140625" style="125" customWidth="1"/>
    <col min="10254" max="10254" width="8.140625" style="125" customWidth="1"/>
    <col min="10255" max="10255" width="12.140625" style="125" customWidth="1"/>
    <col min="10256" max="10256" width="14.42578125" style="125" customWidth="1"/>
    <col min="10257" max="10257" width="13.5703125" style="125" customWidth="1"/>
    <col min="10258" max="10501" width="9.140625" style="125"/>
    <col min="10502" max="10502" width="5.5703125" style="125" customWidth="1"/>
    <col min="10503" max="10503" width="11.5703125" style="125" customWidth="1"/>
    <col min="10504" max="10504" width="35.7109375" style="125" customWidth="1"/>
    <col min="10505" max="10505" width="9.140625" style="125" customWidth="1"/>
    <col min="10506" max="10506" width="11.5703125" style="125" customWidth="1"/>
    <col min="10507" max="10507" width="15.7109375" style="125" customWidth="1"/>
    <col min="10508" max="10508" width="13.42578125" style="125" customWidth="1"/>
    <col min="10509" max="10509" width="19.140625" style="125" customWidth="1"/>
    <col min="10510" max="10510" width="8.140625" style="125" customWidth="1"/>
    <col min="10511" max="10511" width="12.140625" style="125" customWidth="1"/>
    <col min="10512" max="10512" width="14.42578125" style="125" customWidth="1"/>
    <col min="10513" max="10513" width="13.5703125" style="125" customWidth="1"/>
    <col min="10514" max="10757" width="9.140625" style="125"/>
    <col min="10758" max="10758" width="5.5703125" style="125" customWidth="1"/>
    <col min="10759" max="10759" width="11.5703125" style="125" customWidth="1"/>
    <col min="10760" max="10760" width="35.7109375" style="125" customWidth="1"/>
    <col min="10761" max="10761" width="9.140625" style="125" customWidth="1"/>
    <col min="10762" max="10762" width="11.5703125" style="125" customWidth="1"/>
    <col min="10763" max="10763" width="15.7109375" style="125" customWidth="1"/>
    <col min="10764" max="10764" width="13.42578125" style="125" customWidth="1"/>
    <col min="10765" max="10765" width="19.140625" style="125" customWidth="1"/>
    <col min="10766" max="10766" width="8.140625" style="125" customWidth="1"/>
    <col min="10767" max="10767" width="12.140625" style="125" customWidth="1"/>
    <col min="10768" max="10768" width="14.42578125" style="125" customWidth="1"/>
    <col min="10769" max="10769" width="13.5703125" style="125" customWidth="1"/>
    <col min="10770" max="11013" width="9.140625" style="125"/>
    <col min="11014" max="11014" width="5.5703125" style="125" customWidth="1"/>
    <col min="11015" max="11015" width="11.5703125" style="125" customWidth="1"/>
    <col min="11016" max="11016" width="35.7109375" style="125" customWidth="1"/>
    <col min="11017" max="11017" width="9.140625" style="125" customWidth="1"/>
    <col min="11018" max="11018" width="11.5703125" style="125" customWidth="1"/>
    <col min="11019" max="11019" width="15.7109375" style="125" customWidth="1"/>
    <col min="11020" max="11020" width="13.42578125" style="125" customWidth="1"/>
    <col min="11021" max="11021" width="19.140625" style="125" customWidth="1"/>
    <col min="11022" max="11022" width="8.140625" style="125" customWidth="1"/>
    <col min="11023" max="11023" width="12.140625" style="125" customWidth="1"/>
    <col min="11024" max="11024" width="14.42578125" style="125" customWidth="1"/>
    <col min="11025" max="11025" width="13.5703125" style="125" customWidth="1"/>
    <col min="11026" max="11269" width="9.140625" style="125"/>
    <col min="11270" max="11270" width="5.5703125" style="125" customWidth="1"/>
    <col min="11271" max="11271" width="11.5703125" style="125" customWidth="1"/>
    <col min="11272" max="11272" width="35.7109375" style="125" customWidth="1"/>
    <col min="11273" max="11273" width="9.140625" style="125" customWidth="1"/>
    <col min="11274" max="11274" width="11.5703125" style="125" customWidth="1"/>
    <col min="11275" max="11275" width="15.7109375" style="125" customWidth="1"/>
    <col min="11276" max="11276" width="13.42578125" style="125" customWidth="1"/>
    <col min="11277" max="11277" width="19.140625" style="125" customWidth="1"/>
    <col min="11278" max="11278" width="8.140625" style="125" customWidth="1"/>
    <col min="11279" max="11279" width="12.140625" style="125" customWidth="1"/>
    <col min="11280" max="11280" width="14.42578125" style="125" customWidth="1"/>
    <col min="11281" max="11281" width="13.5703125" style="125" customWidth="1"/>
    <col min="11282" max="11525" width="9.140625" style="125"/>
    <col min="11526" max="11526" width="5.5703125" style="125" customWidth="1"/>
    <col min="11527" max="11527" width="11.5703125" style="125" customWidth="1"/>
    <col min="11528" max="11528" width="35.7109375" style="125" customWidth="1"/>
    <col min="11529" max="11529" width="9.140625" style="125" customWidth="1"/>
    <col min="11530" max="11530" width="11.5703125" style="125" customWidth="1"/>
    <col min="11531" max="11531" width="15.7109375" style="125" customWidth="1"/>
    <col min="11532" max="11532" width="13.42578125" style="125" customWidth="1"/>
    <col min="11533" max="11533" width="19.140625" style="125" customWidth="1"/>
    <col min="11534" max="11534" width="8.140625" style="125" customWidth="1"/>
    <col min="11535" max="11535" width="12.140625" style="125" customWidth="1"/>
    <col min="11536" max="11536" width="14.42578125" style="125" customWidth="1"/>
    <col min="11537" max="11537" width="13.5703125" style="125" customWidth="1"/>
    <col min="11538" max="11781" width="9.140625" style="125"/>
    <col min="11782" max="11782" width="5.5703125" style="125" customWidth="1"/>
    <col min="11783" max="11783" width="11.5703125" style="125" customWidth="1"/>
    <col min="11784" max="11784" width="35.7109375" style="125" customWidth="1"/>
    <col min="11785" max="11785" width="9.140625" style="125" customWidth="1"/>
    <col min="11786" max="11786" width="11.5703125" style="125" customWidth="1"/>
    <col min="11787" max="11787" width="15.7109375" style="125" customWidth="1"/>
    <col min="11788" max="11788" width="13.42578125" style="125" customWidth="1"/>
    <col min="11789" max="11789" width="19.140625" style="125" customWidth="1"/>
    <col min="11790" max="11790" width="8.140625" style="125" customWidth="1"/>
    <col min="11791" max="11791" width="12.140625" style="125" customWidth="1"/>
    <col min="11792" max="11792" width="14.42578125" style="125" customWidth="1"/>
    <col min="11793" max="11793" width="13.5703125" style="125" customWidth="1"/>
    <col min="11794" max="12037" width="9.140625" style="125"/>
    <col min="12038" max="12038" width="5.5703125" style="125" customWidth="1"/>
    <col min="12039" max="12039" width="11.5703125" style="125" customWidth="1"/>
    <col min="12040" max="12040" width="35.7109375" style="125" customWidth="1"/>
    <col min="12041" max="12041" width="9.140625" style="125" customWidth="1"/>
    <col min="12042" max="12042" width="11.5703125" style="125" customWidth="1"/>
    <col min="12043" max="12043" width="15.7109375" style="125" customWidth="1"/>
    <col min="12044" max="12044" width="13.42578125" style="125" customWidth="1"/>
    <col min="12045" max="12045" width="19.140625" style="125" customWidth="1"/>
    <col min="12046" max="12046" width="8.140625" style="125" customWidth="1"/>
    <col min="12047" max="12047" width="12.140625" style="125" customWidth="1"/>
    <col min="12048" max="12048" width="14.42578125" style="125" customWidth="1"/>
    <col min="12049" max="12049" width="13.5703125" style="125" customWidth="1"/>
    <col min="12050" max="12293" width="9.140625" style="125"/>
    <col min="12294" max="12294" width="5.5703125" style="125" customWidth="1"/>
    <col min="12295" max="12295" width="11.5703125" style="125" customWidth="1"/>
    <col min="12296" max="12296" width="35.7109375" style="125" customWidth="1"/>
    <col min="12297" max="12297" width="9.140625" style="125" customWidth="1"/>
    <col min="12298" max="12298" width="11.5703125" style="125" customWidth="1"/>
    <col min="12299" max="12299" width="15.7109375" style="125" customWidth="1"/>
    <col min="12300" max="12300" width="13.42578125" style="125" customWidth="1"/>
    <col min="12301" max="12301" width="19.140625" style="125" customWidth="1"/>
    <col min="12302" max="12302" width="8.140625" style="125" customWidth="1"/>
    <col min="12303" max="12303" width="12.140625" style="125" customWidth="1"/>
    <col min="12304" max="12304" width="14.42578125" style="125" customWidth="1"/>
    <col min="12305" max="12305" width="13.5703125" style="125" customWidth="1"/>
    <col min="12306" max="12549" width="9.140625" style="125"/>
    <col min="12550" max="12550" width="5.5703125" style="125" customWidth="1"/>
    <col min="12551" max="12551" width="11.5703125" style="125" customWidth="1"/>
    <col min="12552" max="12552" width="35.7109375" style="125" customWidth="1"/>
    <col min="12553" max="12553" width="9.140625" style="125" customWidth="1"/>
    <col min="12554" max="12554" width="11.5703125" style="125" customWidth="1"/>
    <col min="12555" max="12555" width="15.7109375" style="125" customWidth="1"/>
    <col min="12556" max="12556" width="13.42578125" style="125" customWidth="1"/>
    <col min="12557" max="12557" width="19.140625" style="125" customWidth="1"/>
    <col min="12558" max="12558" width="8.140625" style="125" customWidth="1"/>
    <col min="12559" max="12559" width="12.140625" style="125" customWidth="1"/>
    <col min="12560" max="12560" width="14.42578125" style="125" customWidth="1"/>
    <col min="12561" max="12561" width="13.5703125" style="125" customWidth="1"/>
    <col min="12562" max="12805" width="9.140625" style="125"/>
    <col min="12806" max="12806" width="5.5703125" style="125" customWidth="1"/>
    <col min="12807" max="12807" width="11.5703125" style="125" customWidth="1"/>
    <col min="12808" max="12808" width="35.7109375" style="125" customWidth="1"/>
    <col min="12809" max="12809" width="9.140625" style="125" customWidth="1"/>
    <col min="12810" max="12810" width="11.5703125" style="125" customWidth="1"/>
    <col min="12811" max="12811" width="15.7109375" style="125" customWidth="1"/>
    <col min="12812" max="12812" width="13.42578125" style="125" customWidth="1"/>
    <col min="12813" max="12813" width="19.140625" style="125" customWidth="1"/>
    <col min="12814" max="12814" width="8.140625" style="125" customWidth="1"/>
    <col min="12815" max="12815" width="12.140625" style="125" customWidth="1"/>
    <col min="12816" max="12816" width="14.42578125" style="125" customWidth="1"/>
    <col min="12817" max="12817" width="13.5703125" style="125" customWidth="1"/>
    <col min="12818" max="13061" width="9.140625" style="125"/>
    <col min="13062" max="13062" width="5.5703125" style="125" customWidth="1"/>
    <col min="13063" max="13063" width="11.5703125" style="125" customWidth="1"/>
    <col min="13064" max="13064" width="35.7109375" style="125" customWidth="1"/>
    <col min="13065" max="13065" width="9.140625" style="125" customWidth="1"/>
    <col min="13066" max="13066" width="11.5703125" style="125" customWidth="1"/>
    <col min="13067" max="13067" width="15.7109375" style="125" customWidth="1"/>
    <col min="13068" max="13068" width="13.42578125" style="125" customWidth="1"/>
    <col min="13069" max="13069" width="19.140625" style="125" customWidth="1"/>
    <col min="13070" max="13070" width="8.140625" style="125" customWidth="1"/>
    <col min="13071" max="13071" width="12.140625" style="125" customWidth="1"/>
    <col min="13072" max="13072" width="14.42578125" style="125" customWidth="1"/>
    <col min="13073" max="13073" width="13.5703125" style="125" customWidth="1"/>
    <col min="13074" max="13317" width="9.140625" style="125"/>
    <col min="13318" max="13318" width="5.5703125" style="125" customWidth="1"/>
    <col min="13319" max="13319" width="11.5703125" style="125" customWidth="1"/>
    <col min="13320" max="13320" width="35.7109375" style="125" customWidth="1"/>
    <col min="13321" max="13321" width="9.140625" style="125" customWidth="1"/>
    <col min="13322" max="13322" width="11.5703125" style="125" customWidth="1"/>
    <col min="13323" max="13323" width="15.7109375" style="125" customWidth="1"/>
    <col min="13324" max="13324" width="13.42578125" style="125" customWidth="1"/>
    <col min="13325" max="13325" width="19.140625" style="125" customWidth="1"/>
    <col min="13326" max="13326" width="8.140625" style="125" customWidth="1"/>
    <col min="13327" max="13327" width="12.140625" style="125" customWidth="1"/>
    <col min="13328" max="13328" width="14.42578125" style="125" customWidth="1"/>
    <col min="13329" max="13329" width="13.5703125" style="125" customWidth="1"/>
    <col min="13330" max="13573" width="9.140625" style="125"/>
    <col min="13574" max="13574" width="5.5703125" style="125" customWidth="1"/>
    <col min="13575" max="13575" width="11.5703125" style="125" customWidth="1"/>
    <col min="13576" max="13576" width="35.7109375" style="125" customWidth="1"/>
    <col min="13577" max="13577" width="9.140625" style="125" customWidth="1"/>
    <col min="13578" max="13578" width="11.5703125" style="125" customWidth="1"/>
    <col min="13579" max="13579" width="15.7109375" style="125" customWidth="1"/>
    <col min="13580" max="13580" width="13.42578125" style="125" customWidth="1"/>
    <col min="13581" max="13581" width="19.140625" style="125" customWidth="1"/>
    <col min="13582" max="13582" width="8.140625" style="125" customWidth="1"/>
    <col min="13583" max="13583" width="12.140625" style="125" customWidth="1"/>
    <col min="13584" max="13584" width="14.42578125" style="125" customWidth="1"/>
    <col min="13585" max="13585" width="13.5703125" style="125" customWidth="1"/>
    <col min="13586" max="13829" width="9.140625" style="125"/>
    <col min="13830" max="13830" width="5.5703125" style="125" customWidth="1"/>
    <col min="13831" max="13831" width="11.5703125" style="125" customWidth="1"/>
    <col min="13832" max="13832" width="35.7109375" style="125" customWidth="1"/>
    <col min="13833" max="13833" width="9.140625" style="125" customWidth="1"/>
    <col min="13834" max="13834" width="11.5703125" style="125" customWidth="1"/>
    <col min="13835" max="13835" width="15.7109375" style="125" customWidth="1"/>
    <col min="13836" max="13836" width="13.42578125" style="125" customWidth="1"/>
    <col min="13837" max="13837" width="19.140625" style="125" customWidth="1"/>
    <col min="13838" max="13838" width="8.140625" style="125" customWidth="1"/>
    <col min="13839" max="13839" width="12.140625" style="125" customWidth="1"/>
    <col min="13840" max="13840" width="14.42578125" style="125" customWidth="1"/>
    <col min="13841" max="13841" width="13.5703125" style="125" customWidth="1"/>
    <col min="13842" max="14085" width="9.140625" style="125"/>
    <col min="14086" max="14086" width="5.5703125" style="125" customWidth="1"/>
    <col min="14087" max="14087" width="11.5703125" style="125" customWidth="1"/>
    <col min="14088" max="14088" width="35.7109375" style="125" customWidth="1"/>
    <col min="14089" max="14089" width="9.140625" style="125" customWidth="1"/>
    <col min="14090" max="14090" width="11.5703125" style="125" customWidth="1"/>
    <col min="14091" max="14091" width="15.7109375" style="125" customWidth="1"/>
    <col min="14092" max="14092" width="13.42578125" style="125" customWidth="1"/>
    <col min="14093" max="14093" width="19.140625" style="125" customWidth="1"/>
    <col min="14094" max="14094" width="8.140625" style="125" customWidth="1"/>
    <col min="14095" max="14095" width="12.140625" style="125" customWidth="1"/>
    <col min="14096" max="14096" width="14.42578125" style="125" customWidth="1"/>
    <col min="14097" max="14097" width="13.5703125" style="125" customWidth="1"/>
    <col min="14098" max="14341" width="9.140625" style="125"/>
    <col min="14342" max="14342" width="5.5703125" style="125" customWidth="1"/>
    <col min="14343" max="14343" width="11.5703125" style="125" customWidth="1"/>
    <col min="14344" max="14344" width="35.7109375" style="125" customWidth="1"/>
    <col min="14345" max="14345" width="9.140625" style="125" customWidth="1"/>
    <col min="14346" max="14346" width="11.5703125" style="125" customWidth="1"/>
    <col min="14347" max="14347" width="15.7109375" style="125" customWidth="1"/>
    <col min="14348" max="14348" width="13.42578125" style="125" customWidth="1"/>
    <col min="14349" max="14349" width="19.140625" style="125" customWidth="1"/>
    <col min="14350" max="14350" width="8.140625" style="125" customWidth="1"/>
    <col min="14351" max="14351" width="12.140625" style="125" customWidth="1"/>
    <col min="14352" max="14352" width="14.42578125" style="125" customWidth="1"/>
    <col min="14353" max="14353" width="13.5703125" style="125" customWidth="1"/>
    <col min="14354" max="14597" width="9.140625" style="125"/>
    <col min="14598" max="14598" width="5.5703125" style="125" customWidth="1"/>
    <col min="14599" max="14599" width="11.5703125" style="125" customWidth="1"/>
    <col min="14600" max="14600" width="35.7109375" style="125" customWidth="1"/>
    <col min="14601" max="14601" width="9.140625" style="125" customWidth="1"/>
    <col min="14602" max="14602" width="11.5703125" style="125" customWidth="1"/>
    <col min="14603" max="14603" width="15.7109375" style="125" customWidth="1"/>
    <col min="14604" max="14604" width="13.42578125" style="125" customWidth="1"/>
    <col min="14605" max="14605" width="19.140625" style="125" customWidth="1"/>
    <col min="14606" max="14606" width="8.140625" style="125" customWidth="1"/>
    <col min="14607" max="14607" width="12.140625" style="125" customWidth="1"/>
    <col min="14608" max="14608" width="14.42578125" style="125" customWidth="1"/>
    <col min="14609" max="14609" width="13.5703125" style="125" customWidth="1"/>
    <col min="14610" max="14853" width="9.140625" style="125"/>
    <col min="14854" max="14854" width="5.5703125" style="125" customWidth="1"/>
    <col min="14855" max="14855" width="11.5703125" style="125" customWidth="1"/>
    <col min="14856" max="14856" width="35.7109375" style="125" customWidth="1"/>
    <col min="14857" max="14857" width="9.140625" style="125" customWidth="1"/>
    <col min="14858" max="14858" width="11.5703125" style="125" customWidth="1"/>
    <col min="14859" max="14859" width="15.7109375" style="125" customWidth="1"/>
    <col min="14860" max="14860" width="13.42578125" style="125" customWidth="1"/>
    <col min="14861" max="14861" width="19.140625" style="125" customWidth="1"/>
    <col min="14862" max="14862" width="8.140625" style="125" customWidth="1"/>
    <col min="14863" max="14863" width="12.140625" style="125" customWidth="1"/>
    <col min="14864" max="14864" width="14.42578125" style="125" customWidth="1"/>
    <col min="14865" max="14865" width="13.5703125" style="125" customWidth="1"/>
    <col min="14866" max="15109" width="9.140625" style="125"/>
    <col min="15110" max="15110" width="5.5703125" style="125" customWidth="1"/>
    <col min="15111" max="15111" width="11.5703125" style="125" customWidth="1"/>
    <col min="15112" max="15112" width="35.7109375" style="125" customWidth="1"/>
    <col min="15113" max="15113" width="9.140625" style="125" customWidth="1"/>
    <col min="15114" max="15114" width="11.5703125" style="125" customWidth="1"/>
    <col min="15115" max="15115" width="15.7109375" style="125" customWidth="1"/>
    <col min="15116" max="15116" width="13.42578125" style="125" customWidth="1"/>
    <col min="15117" max="15117" width="19.140625" style="125" customWidth="1"/>
    <col min="15118" max="15118" width="8.140625" style="125" customWidth="1"/>
    <col min="15119" max="15119" width="12.140625" style="125" customWidth="1"/>
    <col min="15120" max="15120" width="14.42578125" style="125" customWidth="1"/>
    <col min="15121" max="15121" width="13.5703125" style="125" customWidth="1"/>
    <col min="15122" max="15365" width="9.140625" style="125"/>
    <col min="15366" max="15366" width="5.5703125" style="125" customWidth="1"/>
    <col min="15367" max="15367" width="11.5703125" style="125" customWidth="1"/>
    <col min="15368" max="15368" width="35.7109375" style="125" customWidth="1"/>
    <col min="15369" max="15369" width="9.140625" style="125" customWidth="1"/>
    <col min="15370" max="15370" width="11.5703125" style="125" customWidth="1"/>
    <col min="15371" max="15371" width="15.7109375" style="125" customWidth="1"/>
    <col min="15372" max="15372" width="13.42578125" style="125" customWidth="1"/>
    <col min="15373" max="15373" width="19.140625" style="125" customWidth="1"/>
    <col min="15374" max="15374" width="8.140625" style="125" customWidth="1"/>
    <col min="15375" max="15375" width="12.140625" style="125" customWidth="1"/>
    <col min="15376" max="15376" width="14.42578125" style="125" customWidth="1"/>
    <col min="15377" max="15377" width="13.5703125" style="125" customWidth="1"/>
    <col min="15378" max="15621" width="9.140625" style="125"/>
    <col min="15622" max="15622" width="5.5703125" style="125" customWidth="1"/>
    <col min="15623" max="15623" width="11.5703125" style="125" customWidth="1"/>
    <col min="15624" max="15624" width="35.7109375" style="125" customWidth="1"/>
    <col min="15625" max="15625" width="9.140625" style="125" customWidth="1"/>
    <col min="15626" max="15626" width="11.5703125" style="125" customWidth="1"/>
    <col min="15627" max="15627" width="15.7109375" style="125" customWidth="1"/>
    <col min="15628" max="15628" width="13.42578125" style="125" customWidth="1"/>
    <col min="15629" max="15629" width="19.140625" style="125" customWidth="1"/>
    <col min="15630" max="15630" width="8.140625" style="125" customWidth="1"/>
    <col min="15631" max="15631" width="12.140625" style="125" customWidth="1"/>
    <col min="15632" max="15632" width="14.42578125" style="125" customWidth="1"/>
    <col min="15633" max="15633" width="13.5703125" style="125" customWidth="1"/>
    <col min="15634" max="15877" width="9.140625" style="125"/>
    <col min="15878" max="15878" width="5.5703125" style="125" customWidth="1"/>
    <col min="15879" max="15879" width="11.5703125" style="125" customWidth="1"/>
    <col min="15880" max="15880" width="35.7109375" style="125" customWidth="1"/>
    <col min="15881" max="15881" width="9.140625" style="125" customWidth="1"/>
    <col min="15882" max="15882" width="11.5703125" style="125" customWidth="1"/>
    <col min="15883" max="15883" width="15.7109375" style="125" customWidth="1"/>
    <col min="15884" max="15884" width="13.42578125" style="125" customWidth="1"/>
    <col min="15885" max="15885" width="19.140625" style="125" customWidth="1"/>
    <col min="15886" max="15886" width="8.140625" style="125" customWidth="1"/>
    <col min="15887" max="15887" width="12.140625" style="125" customWidth="1"/>
    <col min="15888" max="15888" width="14.42578125" style="125" customWidth="1"/>
    <col min="15889" max="15889" width="13.5703125" style="125" customWidth="1"/>
    <col min="15890" max="16133" width="9.140625" style="125"/>
    <col min="16134" max="16134" width="5.5703125" style="125" customWidth="1"/>
    <col min="16135" max="16135" width="11.5703125" style="125" customWidth="1"/>
    <col min="16136" max="16136" width="35.7109375" style="125" customWidth="1"/>
    <col min="16137" max="16137" width="9.140625" style="125" customWidth="1"/>
    <col min="16138" max="16138" width="11.5703125" style="125" customWidth="1"/>
    <col min="16139" max="16139" width="15.7109375" style="125" customWidth="1"/>
    <col min="16140" max="16140" width="13.42578125" style="125" customWidth="1"/>
    <col min="16141" max="16141" width="19.140625" style="125" customWidth="1"/>
    <col min="16142" max="16142" width="8.140625" style="125" customWidth="1"/>
    <col min="16143" max="16143" width="12.140625" style="125" customWidth="1"/>
    <col min="16144" max="16144" width="14.42578125" style="125" customWidth="1"/>
    <col min="16145" max="16145" width="13.5703125" style="125" customWidth="1"/>
    <col min="16146" max="16384" width="9.140625" style="125"/>
  </cols>
  <sheetData>
    <row r="1" spans="1:25" x14ac:dyDescent="0.2">
      <c r="T1" s="390"/>
      <c r="U1" s="433" t="s">
        <v>700</v>
      </c>
    </row>
    <row r="2" spans="1:25" x14ac:dyDescent="0.2">
      <c r="T2" s="390"/>
      <c r="U2" s="433" t="s">
        <v>701</v>
      </c>
    </row>
    <row r="3" spans="1:25" x14ac:dyDescent="0.2">
      <c r="T3" s="390"/>
      <c r="U3" s="433" t="s">
        <v>702</v>
      </c>
    </row>
    <row r="4" spans="1:25" x14ac:dyDescent="0.2">
      <c r="T4" s="390"/>
      <c r="U4" s="433" t="s">
        <v>784</v>
      </c>
    </row>
    <row r="5" spans="1:25" ht="20.25" customHeight="1" x14ac:dyDescent="0.2">
      <c r="A5" s="837" t="s">
        <v>339</v>
      </c>
      <c r="B5" s="837"/>
      <c r="C5" s="837"/>
      <c r="D5" s="837"/>
      <c r="E5" s="837"/>
      <c r="F5" s="837"/>
      <c r="G5" s="837"/>
      <c r="H5" s="837"/>
      <c r="I5" s="837"/>
      <c r="J5" s="837"/>
      <c r="K5" s="837"/>
      <c r="L5" s="837"/>
      <c r="M5" s="837"/>
      <c r="N5" s="837"/>
      <c r="O5" s="837"/>
      <c r="P5" s="837"/>
      <c r="Q5" s="837"/>
      <c r="R5" s="837"/>
      <c r="S5" s="837"/>
    </row>
    <row r="6" spans="1:25" ht="14.25" customHeight="1" x14ac:dyDescent="0.2">
      <c r="A6" s="838" t="s">
        <v>340</v>
      </c>
      <c r="B6" s="839" t="s">
        <v>341</v>
      </c>
      <c r="C6" s="839" t="s">
        <v>342</v>
      </c>
      <c r="D6" s="840" t="s">
        <v>343</v>
      </c>
      <c r="E6" s="841" t="s">
        <v>344</v>
      </c>
      <c r="F6" s="842" t="s">
        <v>293</v>
      </c>
      <c r="G6" s="843"/>
      <c r="H6" s="843"/>
      <c r="I6" s="843"/>
      <c r="J6" s="843"/>
      <c r="K6" s="843"/>
      <c r="L6" s="843"/>
      <c r="M6" s="841" t="s">
        <v>345</v>
      </c>
      <c r="N6" s="842" t="s">
        <v>293</v>
      </c>
      <c r="O6" s="843"/>
      <c r="P6" s="843"/>
      <c r="Q6" s="843"/>
      <c r="R6" s="844"/>
      <c r="S6" s="841" t="s">
        <v>346</v>
      </c>
      <c r="T6" s="851" t="s">
        <v>347</v>
      </c>
      <c r="U6" s="841" t="s">
        <v>348</v>
      </c>
    </row>
    <row r="7" spans="1:25" s="172" customFormat="1" ht="36" customHeight="1" x14ac:dyDescent="0.2">
      <c r="A7" s="838"/>
      <c r="B7" s="839"/>
      <c r="C7" s="839"/>
      <c r="D7" s="840"/>
      <c r="E7" s="841"/>
      <c r="F7" s="854" t="s">
        <v>349</v>
      </c>
      <c r="G7" s="845" t="s">
        <v>293</v>
      </c>
      <c r="H7" s="845"/>
      <c r="I7" s="855" t="s">
        <v>350</v>
      </c>
      <c r="J7" s="855" t="s">
        <v>718</v>
      </c>
      <c r="K7" s="855" t="s">
        <v>719</v>
      </c>
      <c r="L7" s="854" t="s">
        <v>720</v>
      </c>
      <c r="M7" s="841"/>
      <c r="N7" s="854" t="s">
        <v>351</v>
      </c>
      <c r="O7" s="855" t="s">
        <v>721</v>
      </c>
      <c r="P7" s="854" t="s">
        <v>722</v>
      </c>
      <c r="Q7" s="854" t="s">
        <v>723</v>
      </c>
      <c r="R7" s="857" t="s">
        <v>724</v>
      </c>
      <c r="S7" s="841"/>
      <c r="T7" s="852"/>
      <c r="U7" s="841"/>
    </row>
    <row r="8" spans="1:25" s="172" customFormat="1" ht="87.75" customHeight="1" x14ac:dyDescent="0.2">
      <c r="A8" s="838"/>
      <c r="B8" s="839"/>
      <c r="C8" s="839"/>
      <c r="D8" s="840"/>
      <c r="E8" s="841"/>
      <c r="F8" s="854"/>
      <c r="G8" s="642" t="s">
        <v>780</v>
      </c>
      <c r="H8" s="642" t="s">
        <v>781</v>
      </c>
      <c r="I8" s="856"/>
      <c r="J8" s="856"/>
      <c r="K8" s="856"/>
      <c r="L8" s="854"/>
      <c r="M8" s="841"/>
      <c r="N8" s="854"/>
      <c r="O8" s="856"/>
      <c r="P8" s="854"/>
      <c r="Q8" s="854"/>
      <c r="R8" s="858"/>
      <c r="S8" s="841"/>
      <c r="T8" s="853"/>
      <c r="U8" s="841"/>
    </row>
    <row r="9" spans="1:25" x14ac:dyDescent="0.2">
      <c r="A9" s="127">
        <v>1</v>
      </c>
      <c r="B9" s="128" t="s">
        <v>41</v>
      </c>
      <c r="C9" s="129" t="s">
        <v>42</v>
      </c>
      <c r="D9" s="130" t="s">
        <v>352</v>
      </c>
      <c r="E9" s="131">
        <v>3073</v>
      </c>
      <c r="F9" s="131">
        <v>0</v>
      </c>
      <c r="G9" s="131">
        <v>0</v>
      </c>
      <c r="H9" s="131"/>
      <c r="I9" s="131">
        <v>0</v>
      </c>
      <c r="J9" s="131">
        <v>0</v>
      </c>
      <c r="K9" s="131"/>
      <c r="L9" s="131">
        <v>3073</v>
      </c>
      <c r="M9" s="130"/>
      <c r="N9" s="130"/>
      <c r="O9" s="130"/>
      <c r="P9" s="130"/>
      <c r="Q9" s="130"/>
      <c r="R9" s="130"/>
      <c r="S9" s="131">
        <v>3073</v>
      </c>
      <c r="T9" s="131">
        <v>0</v>
      </c>
      <c r="U9" s="131">
        <f>S9+T9</f>
        <v>3073</v>
      </c>
      <c r="V9" s="132"/>
      <c r="X9" s="132"/>
      <c r="Y9" s="132"/>
    </row>
    <row r="10" spans="1:25" ht="11.25" customHeight="1" x14ac:dyDescent="0.2">
      <c r="A10" s="127">
        <v>2</v>
      </c>
      <c r="B10" s="133" t="s">
        <v>176</v>
      </c>
      <c r="C10" s="129" t="s">
        <v>177</v>
      </c>
      <c r="D10" s="130" t="s">
        <v>352</v>
      </c>
      <c r="E10" s="131">
        <v>1916</v>
      </c>
      <c r="F10" s="131">
        <v>0</v>
      </c>
      <c r="G10" s="131">
        <v>0</v>
      </c>
      <c r="H10" s="131"/>
      <c r="I10" s="131">
        <v>0</v>
      </c>
      <c r="J10" s="131">
        <v>0</v>
      </c>
      <c r="K10" s="131"/>
      <c r="L10" s="131">
        <v>1916</v>
      </c>
      <c r="M10" s="130"/>
      <c r="N10" s="130"/>
      <c r="O10" s="130"/>
      <c r="P10" s="130"/>
      <c r="Q10" s="130"/>
      <c r="R10" s="130"/>
      <c r="S10" s="131">
        <v>1916</v>
      </c>
      <c r="T10" s="131">
        <v>0</v>
      </c>
      <c r="U10" s="131">
        <f t="shared" ref="U10:U71" si="0">S10+T10</f>
        <v>1916</v>
      </c>
    </row>
    <row r="11" spans="1:25" x14ac:dyDescent="0.2">
      <c r="A11" s="127">
        <v>3</v>
      </c>
      <c r="B11" s="128" t="s">
        <v>43</v>
      </c>
      <c r="C11" s="129" t="s">
        <v>44</v>
      </c>
      <c r="D11" s="130" t="s">
        <v>352</v>
      </c>
      <c r="E11" s="131">
        <v>4090</v>
      </c>
      <c r="F11" s="131">
        <v>0</v>
      </c>
      <c r="G11" s="131">
        <v>0</v>
      </c>
      <c r="H11" s="131"/>
      <c r="I11" s="131">
        <v>0</v>
      </c>
      <c r="J11" s="131">
        <v>0</v>
      </c>
      <c r="K11" s="131"/>
      <c r="L11" s="131">
        <v>4090</v>
      </c>
      <c r="M11" s="130"/>
      <c r="N11" s="130"/>
      <c r="O11" s="130"/>
      <c r="P11" s="130"/>
      <c r="Q11" s="130"/>
      <c r="R11" s="130"/>
      <c r="S11" s="131">
        <v>4090</v>
      </c>
      <c r="T11" s="131">
        <v>0</v>
      </c>
      <c r="U11" s="131">
        <f t="shared" si="0"/>
        <v>4090</v>
      </c>
    </row>
    <row r="12" spans="1:25" x14ac:dyDescent="0.2">
      <c r="A12" s="127">
        <v>4</v>
      </c>
      <c r="B12" s="134" t="s">
        <v>15</v>
      </c>
      <c r="C12" s="129" t="s">
        <v>16</v>
      </c>
      <c r="D12" s="130" t="s">
        <v>352</v>
      </c>
      <c r="E12" s="131">
        <v>2251</v>
      </c>
      <c r="F12" s="131">
        <v>0</v>
      </c>
      <c r="G12" s="131">
        <v>0</v>
      </c>
      <c r="H12" s="131"/>
      <c r="I12" s="131">
        <v>0</v>
      </c>
      <c r="J12" s="131">
        <v>0</v>
      </c>
      <c r="K12" s="131"/>
      <c r="L12" s="131">
        <v>2251</v>
      </c>
      <c r="M12" s="130"/>
      <c r="N12" s="130"/>
      <c r="O12" s="130"/>
      <c r="P12" s="130"/>
      <c r="Q12" s="130"/>
      <c r="R12" s="130"/>
      <c r="S12" s="131">
        <v>2251</v>
      </c>
      <c r="T12" s="131">
        <v>0</v>
      </c>
      <c r="U12" s="131">
        <f t="shared" si="0"/>
        <v>2251</v>
      </c>
    </row>
    <row r="13" spans="1:25" x14ac:dyDescent="0.2">
      <c r="A13" s="127">
        <v>5</v>
      </c>
      <c r="B13" s="128" t="s">
        <v>45</v>
      </c>
      <c r="C13" s="129" t="s">
        <v>46</v>
      </c>
      <c r="D13" s="130" t="s">
        <v>352</v>
      </c>
      <c r="E13" s="131">
        <v>6670</v>
      </c>
      <c r="F13" s="131">
        <v>0</v>
      </c>
      <c r="G13" s="131">
        <v>0</v>
      </c>
      <c r="H13" s="131"/>
      <c r="I13" s="131">
        <v>0</v>
      </c>
      <c r="J13" s="131">
        <v>0</v>
      </c>
      <c r="K13" s="131"/>
      <c r="L13" s="131">
        <v>6670</v>
      </c>
      <c r="M13" s="130"/>
      <c r="N13" s="130"/>
      <c r="O13" s="130"/>
      <c r="P13" s="130"/>
      <c r="Q13" s="130"/>
      <c r="R13" s="130"/>
      <c r="S13" s="131">
        <v>6670</v>
      </c>
      <c r="T13" s="131">
        <v>0</v>
      </c>
      <c r="U13" s="131">
        <f t="shared" si="0"/>
        <v>6670</v>
      </c>
    </row>
    <row r="14" spans="1:25" x14ac:dyDescent="0.2">
      <c r="A14" s="127">
        <v>6</v>
      </c>
      <c r="B14" s="134" t="s">
        <v>93</v>
      </c>
      <c r="C14" s="129" t="s">
        <v>94</v>
      </c>
      <c r="D14" s="130" t="s">
        <v>352</v>
      </c>
      <c r="E14" s="131">
        <v>3005</v>
      </c>
      <c r="F14" s="131">
        <v>0</v>
      </c>
      <c r="G14" s="131">
        <v>0</v>
      </c>
      <c r="H14" s="131"/>
      <c r="I14" s="131">
        <v>0</v>
      </c>
      <c r="J14" s="131">
        <v>0</v>
      </c>
      <c r="K14" s="131"/>
      <c r="L14" s="131">
        <v>3005</v>
      </c>
      <c r="M14" s="130"/>
      <c r="N14" s="130"/>
      <c r="O14" s="130"/>
      <c r="P14" s="130"/>
      <c r="Q14" s="130"/>
      <c r="R14" s="130"/>
      <c r="S14" s="131">
        <v>3005</v>
      </c>
      <c r="T14" s="131">
        <v>0</v>
      </c>
      <c r="U14" s="131">
        <f t="shared" si="0"/>
        <v>3005</v>
      </c>
    </row>
    <row r="15" spans="1:25" x14ac:dyDescent="0.2">
      <c r="A15" s="127">
        <v>7</v>
      </c>
      <c r="B15" s="133" t="s">
        <v>17</v>
      </c>
      <c r="C15" s="129" t="s">
        <v>18</v>
      </c>
      <c r="D15" s="130" t="s">
        <v>352</v>
      </c>
      <c r="E15" s="131">
        <v>1839</v>
      </c>
      <c r="F15" s="131">
        <v>0</v>
      </c>
      <c r="G15" s="131">
        <v>0</v>
      </c>
      <c r="H15" s="131"/>
      <c r="I15" s="131">
        <v>0</v>
      </c>
      <c r="J15" s="131">
        <v>0</v>
      </c>
      <c r="K15" s="131"/>
      <c r="L15" s="131">
        <v>1839</v>
      </c>
      <c r="M15" s="130"/>
      <c r="N15" s="130"/>
      <c r="O15" s="130"/>
      <c r="P15" s="130"/>
      <c r="Q15" s="130"/>
      <c r="R15" s="130"/>
      <c r="S15" s="131">
        <v>1839</v>
      </c>
      <c r="T15" s="131">
        <v>0</v>
      </c>
      <c r="U15" s="131">
        <f t="shared" si="0"/>
        <v>1839</v>
      </c>
    </row>
    <row r="16" spans="1:25" x14ac:dyDescent="0.2">
      <c r="A16" s="127">
        <v>8</v>
      </c>
      <c r="B16" s="128" t="s">
        <v>178</v>
      </c>
      <c r="C16" s="129" t="s">
        <v>179</v>
      </c>
      <c r="D16" s="130" t="s">
        <v>352</v>
      </c>
      <c r="E16" s="131">
        <v>2164</v>
      </c>
      <c r="F16" s="131">
        <v>0</v>
      </c>
      <c r="G16" s="131">
        <v>0</v>
      </c>
      <c r="H16" s="131"/>
      <c r="I16" s="131">
        <v>0</v>
      </c>
      <c r="J16" s="131">
        <v>0</v>
      </c>
      <c r="K16" s="131"/>
      <c r="L16" s="131">
        <v>2164</v>
      </c>
      <c r="M16" s="130"/>
      <c r="N16" s="130"/>
      <c r="O16" s="130"/>
      <c r="P16" s="130"/>
      <c r="Q16" s="130"/>
      <c r="R16" s="130"/>
      <c r="S16" s="131">
        <v>2164</v>
      </c>
      <c r="T16" s="131">
        <v>0</v>
      </c>
      <c r="U16" s="131">
        <f t="shared" si="0"/>
        <v>2164</v>
      </c>
    </row>
    <row r="17" spans="1:21" ht="12" customHeight="1" x14ac:dyDescent="0.2">
      <c r="A17" s="127">
        <v>9</v>
      </c>
      <c r="B17" s="135" t="s">
        <v>97</v>
      </c>
      <c r="C17" s="129" t="s">
        <v>98</v>
      </c>
      <c r="D17" s="130" t="s">
        <v>352</v>
      </c>
      <c r="E17" s="131">
        <v>2325</v>
      </c>
      <c r="F17" s="131">
        <v>0</v>
      </c>
      <c r="G17" s="131">
        <v>0</v>
      </c>
      <c r="H17" s="131"/>
      <c r="I17" s="131">
        <v>0</v>
      </c>
      <c r="J17" s="131">
        <v>0</v>
      </c>
      <c r="K17" s="131"/>
      <c r="L17" s="131">
        <v>2325</v>
      </c>
      <c r="M17" s="130"/>
      <c r="N17" s="130"/>
      <c r="O17" s="130"/>
      <c r="P17" s="130"/>
      <c r="Q17" s="130"/>
      <c r="R17" s="130"/>
      <c r="S17" s="131">
        <v>2325</v>
      </c>
      <c r="T17" s="131">
        <v>0</v>
      </c>
      <c r="U17" s="131">
        <f t="shared" si="0"/>
        <v>2325</v>
      </c>
    </row>
    <row r="18" spans="1:21" x14ac:dyDescent="0.2">
      <c r="A18" s="127">
        <v>10</v>
      </c>
      <c r="B18" s="128" t="s">
        <v>180</v>
      </c>
      <c r="C18" s="129" t="s">
        <v>181</v>
      </c>
      <c r="D18" s="130" t="s">
        <v>352</v>
      </c>
      <c r="E18" s="131">
        <v>5187</v>
      </c>
      <c r="F18" s="131">
        <v>0</v>
      </c>
      <c r="G18" s="131">
        <v>0</v>
      </c>
      <c r="H18" s="131"/>
      <c r="I18" s="131">
        <v>0</v>
      </c>
      <c r="J18" s="131">
        <v>0</v>
      </c>
      <c r="K18" s="131"/>
      <c r="L18" s="131">
        <v>5187</v>
      </c>
      <c r="M18" s="130"/>
      <c r="N18" s="130"/>
      <c r="O18" s="130"/>
      <c r="P18" s="130"/>
      <c r="Q18" s="130"/>
      <c r="R18" s="130"/>
      <c r="S18" s="131">
        <v>5187</v>
      </c>
      <c r="T18" s="131">
        <v>0</v>
      </c>
      <c r="U18" s="131">
        <f t="shared" si="0"/>
        <v>5187</v>
      </c>
    </row>
    <row r="19" spans="1:21" x14ac:dyDescent="0.2">
      <c r="A19" s="127">
        <v>11</v>
      </c>
      <c r="B19" s="133" t="s">
        <v>182</v>
      </c>
      <c r="C19" s="129" t="s">
        <v>183</v>
      </c>
      <c r="D19" s="130" t="s">
        <v>352</v>
      </c>
      <c r="E19" s="131">
        <v>2556</v>
      </c>
      <c r="F19" s="131">
        <v>2</v>
      </c>
      <c r="G19" s="131">
        <v>2</v>
      </c>
      <c r="H19" s="131"/>
      <c r="I19" s="131">
        <v>0</v>
      </c>
      <c r="J19" s="131">
        <v>0</v>
      </c>
      <c r="K19" s="131"/>
      <c r="L19" s="131">
        <v>2554</v>
      </c>
      <c r="M19" s="130"/>
      <c r="N19" s="130"/>
      <c r="O19" s="130"/>
      <c r="P19" s="130"/>
      <c r="Q19" s="130"/>
      <c r="R19" s="130"/>
      <c r="S19" s="131">
        <v>2556</v>
      </c>
      <c r="T19" s="131">
        <v>0</v>
      </c>
      <c r="U19" s="131">
        <f t="shared" si="0"/>
        <v>2556</v>
      </c>
    </row>
    <row r="20" spans="1:21" x14ac:dyDescent="0.2">
      <c r="A20" s="127">
        <v>12</v>
      </c>
      <c r="B20" s="133" t="s">
        <v>184</v>
      </c>
      <c r="C20" s="129" t="s">
        <v>185</v>
      </c>
      <c r="D20" s="130" t="s">
        <v>352</v>
      </c>
      <c r="E20" s="131">
        <v>3511</v>
      </c>
      <c r="F20" s="131">
        <v>2</v>
      </c>
      <c r="G20" s="131">
        <v>0</v>
      </c>
      <c r="H20" s="131">
        <v>2</v>
      </c>
      <c r="I20" s="131">
        <v>0</v>
      </c>
      <c r="J20" s="131">
        <v>0</v>
      </c>
      <c r="K20" s="131"/>
      <c r="L20" s="131">
        <v>3509</v>
      </c>
      <c r="M20" s="130"/>
      <c r="N20" s="130"/>
      <c r="O20" s="130"/>
      <c r="P20" s="130"/>
      <c r="Q20" s="130"/>
      <c r="R20" s="130"/>
      <c r="S20" s="131">
        <v>3511</v>
      </c>
      <c r="T20" s="131">
        <v>0</v>
      </c>
      <c r="U20" s="131">
        <f t="shared" si="0"/>
        <v>3511</v>
      </c>
    </row>
    <row r="21" spans="1:21" x14ac:dyDescent="0.2">
      <c r="A21" s="127">
        <v>13</v>
      </c>
      <c r="B21" s="134" t="s">
        <v>21</v>
      </c>
      <c r="C21" s="129" t="s">
        <v>22</v>
      </c>
      <c r="D21" s="130" t="s">
        <v>352</v>
      </c>
      <c r="E21" s="131">
        <v>2029</v>
      </c>
      <c r="F21" s="131">
        <v>0</v>
      </c>
      <c r="G21" s="131">
        <v>0</v>
      </c>
      <c r="H21" s="131"/>
      <c r="I21" s="131">
        <v>0</v>
      </c>
      <c r="J21" s="131">
        <v>0</v>
      </c>
      <c r="K21" s="131"/>
      <c r="L21" s="131">
        <v>2029</v>
      </c>
      <c r="M21" s="130"/>
      <c r="N21" s="130"/>
      <c r="O21" s="130"/>
      <c r="P21" s="130"/>
      <c r="Q21" s="130"/>
      <c r="R21" s="130"/>
      <c r="S21" s="131">
        <v>2029</v>
      </c>
      <c r="T21" s="131">
        <v>0</v>
      </c>
      <c r="U21" s="131">
        <f t="shared" si="0"/>
        <v>2029</v>
      </c>
    </row>
    <row r="22" spans="1:21" x14ac:dyDescent="0.2">
      <c r="A22" s="127">
        <v>14</v>
      </c>
      <c r="B22" s="134" t="s">
        <v>49</v>
      </c>
      <c r="C22" s="129" t="s">
        <v>50</v>
      </c>
      <c r="D22" s="130" t="s">
        <v>352</v>
      </c>
      <c r="E22" s="131">
        <v>1640</v>
      </c>
      <c r="F22" s="131">
        <v>0</v>
      </c>
      <c r="G22" s="131">
        <v>0</v>
      </c>
      <c r="H22" s="131"/>
      <c r="I22" s="131">
        <v>0</v>
      </c>
      <c r="J22" s="131">
        <v>0</v>
      </c>
      <c r="K22" s="131"/>
      <c r="L22" s="131">
        <v>1640</v>
      </c>
      <c r="M22" s="130"/>
      <c r="N22" s="130"/>
      <c r="O22" s="130"/>
      <c r="P22" s="130"/>
      <c r="Q22" s="130"/>
      <c r="R22" s="130"/>
      <c r="S22" s="131">
        <v>1640</v>
      </c>
      <c r="T22" s="131">
        <v>0</v>
      </c>
      <c r="U22" s="131">
        <f t="shared" si="0"/>
        <v>1640</v>
      </c>
    </row>
    <row r="23" spans="1:21" x14ac:dyDescent="0.2">
      <c r="A23" s="127">
        <v>15</v>
      </c>
      <c r="B23" s="134" t="s">
        <v>23</v>
      </c>
      <c r="C23" s="129" t="s">
        <v>24</v>
      </c>
      <c r="D23" s="130" t="s">
        <v>352</v>
      </c>
      <c r="E23" s="131">
        <v>2445</v>
      </c>
      <c r="F23" s="131">
        <v>0</v>
      </c>
      <c r="G23" s="131">
        <v>0</v>
      </c>
      <c r="H23" s="131"/>
      <c r="I23" s="131">
        <v>0</v>
      </c>
      <c r="J23" s="131">
        <v>0</v>
      </c>
      <c r="K23" s="131"/>
      <c r="L23" s="131">
        <v>2445</v>
      </c>
      <c r="M23" s="130"/>
      <c r="N23" s="130"/>
      <c r="O23" s="130"/>
      <c r="P23" s="130"/>
      <c r="Q23" s="130"/>
      <c r="R23" s="130"/>
      <c r="S23" s="131">
        <v>2445</v>
      </c>
      <c r="T23" s="131">
        <v>0</v>
      </c>
      <c r="U23" s="131">
        <f t="shared" si="0"/>
        <v>2445</v>
      </c>
    </row>
    <row r="24" spans="1:21" x14ac:dyDescent="0.2">
      <c r="A24" s="127">
        <v>16</v>
      </c>
      <c r="B24" s="128" t="s">
        <v>99</v>
      </c>
      <c r="C24" s="129" t="s">
        <v>100</v>
      </c>
      <c r="D24" s="130" t="s">
        <v>352</v>
      </c>
      <c r="E24" s="131">
        <v>3465</v>
      </c>
      <c r="F24" s="131">
        <v>1</v>
      </c>
      <c r="G24" s="131">
        <v>0</v>
      </c>
      <c r="H24" s="131">
        <v>1</v>
      </c>
      <c r="I24" s="131">
        <v>0</v>
      </c>
      <c r="J24" s="131">
        <v>0</v>
      </c>
      <c r="K24" s="131"/>
      <c r="L24" s="131">
        <v>3464</v>
      </c>
      <c r="M24" s="130"/>
      <c r="N24" s="130"/>
      <c r="O24" s="130"/>
      <c r="P24" s="130"/>
      <c r="Q24" s="130"/>
      <c r="R24" s="130"/>
      <c r="S24" s="131">
        <v>3465</v>
      </c>
      <c r="T24" s="131">
        <v>0</v>
      </c>
      <c r="U24" s="131">
        <f t="shared" si="0"/>
        <v>3465</v>
      </c>
    </row>
    <row r="25" spans="1:21" x14ac:dyDescent="0.2">
      <c r="A25" s="127">
        <v>17</v>
      </c>
      <c r="B25" s="133" t="s">
        <v>101</v>
      </c>
      <c r="C25" s="129" t="s">
        <v>102</v>
      </c>
      <c r="D25" s="130" t="s">
        <v>352</v>
      </c>
      <c r="E25" s="131">
        <v>4361</v>
      </c>
      <c r="F25" s="131">
        <v>0</v>
      </c>
      <c r="G25" s="131">
        <v>0</v>
      </c>
      <c r="H25" s="131"/>
      <c r="I25" s="131">
        <v>0</v>
      </c>
      <c r="J25" s="131">
        <v>0</v>
      </c>
      <c r="K25" s="131"/>
      <c r="L25" s="131">
        <v>4361</v>
      </c>
      <c r="M25" s="130"/>
      <c r="N25" s="130"/>
      <c r="O25" s="130"/>
      <c r="P25" s="130"/>
      <c r="Q25" s="130"/>
      <c r="R25" s="130"/>
      <c r="S25" s="131">
        <v>4361</v>
      </c>
      <c r="T25" s="131">
        <v>0</v>
      </c>
      <c r="U25" s="131">
        <f t="shared" si="0"/>
        <v>4361</v>
      </c>
    </row>
    <row r="26" spans="1:21" x14ac:dyDescent="0.2">
      <c r="A26" s="127">
        <v>18</v>
      </c>
      <c r="B26" s="128" t="s">
        <v>103</v>
      </c>
      <c r="C26" s="129" t="s">
        <v>104</v>
      </c>
      <c r="D26" s="130" t="s">
        <v>352</v>
      </c>
      <c r="E26" s="131">
        <v>1609</v>
      </c>
      <c r="F26" s="131">
        <v>0</v>
      </c>
      <c r="G26" s="131">
        <v>0</v>
      </c>
      <c r="H26" s="131"/>
      <c r="I26" s="131">
        <v>0</v>
      </c>
      <c r="J26" s="131">
        <v>0</v>
      </c>
      <c r="K26" s="131"/>
      <c r="L26" s="131">
        <v>1609</v>
      </c>
      <c r="M26" s="130"/>
      <c r="N26" s="130"/>
      <c r="O26" s="130"/>
      <c r="P26" s="130"/>
      <c r="Q26" s="130"/>
      <c r="R26" s="130"/>
      <c r="S26" s="131">
        <v>1609</v>
      </c>
      <c r="T26" s="131">
        <v>0</v>
      </c>
      <c r="U26" s="131">
        <f t="shared" si="0"/>
        <v>1609</v>
      </c>
    </row>
    <row r="27" spans="1:21" x14ac:dyDescent="0.2">
      <c r="A27" s="127">
        <v>19</v>
      </c>
      <c r="B27" s="134" t="s">
        <v>51</v>
      </c>
      <c r="C27" s="129" t="s">
        <v>52</v>
      </c>
      <c r="D27" s="130" t="s">
        <v>352</v>
      </c>
      <c r="E27" s="131">
        <v>1571</v>
      </c>
      <c r="F27" s="131">
        <v>0</v>
      </c>
      <c r="G27" s="131">
        <v>0</v>
      </c>
      <c r="H27" s="131"/>
      <c r="I27" s="131">
        <v>0</v>
      </c>
      <c r="J27" s="131">
        <v>0</v>
      </c>
      <c r="K27" s="131"/>
      <c r="L27" s="131">
        <v>1571</v>
      </c>
      <c r="M27" s="130"/>
      <c r="N27" s="130"/>
      <c r="O27" s="130"/>
      <c r="P27" s="130"/>
      <c r="Q27" s="130"/>
      <c r="R27" s="130"/>
      <c r="S27" s="131">
        <v>1571</v>
      </c>
      <c r="T27" s="131">
        <v>0</v>
      </c>
      <c r="U27" s="131">
        <f t="shared" si="0"/>
        <v>1571</v>
      </c>
    </row>
    <row r="28" spans="1:21" x14ac:dyDescent="0.2">
      <c r="A28" s="127">
        <v>20</v>
      </c>
      <c r="B28" s="134" t="s">
        <v>186</v>
      </c>
      <c r="C28" s="129" t="s">
        <v>187</v>
      </c>
      <c r="D28" s="130" t="s">
        <v>352</v>
      </c>
      <c r="E28" s="131">
        <v>3591</v>
      </c>
      <c r="F28" s="131">
        <v>0</v>
      </c>
      <c r="G28" s="131">
        <v>0</v>
      </c>
      <c r="H28" s="131"/>
      <c r="I28" s="131">
        <v>0</v>
      </c>
      <c r="J28" s="131">
        <v>0</v>
      </c>
      <c r="K28" s="131"/>
      <c r="L28" s="131">
        <v>3591</v>
      </c>
      <c r="M28" s="130"/>
      <c r="N28" s="130"/>
      <c r="O28" s="130"/>
      <c r="P28" s="130"/>
      <c r="Q28" s="130"/>
      <c r="R28" s="130"/>
      <c r="S28" s="131">
        <v>3591</v>
      </c>
      <c r="T28" s="131">
        <v>0</v>
      </c>
      <c r="U28" s="131">
        <f t="shared" si="0"/>
        <v>3591</v>
      </c>
    </row>
    <row r="29" spans="1:21" x14ac:dyDescent="0.2">
      <c r="A29" s="127">
        <v>21</v>
      </c>
      <c r="B29" s="133" t="s">
        <v>73</v>
      </c>
      <c r="C29" s="129" t="s">
        <v>74</v>
      </c>
      <c r="D29" s="130" t="s">
        <v>352</v>
      </c>
      <c r="E29" s="131">
        <v>2884</v>
      </c>
      <c r="F29" s="131">
        <v>0</v>
      </c>
      <c r="G29" s="131">
        <v>0</v>
      </c>
      <c r="H29" s="131"/>
      <c r="I29" s="131">
        <v>0</v>
      </c>
      <c r="J29" s="131">
        <v>0</v>
      </c>
      <c r="K29" s="131"/>
      <c r="L29" s="131">
        <v>2884</v>
      </c>
      <c r="M29" s="130"/>
      <c r="N29" s="130"/>
      <c r="O29" s="130"/>
      <c r="P29" s="130"/>
      <c r="Q29" s="130"/>
      <c r="R29" s="130"/>
      <c r="S29" s="131">
        <v>2884</v>
      </c>
      <c r="T29" s="131">
        <v>0</v>
      </c>
      <c r="U29" s="131">
        <f t="shared" si="0"/>
        <v>2884</v>
      </c>
    </row>
    <row r="30" spans="1:21" x14ac:dyDescent="0.2">
      <c r="A30" s="127">
        <v>22</v>
      </c>
      <c r="B30" s="128" t="s">
        <v>29</v>
      </c>
      <c r="C30" s="129" t="s">
        <v>30</v>
      </c>
      <c r="D30" s="130" t="s">
        <v>352</v>
      </c>
      <c r="E30" s="131">
        <v>2001</v>
      </c>
      <c r="F30" s="131">
        <v>0</v>
      </c>
      <c r="G30" s="131">
        <v>0</v>
      </c>
      <c r="H30" s="131">
        <v>0</v>
      </c>
      <c r="I30" s="131">
        <v>0</v>
      </c>
      <c r="J30" s="131">
        <v>0</v>
      </c>
      <c r="K30" s="131"/>
      <c r="L30" s="131">
        <v>2001</v>
      </c>
      <c r="M30" s="130"/>
      <c r="N30" s="130"/>
      <c r="O30" s="130"/>
      <c r="P30" s="130"/>
      <c r="Q30" s="130"/>
      <c r="R30" s="130"/>
      <c r="S30" s="131">
        <v>2001</v>
      </c>
      <c r="T30" s="131">
        <v>0</v>
      </c>
      <c r="U30" s="131">
        <f t="shared" si="0"/>
        <v>2001</v>
      </c>
    </row>
    <row r="31" spans="1:21" x14ac:dyDescent="0.2">
      <c r="A31" s="127">
        <v>23</v>
      </c>
      <c r="B31" s="128" t="s">
        <v>31</v>
      </c>
      <c r="C31" s="129" t="s">
        <v>32</v>
      </c>
      <c r="D31" s="130" t="s">
        <v>352</v>
      </c>
      <c r="E31" s="131">
        <v>2965</v>
      </c>
      <c r="F31" s="131">
        <v>2</v>
      </c>
      <c r="G31" s="131">
        <v>0</v>
      </c>
      <c r="H31" s="131">
        <v>2</v>
      </c>
      <c r="I31" s="131">
        <v>0</v>
      </c>
      <c r="J31" s="131">
        <v>0</v>
      </c>
      <c r="K31" s="131"/>
      <c r="L31" s="131">
        <v>2963</v>
      </c>
      <c r="M31" s="130"/>
      <c r="N31" s="130"/>
      <c r="O31" s="130"/>
      <c r="P31" s="130"/>
      <c r="Q31" s="130"/>
      <c r="R31" s="130"/>
      <c r="S31" s="131">
        <v>2965</v>
      </c>
      <c r="T31" s="131">
        <v>0</v>
      </c>
      <c r="U31" s="131">
        <f t="shared" si="0"/>
        <v>2965</v>
      </c>
    </row>
    <row r="32" spans="1:21" x14ac:dyDescent="0.2">
      <c r="A32" s="127">
        <v>24</v>
      </c>
      <c r="B32" s="134" t="s">
        <v>188</v>
      </c>
      <c r="C32" s="129" t="s">
        <v>189</v>
      </c>
      <c r="D32" s="130" t="s">
        <v>352</v>
      </c>
      <c r="E32" s="131">
        <v>4644</v>
      </c>
      <c r="F32" s="131">
        <v>0</v>
      </c>
      <c r="G32" s="131">
        <v>0</v>
      </c>
      <c r="H32" s="131"/>
      <c r="I32" s="131">
        <v>0</v>
      </c>
      <c r="J32" s="131">
        <v>0</v>
      </c>
      <c r="K32" s="131"/>
      <c r="L32" s="131">
        <v>4644</v>
      </c>
      <c r="M32" s="130"/>
      <c r="N32" s="130"/>
      <c r="O32" s="130"/>
      <c r="P32" s="130"/>
      <c r="Q32" s="130"/>
      <c r="R32" s="130"/>
      <c r="S32" s="131">
        <v>4644</v>
      </c>
      <c r="T32" s="131">
        <v>0</v>
      </c>
      <c r="U32" s="131">
        <f t="shared" si="0"/>
        <v>4644</v>
      </c>
    </row>
    <row r="33" spans="1:21" x14ac:dyDescent="0.2">
      <c r="A33" s="127">
        <v>25</v>
      </c>
      <c r="B33" s="128" t="s">
        <v>190</v>
      </c>
      <c r="C33" s="129" t="s">
        <v>191</v>
      </c>
      <c r="D33" s="130" t="s">
        <v>352</v>
      </c>
      <c r="E33" s="131">
        <v>1687</v>
      </c>
      <c r="F33" s="131">
        <v>0</v>
      </c>
      <c r="G33" s="131">
        <v>0</v>
      </c>
      <c r="H33" s="131"/>
      <c r="I33" s="131">
        <v>0</v>
      </c>
      <c r="J33" s="131">
        <v>0</v>
      </c>
      <c r="K33" s="131"/>
      <c r="L33" s="131">
        <v>1687</v>
      </c>
      <c r="M33" s="130"/>
      <c r="N33" s="130"/>
      <c r="O33" s="130"/>
      <c r="P33" s="130"/>
      <c r="Q33" s="130"/>
      <c r="R33" s="130"/>
      <c r="S33" s="131">
        <v>1687</v>
      </c>
      <c r="T33" s="131">
        <v>0</v>
      </c>
      <c r="U33" s="131">
        <f t="shared" si="0"/>
        <v>1687</v>
      </c>
    </row>
    <row r="34" spans="1:21" x14ac:dyDescent="0.2">
      <c r="A34" s="127">
        <v>26</v>
      </c>
      <c r="B34" s="128" t="s">
        <v>33</v>
      </c>
      <c r="C34" s="129" t="s">
        <v>34</v>
      </c>
      <c r="D34" s="130" t="s">
        <v>352</v>
      </c>
      <c r="E34" s="131">
        <v>2128</v>
      </c>
      <c r="F34" s="131">
        <v>0</v>
      </c>
      <c r="G34" s="131">
        <v>0</v>
      </c>
      <c r="H34" s="131"/>
      <c r="I34" s="131">
        <v>0</v>
      </c>
      <c r="J34" s="131">
        <v>0</v>
      </c>
      <c r="K34" s="131"/>
      <c r="L34" s="131">
        <v>2128</v>
      </c>
      <c r="M34" s="130"/>
      <c r="N34" s="130"/>
      <c r="O34" s="130"/>
      <c r="P34" s="130"/>
      <c r="Q34" s="130"/>
      <c r="R34" s="130"/>
      <c r="S34" s="131">
        <v>2128</v>
      </c>
      <c r="T34" s="131">
        <v>0</v>
      </c>
      <c r="U34" s="131">
        <f t="shared" si="0"/>
        <v>2128</v>
      </c>
    </row>
    <row r="35" spans="1:21" x14ac:dyDescent="0.2">
      <c r="A35" s="127">
        <v>27</v>
      </c>
      <c r="B35" s="133" t="s">
        <v>77</v>
      </c>
      <c r="C35" s="129" t="s">
        <v>78</v>
      </c>
      <c r="D35" s="130" t="s">
        <v>352</v>
      </c>
      <c r="E35" s="131">
        <v>3247</v>
      </c>
      <c r="F35" s="131">
        <v>0</v>
      </c>
      <c r="G35" s="131">
        <v>0</v>
      </c>
      <c r="H35" s="131"/>
      <c r="I35" s="131">
        <v>0</v>
      </c>
      <c r="J35" s="131">
        <v>0</v>
      </c>
      <c r="K35" s="131"/>
      <c r="L35" s="131">
        <v>3247</v>
      </c>
      <c r="M35" s="130"/>
      <c r="N35" s="130"/>
      <c r="O35" s="130"/>
      <c r="P35" s="130"/>
      <c r="Q35" s="130"/>
      <c r="R35" s="130"/>
      <c r="S35" s="131">
        <v>3247</v>
      </c>
      <c r="T35" s="131">
        <v>0</v>
      </c>
      <c r="U35" s="131">
        <f t="shared" si="0"/>
        <v>3247</v>
      </c>
    </row>
    <row r="36" spans="1:21" x14ac:dyDescent="0.2">
      <c r="A36" s="127">
        <v>28</v>
      </c>
      <c r="B36" s="134" t="s">
        <v>192</v>
      </c>
      <c r="C36" s="129" t="s">
        <v>193</v>
      </c>
      <c r="D36" s="130" t="s">
        <v>352</v>
      </c>
      <c r="E36" s="131">
        <v>2565</v>
      </c>
      <c r="F36" s="131">
        <v>0</v>
      </c>
      <c r="G36" s="131">
        <v>0</v>
      </c>
      <c r="H36" s="131"/>
      <c r="I36" s="131">
        <v>0</v>
      </c>
      <c r="J36" s="131">
        <v>0</v>
      </c>
      <c r="K36" s="131"/>
      <c r="L36" s="131">
        <v>2565</v>
      </c>
      <c r="M36" s="130"/>
      <c r="N36" s="130"/>
      <c r="O36" s="130"/>
      <c r="P36" s="130"/>
      <c r="Q36" s="130"/>
      <c r="R36" s="130"/>
      <c r="S36" s="131">
        <v>2565</v>
      </c>
      <c r="T36" s="131">
        <v>0</v>
      </c>
      <c r="U36" s="131">
        <f t="shared" si="0"/>
        <v>2565</v>
      </c>
    </row>
    <row r="37" spans="1:21" x14ac:dyDescent="0.2">
      <c r="A37" s="127">
        <v>29</v>
      </c>
      <c r="B37" s="128" t="s">
        <v>35</v>
      </c>
      <c r="C37" s="129" t="s">
        <v>36</v>
      </c>
      <c r="D37" s="130" t="s">
        <v>352</v>
      </c>
      <c r="E37" s="131">
        <v>2690</v>
      </c>
      <c r="F37" s="131">
        <v>0</v>
      </c>
      <c r="G37" s="131">
        <v>0</v>
      </c>
      <c r="H37" s="131"/>
      <c r="I37" s="131">
        <v>0</v>
      </c>
      <c r="J37" s="131">
        <v>0</v>
      </c>
      <c r="K37" s="131"/>
      <c r="L37" s="131">
        <v>2690</v>
      </c>
      <c r="M37" s="130"/>
      <c r="N37" s="130"/>
      <c r="O37" s="130"/>
      <c r="P37" s="130"/>
      <c r="Q37" s="130"/>
      <c r="R37" s="130"/>
      <c r="S37" s="131">
        <v>2690</v>
      </c>
      <c r="T37" s="131">
        <v>0</v>
      </c>
      <c r="U37" s="131">
        <f t="shared" si="0"/>
        <v>2690</v>
      </c>
    </row>
    <row r="38" spans="1:21" x14ac:dyDescent="0.2">
      <c r="A38" s="127">
        <v>30</v>
      </c>
      <c r="B38" s="133" t="s">
        <v>105</v>
      </c>
      <c r="C38" s="129" t="s">
        <v>106</v>
      </c>
      <c r="D38" s="130" t="s">
        <v>352</v>
      </c>
      <c r="E38" s="131">
        <v>3074</v>
      </c>
      <c r="F38" s="131">
        <v>0</v>
      </c>
      <c r="G38" s="131">
        <v>0</v>
      </c>
      <c r="H38" s="131"/>
      <c r="I38" s="131">
        <v>0</v>
      </c>
      <c r="J38" s="131">
        <v>0</v>
      </c>
      <c r="K38" s="131"/>
      <c r="L38" s="131">
        <v>3074</v>
      </c>
      <c r="M38" s="130"/>
      <c r="N38" s="130"/>
      <c r="O38" s="130"/>
      <c r="P38" s="130"/>
      <c r="Q38" s="130"/>
      <c r="R38" s="130"/>
      <c r="S38" s="131">
        <v>3074</v>
      </c>
      <c r="T38" s="131">
        <v>0</v>
      </c>
      <c r="U38" s="131">
        <f t="shared" si="0"/>
        <v>3074</v>
      </c>
    </row>
    <row r="39" spans="1:21" x14ac:dyDescent="0.2">
      <c r="A39" s="127">
        <v>31</v>
      </c>
      <c r="B39" s="136" t="s">
        <v>81</v>
      </c>
      <c r="C39" s="129" t="s">
        <v>82</v>
      </c>
      <c r="D39" s="130" t="s">
        <v>352</v>
      </c>
      <c r="E39" s="131">
        <v>3317</v>
      </c>
      <c r="F39" s="131">
        <v>0</v>
      </c>
      <c r="G39" s="131">
        <v>0</v>
      </c>
      <c r="H39" s="131"/>
      <c r="I39" s="131">
        <v>0</v>
      </c>
      <c r="J39" s="131">
        <v>0</v>
      </c>
      <c r="K39" s="131"/>
      <c r="L39" s="131">
        <v>3317</v>
      </c>
      <c r="M39" s="130"/>
      <c r="N39" s="130"/>
      <c r="O39" s="130"/>
      <c r="P39" s="130"/>
      <c r="Q39" s="130"/>
      <c r="R39" s="130"/>
      <c r="S39" s="131">
        <v>3317</v>
      </c>
      <c r="T39" s="131">
        <v>0</v>
      </c>
      <c r="U39" s="131">
        <f t="shared" si="0"/>
        <v>3317</v>
      </c>
    </row>
    <row r="40" spans="1:21" x14ac:dyDescent="0.2">
      <c r="A40" s="127">
        <v>32</v>
      </c>
      <c r="B40" s="128" t="s">
        <v>198</v>
      </c>
      <c r="C40" s="129" t="s">
        <v>199</v>
      </c>
      <c r="D40" s="130" t="s">
        <v>352</v>
      </c>
      <c r="E40" s="131">
        <v>1993</v>
      </c>
      <c r="F40" s="131">
        <v>0</v>
      </c>
      <c r="G40" s="131">
        <v>0</v>
      </c>
      <c r="H40" s="131"/>
      <c r="I40" s="131">
        <v>0</v>
      </c>
      <c r="J40" s="131">
        <v>0</v>
      </c>
      <c r="K40" s="131"/>
      <c r="L40" s="131">
        <v>1993</v>
      </c>
      <c r="M40" s="130"/>
      <c r="N40" s="130"/>
      <c r="O40" s="130"/>
      <c r="P40" s="130"/>
      <c r="Q40" s="130"/>
      <c r="R40" s="130"/>
      <c r="S40" s="131">
        <v>1993</v>
      </c>
      <c r="T40" s="131">
        <v>0</v>
      </c>
      <c r="U40" s="131">
        <f t="shared" si="0"/>
        <v>1993</v>
      </c>
    </row>
    <row r="41" spans="1:21" x14ac:dyDescent="0.2">
      <c r="A41" s="127">
        <v>33</v>
      </c>
      <c r="B41" s="128" t="s">
        <v>107</v>
      </c>
      <c r="C41" s="129" t="s">
        <v>108</v>
      </c>
      <c r="D41" s="130" t="s">
        <v>352</v>
      </c>
      <c r="E41" s="131">
        <v>4353</v>
      </c>
      <c r="F41" s="131">
        <v>0</v>
      </c>
      <c r="G41" s="131">
        <v>0</v>
      </c>
      <c r="H41" s="131"/>
      <c r="I41" s="131">
        <v>0</v>
      </c>
      <c r="J41" s="131">
        <v>0</v>
      </c>
      <c r="K41" s="131"/>
      <c r="L41" s="131">
        <v>4353</v>
      </c>
      <c r="M41" s="130"/>
      <c r="N41" s="130"/>
      <c r="O41" s="130"/>
      <c r="P41" s="130"/>
      <c r="Q41" s="130"/>
      <c r="R41" s="130"/>
      <c r="S41" s="131">
        <v>4353</v>
      </c>
      <c r="T41" s="131">
        <v>0</v>
      </c>
      <c r="U41" s="131">
        <f t="shared" si="0"/>
        <v>4353</v>
      </c>
    </row>
    <row r="42" spans="1:21" x14ac:dyDescent="0.2">
      <c r="A42" s="127">
        <v>34</v>
      </c>
      <c r="B42" s="134" t="s">
        <v>83</v>
      </c>
      <c r="C42" s="129" t="s">
        <v>84</v>
      </c>
      <c r="D42" s="130" t="s">
        <v>352</v>
      </c>
      <c r="E42" s="131">
        <v>2026</v>
      </c>
      <c r="F42" s="131">
        <v>0</v>
      </c>
      <c r="G42" s="131">
        <v>0</v>
      </c>
      <c r="H42" s="131"/>
      <c r="I42" s="131">
        <v>0</v>
      </c>
      <c r="J42" s="131">
        <v>0</v>
      </c>
      <c r="K42" s="131"/>
      <c r="L42" s="131">
        <v>2026</v>
      </c>
      <c r="M42" s="130"/>
      <c r="N42" s="130"/>
      <c r="O42" s="130"/>
      <c r="P42" s="130"/>
      <c r="Q42" s="130"/>
      <c r="R42" s="130"/>
      <c r="S42" s="131">
        <v>2026</v>
      </c>
      <c r="T42" s="131">
        <v>0</v>
      </c>
      <c r="U42" s="131">
        <f t="shared" si="0"/>
        <v>2026</v>
      </c>
    </row>
    <row r="43" spans="1:21" x14ac:dyDescent="0.2">
      <c r="A43" s="127">
        <v>35</v>
      </c>
      <c r="B43" s="134" t="s">
        <v>85</v>
      </c>
      <c r="C43" s="129" t="s">
        <v>86</v>
      </c>
      <c r="D43" s="130" t="s">
        <v>352</v>
      </c>
      <c r="E43" s="131">
        <v>2963</v>
      </c>
      <c r="F43" s="131">
        <v>0</v>
      </c>
      <c r="G43" s="131">
        <v>0</v>
      </c>
      <c r="H43" s="131"/>
      <c r="I43" s="131">
        <v>0</v>
      </c>
      <c r="J43" s="131">
        <v>0</v>
      </c>
      <c r="K43" s="131"/>
      <c r="L43" s="131">
        <v>2963</v>
      </c>
      <c r="M43" s="130"/>
      <c r="N43" s="130"/>
      <c r="O43" s="130"/>
      <c r="P43" s="130"/>
      <c r="Q43" s="130"/>
      <c r="R43" s="130"/>
      <c r="S43" s="131">
        <v>2963</v>
      </c>
      <c r="T43" s="131">
        <v>0</v>
      </c>
      <c r="U43" s="131">
        <f t="shared" si="0"/>
        <v>2963</v>
      </c>
    </row>
    <row r="44" spans="1:21" x14ac:dyDescent="0.2">
      <c r="A44" s="127">
        <v>36</v>
      </c>
      <c r="B44" s="128" t="s">
        <v>87</v>
      </c>
      <c r="C44" s="129" t="s">
        <v>88</v>
      </c>
      <c r="D44" s="130" t="s">
        <v>352</v>
      </c>
      <c r="E44" s="131">
        <v>1598</v>
      </c>
      <c r="F44" s="131">
        <v>0</v>
      </c>
      <c r="G44" s="131">
        <v>0</v>
      </c>
      <c r="H44" s="131"/>
      <c r="I44" s="131">
        <v>0</v>
      </c>
      <c r="J44" s="131">
        <v>0</v>
      </c>
      <c r="K44" s="131"/>
      <c r="L44" s="131">
        <v>1598</v>
      </c>
      <c r="M44" s="130"/>
      <c r="N44" s="130"/>
      <c r="O44" s="130"/>
      <c r="P44" s="130"/>
      <c r="Q44" s="130"/>
      <c r="R44" s="130"/>
      <c r="S44" s="131">
        <v>1598</v>
      </c>
      <c r="T44" s="131">
        <v>0</v>
      </c>
      <c r="U44" s="131">
        <f t="shared" si="0"/>
        <v>1598</v>
      </c>
    </row>
    <row r="45" spans="1:21" x14ac:dyDescent="0.2">
      <c r="A45" s="127">
        <v>37</v>
      </c>
      <c r="B45" s="128" t="s">
        <v>200</v>
      </c>
      <c r="C45" s="129" t="s">
        <v>201</v>
      </c>
      <c r="D45" s="130" t="s">
        <v>352</v>
      </c>
      <c r="E45" s="131">
        <v>2836</v>
      </c>
      <c r="F45" s="131">
        <v>0</v>
      </c>
      <c r="G45" s="131">
        <v>0</v>
      </c>
      <c r="H45" s="131"/>
      <c r="I45" s="131">
        <v>0</v>
      </c>
      <c r="J45" s="131">
        <v>0</v>
      </c>
      <c r="K45" s="131"/>
      <c r="L45" s="131">
        <v>2836</v>
      </c>
      <c r="M45" s="130"/>
      <c r="N45" s="130"/>
      <c r="O45" s="130"/>
      <c r="P45" s="130"/>
      <c r="Q45" s="130"/>
      <c r="R45" s="130"/>
      <c r="S45" s="131">
        <v>2836</v>
      </c>
      <c r="T45" s="131">
        <v>0</v>
      </c>
      <c r="U45" s="131">
        <f t="shared" si="0"/>
        <v>2836</v>
      </c>
    </row>
    <row r="46" spans="1:21" x14ac:dyDescent="0.2">
      <c r="A46" s="127">
        <v>38</v>
      </c>
      <c r="B46" s="134" t="s">
        <v>202</v>
      </c>
      <c r="C46" s="129" t="s">
        <v>203</v>
      </c>
      <c r="D46" s="130" t="s">
        <v>352</v>
      </c>
      <c r="E46" s="131">
        <v>4225</v>
      </c>
      <c r="F46" s="131">
        <v>0</v>
      </c>
      <c r="G46" s="131">
        <v>0</v>
      </c>
      <c r="H46" s="131"/>
      <c r="I46" s="131">
        <v>0</v>
      </c>
      <c r="J46" s="131">
        <v>0</v>
      </c>
      <c r="K46" s="131"/>
      <c r="L46" s="131">
        <v>4225</v>
      </c>
      <c r="M46" s="130"/>
      <c r="N46" s="130"/>
      <c r="O46" s="130"/>
      <c r="P46" s="130"/>
      <c r="Q46" s="130"/>
      <c r="R46" s="130"/>
      <c r="S46" s="131">
        <v>4225</v>
      </c>
      <c r="T46" s="131">
        <v>0</v>
      </c>
      <c r="U46" s="131">
        <f t="shared" si="0"/>
        <v>4225</v>
      </c>
    </row>
    <row r="47" spans="1:21" x14ac:dyDescent="0.2">
      <c r="A47" s="127">
        <v>39</v>
      </c>
      <c r="B47" s="128" t="s">
        <v>111</v>
      </c>
      <c r="C47" s="129" t="s">
        <v>112</v>
      </c>
      <c r="D47" s="130" t="s">
        <v>352</v>
      </c>
      <c r="E47" s="131">
        <v>2577</v>
      </c>
      <c r="F47" s="131">
        <v>0</v>
      </c>
      <c r="G47" s="131">
        <v>0</v>
      </c>
      <c r="H47" s="131"/>
      <c r="I47" s="131">
        <v>0</v>
      </c>
      <c r="J47" s="131">
        <v>0</v>
      </c>
      <c r="K47" s="131"/>
      <c r="L47" s="131">
        <v>2577</v>
      </c>
      <c r="M47" s="130"/>
      <c r="N47" s="130"/>
      <c r="O47" s="130"/>
      <c r="P47" s="130"/>
      <c r="Q47" s="130"/>
      <c r="R47" s="130"/>
      <c r="S47" s="131">
        <v>2577</v>
      </c>
      <c r="T47" s="131">
        <v>0</v>
      </c>
      <c r="U47" s="131">
        <f t="shared" si="0"/>
        <v>2577</v>
      </c>
    </row>
    <row r="48" spans="1:21" x14ac:dyDescent="0.2">
      <c r="A48" s="127">
        <v>40</v>
      </c>
      <c r="B48" s="133" t="s">
        <v>204</v>
      </c>
      <c r="C48" s="129" t="s">
        <v>205</v>
      </c>
      <c r="D48" s="130" t="s">
        <v>352</v>
      </c>
      <c r="E48" s="131">
        <v>2123</v>
      </c>
      <c r="F48" s="131">
        <v>0</v>
      </c>
      <c r="G48" s="131">
        <v>0</v>
      </c>
      <c r="H48" s="131"/>
      <c r="I48" s="131">
        <v>0</v>
      </c>
      <c r="J48" s="131">
        <v>0</v>
      </c>
      <c r="K48" s="131"/>
      <c r="L48" s="131">
        <v>2123</v>
      </c>
      <c r="M48" s="130"/>
      <c r="N48" s="130"/>
      <c r="O48" s="130"/>
      <c r="P48" s="130"/>
      <c r="Q48" s="130"/>
      <c r="R48" s="130"/>
      <c r="S48" s="131">
        <v>2123</v>
      </c>
      <c r="T48" s="131">
        <v>0</v>
      </c>
      <c r="U48" s="131">
        <f t="shared" si="0"/>
        <v>2123</v>
      </c>
    </row>
    <row r="49" spans="1:23" x14ac:dyDescent="0.2">
      <c r="A49" s="127">
        <v>41</v>
      </c>
      <c r="B49" s="128" t="s">
        <v>37</v>
      </c>
      <c r="C49" s="129" t="s">
        <v>38</v>
      </c>
      <c r="D49" s="130" t="s">
        <v>352</v>
      </c>
      <c r="E49" s="131">
        <v>5314</v>
      </c>
      <c r="F49" s="131">
        <v>0</v>
      </c>
      <c r="G49" s="131">
        <v>0</v>
      </c>
      <c r="H49" s="131"/>
      <c r="I49" s="131">
        <v>0</v>
      </c>
      <c r="J49" s="131">
        <v>0</v>
      </c>
      <c r="K49" s="131"/>
      <c r="L49" s="131">
        <v>5314</v>
      </c>
      <c r="M49" s="130"/>
      <c r="N49" s="130"/>
      <c r="O49" s="130"/>
      <c r="P49" s="130"/>
      <c r="Q49" s="130"/>
      <c r="R49" s="130"/>
      <c r="S49" s="131">
        <v>5314</v>
      </c>
      <c r="T49" s="131">
        <v>0</v>
      </c>
      <c r="U49" s="131">
        <f t="shared" si="0"/>
        <v>5314</v>
      </c>
    </row>
    <row r="50" spans="1:23" x14ac:dyDescent="0.2">
      <c r="A50" s="127">
        <v>42</v>
      </c>
      <c r="B50" s="134" t="s">
        <v>157</v>
      </c>
      <c r="C50" s="129" t="s">
        <v>704</v>
      </c>
      <c r="D50" s="130" t="s">
        <v>352</v>
      </c>
      <c r="E50" s="131">
        <v>1029</v>
      </c>
      <c r="F50" s="131">
        <v>0</v>
      </c>
      <c r="G50" s="131">
        <v>0</v>
      </c>
      <c r="H50" s="131"/>
      <c r="I50" s="131">
        <v>0</v>
      </c>
      <c r="J50" s="131">
        <v>0</v>
      </c>
      <c r="K50" s="131"/>
      <c r="L50" s="131">
        <v>1029</v>
      </c>
      <c r="M50" s="130"/>
      <c r="N50" s="130"/>
      <c r="O50" s="130"/>
      <c r="P50" s="130"/>
      <c r="Q50" s="130"/>
      <c r="R50" s="130"/>
      <c r="S50" s="131">
        <v>1029</v>
      </c>
      <c r="T50" s="131">
        <v>0</v>
      </c>
      <c r="U50" s="131">
        <f t="shared" si="0"/>
        <v>1029</v>
      </c>
    </row>
    <row r="51" spans="1:23" x14ac:dyDescent="0.2">
      <c r="A51" s="127">
        <v>43</v>
      </c>
      <c r="B51" s="128" t="s">
        <v>65</v>
      </c>
      <c r="C51" s="129" t="s">
        <v>353</v>
      </c>
      <c r="D51" s="130" t="s">
        <v>354</v>
      </c>
      <c r="E51" s="131">
        <v>3959</v>
      </c>
      <c r="F51" s="131">
        <v>0</v>
      </c>
      <c r="G51" s="131">
        <v>0</v>
      </c>
      <c r="H51" s="131"/>
      <c r="I51" s="131">
        <v>0</v>
      </c>
      <c r="J51" s="131">
        <v>0</v>
      </c>
      <c r="K51" s="131"/>
      <c r="L51" s="131">
        <v>3959</v>
      </c>
      <c r="M51" s="130"/>
      <c r="N51" s="130"/>
      <c r="O51" s="130"/>
      <c r="P51" s="130"/>
      <c r="Q51" s="130"/>
      <c r="R51" s="130"/>
      <c r="S51" s="131">
        <v>3959</v>
      </c>
      <c r="T51" s="131">
        <v>720</v>
      </c>
      <c r="U51" s="131">
        <f t="shared" si="0"/>
        <v>4679</v>
      </c>
    </row>
    <row r="52" spans="1:23" x14ac:dyDescent="0.2">
      <c r="A52" s="127">
        <v>44</v>
      </c>
      <c r="B52" s="134" t="s">
        <v>95</v>
      </c>
      <c r="C52" s="129" t="s">
        <v>96</v>
      </c>
      <c r="D52" s="130" t="s">
        <v>355</v>
      </c>
      <c r="E52" s="131">
        <v>13588</v>
      </c>
      <c r="F52" s="131">
        <v>7</v>
      </c>
      <c r="G52" s="131">
        <v>2</v>
      </c>
      <c r="H52" s="131">
        <v>5</v>
      </c>
      <c r="I52" s="131">
        <v>0</v>
      </c>
      <c r="J52" s="131">
        <v>0</v>
      </c>
      <c r="K52" s="131"/>
      <c r="L52" s="131">
        <v>13581</v>
      </c>
      <c r="M52" s="130"/>
      <c r="N52" s="130"/>
      <c r="O52" s="130"/>
      <c r="P52" s="130"/>
      <c r="Q52" s="130"/>
      <c r="R52" s="130"/>
      <c r="S52" s="131">
        <v>13588</v>
      </c>
      <c r="T52" s="131">
        <v>0</v>
      </c>
      <c r="U52" s="131">
        <f t="shared" si="0"/>
        <v>13588</v>
      </c>
    </row>
    <row r="53" spans="1:23" x14ac:dyDescent="0.2">
      <c r="A53" s="127">
        <v>45</v>
      </c>
      <c r="B53" s="128" t="s">
        <v>19</v>
      </c>
      <c r="C53" s="129" t="s">
        <v>20</v>
      </c>
      <c r="D53" s="130" t="s">
        <v>355</v>
      </c>
      <c r="E53" s="131">
        <v>9000</v>
      </c>
      <c r="F53" s="131">
        <v>0</v>
      </c>
      <c r="G53" s="131">
        <v>0</v>
      </c>
      <c r="H53" s="131"/>
      <c r="I53" s="131">
        <v>0</v>
      </c>
      <c r="J53" s="131">
        <v>0</v>
      </c>
      <c r="K53" s="131"/>
      <c r="L53" s="131">
        <v>9000</v>
      </c>
      <c r="M53" s="130"/>
      <c r="N53" s="130"/>
      <c r="O53" s="130"/>
      <c r="P53" s="130"/>
      <c r="Q53" s="130"/>
      <c r="R53" s="130"/>
      <c r="S53" s="131">
        <v>9000</v>
      </c>
      <c r="T53" s="131">
        <v>0</v>
      </c>
      <c r="U53" s="131">
        <f t="shared" si="0"/>
        <v>9000</v>
      </c>
    </row>
    <row r="54" spans="1:23" x14ac:dyDescent="0.2">
      <c r="A54" s="127">
        <v>46</v>
      </c>
      <c r="B54" s="128" t="s">
        <v>151</v>
      </c>
      <c r="C54" s="129" t="s">
        <v>705</v>
      </c>
      <c r="D54" s="130" t="s">
        <v>355</v>
      </c>
      <c r="E54" s="131">
        <v>10510</v>
      </c>
      <c r="F54" s="131">
        <v>1</v>
      </c>
      <c r="G54" s="131">
        <v>0</v>
      </c>
      <c r="H54" s="131">
        <v>1</v>
      </c>
      <c r="I54" s="131">
        <v>0</v>
      </c>
      <c r="J54" s="131">
        <v>0</v>
      </c>
      <c r="K54" s="131"/>
      <c r="L54" s="131">
        <v>10509</v>
      </c>
      <c r="M54" s="130"/>
      <c r="N54" s="130"/>
      <c r="O54" s="130"/>
      <c r="P54" s="130"/>
      <c r="Q54" s="130"/>
      <c r="R54" s="130"/>
      <c r="S54" s="131">
        <v>10510</v>
      </c>
      <c r="T54" s="131">
        <v>405</v>
      </c>
      <c r="U54" s="131">
        <f t="shared" si="0"/>
        <v>10915</v>
      </c>
      <c r="W54" s="132"/>
    </row>
    <row r="55" spans="1:23" x14ac:dyDescent="0.2">
      <c r="A55" s="127">
        <v>47</v>
      </c>
      <c r="B55" s="134" t="s">
        <v>27</v>
      </c>
      <c r="C55" s="129" t="s">
        <v>28</v>
      </c>
      <c r="D55" s="130" t="s">
        <v>355</v>
      </c>
      <c r="E55" s="131">
        <v>8144</v>
      </c>
      <c r="F55" s="131">
        <v>0</v>
      </c>
      <c r="G55" s="131">
        <v>0</v>
      </c>
      <c r="H55" s="131"/>
      <c r="I55" s="131">
        <v>0</v>
      </c>
      <c r="J55" s="131">
        <v>0</v>
      </c>
      <c r="K55" s="131"/>
      <c r="L55" s="131">
        <v>8144</v>
      </c>
      <c r="M55" s="130"/>
      <c r="N55" s="130"/>
      <c r="O55" s="130"/>
      <c r="P55" s="130"/>
      <c r="Q55" s="130"/>
      <c r="R55" s="130"/>
      <c r="S55" s="131">
        <v>8144</v>
      </c>
      <c r="T55" s="131">
        <v>0</v>
      </c>
      <c r="U55" s="131">
        <f t="shared" si="0"/>
        <v>8144</v>
      </c>
    </row>
    <row r="56" spans="1:23" x14ac:dyDescent="0.2">
      <c r="A56" s="127">
        <v>48</v>
      </c>
      <c r="B56" s="134" t="s">
        <v>79</v>
      </c>
      <c r="C56" s="129" t="s">
        <v>80</v>
      </c>
      <c r="D56" s="130" t="s">
        <v>355</v>
      </c>
      <c r="E56" s="131">
        <v>9791</v>
      </c>
      <c r="F56" s="131">
        <v>0</v>
      </c>
      <c r="G56" s="131">
        <v>0</v>
      </c>
      <c r="H56" s="131"/>
      <c r="I56" s="131">
        <v>0</v>
      </c>
      <c r="J56" s="131">
        <v>0</v>
      </c>
      <c r="K56" s="131"/>
      <c r="L56" s="131">
        <v>9791</v>
      </c>
      <c r="M56" s="130"/>
      <c r="N56" s="130"/>
      <c r="O56" s="130"/>
      <c r="P56" s="130"/>
      <c r="Q56" s="130"/>
      <c r="R56" s="130"/>
      <c r="S56" s="131">
        <v>9791</v>
      </c>
      <c r="T56" s="131">
        <v>0</v>
      </c>
      <c r="U56" s="131">
        <f t="shared" si="0"/>
        <v>9791</v>
      </c>
    </row>
    <row r="57" spans="1:23" x14ac:dyDescent="0.2">
      <c r="A57" s="127">
        <v>49</v>
      </c>
      <c r="B57" s="128" t="s">
        <v>109</v>
      </c>
      <c r="C57" s="129" t="s">
        <v>110</v>
      </c>
      <c r="D57" s="130" t="s">
        <v>355</v>
      </c>
      <c r="E57" s="131">
        <v>19460</v>
      </c>
      <c r="F57" s="131">
        <v>9</v>
      </c>
      <c r="G57" s="131">
        <v>1</v>
      </c>
      <c r="H57" s="131">
        <v>8</v>
      </c>
      <c r="I57" s="131">
        <v>996</v>
      </c>
      <c r="J57" s="131">
        <v>0</v>
      </c>
      <c r="K57" s="131"/>
      <c r="L57" s="131">
        <v>18455</v>
      </c>
      <c r="M57" s="130"/>
      <c r="N57" s="130"/>
      <c r="O57" s="130"/>
      <c r="P57" s="130"/>
      <c r="Q57" s="130"/>
      <c r="R57" s="130"/>
      <c r="S57" s="131">
        <v>19460</v>
      </c>
      <c r="T57" s="131">
        <v>0</v>
      </c>
      <c r="U57" s="131">
        <f t="shared" si="0"/>
        <v>19460</v>
      </c>
    </row>
    <row r="58" spans="1:23" x14ac:dyDescent="0.2">
      <c r="A58" s="127">
        <v>50</v>
      </c>
      <c r="B58" s="134" t="s">
        <v>53</v>
      </c>
      <c r="C58" s="137" t="s">
        <v>54</v>
      </c>
      <c r="D58" s="130" t="s">
        <v>355</v>
      </c>
      <c r="E58" s="131">
        <v>9209</v>
      </c>
      <c r="F58" s="131">
        <v>0</v>
      </c>
      <c r="G58" s="131">
        <v>0</v>
      </c>
      <c r="H58" s="131">
        <v>0</v>
      </c>
      <c r="I58" s="131">
        <v>0</v>
      </c>
      <c r="J58" s="131">
        <v>0</v>
      </c>
      <c r="K58" s="131"/>
      <c r="L58" s="131">
        <v>9209</v>
      </c>
      <c r="M58" s="130"/>
      <c r="N58" s="130"/>
      <c r="O58" s="130"/>
      <c r="P58" s="130"/>
      <c r="Q58" s="130"/>
      <c r="R58" s="130"/>
      <c r="S58" s="131">
        <v>9209</v>
      </c>
      <c r="T58" s="131">
        <v>416</v>
      </c>
      <c r="U58" s="131">
        <f t="shared" si="0"/>
        <v>9625</v>
      </c>
    </row>
    <row r="59" spans="1:23" x14ac:dyDescent="0.2">
      <c r="A59" s="127">
        <v>51</v>
      </c>
      <c r="B59" s="128" t="s">
        <v>174</v>
      </c>
      <c r="C59" s="129" t="s">
        <v>356</v>
      </c>
      <c r="D59" s="130" t="s">
        <v>355</v>
      </c>
      <c r="E59" s="131">
        <v>6494</v>
      </c>
      <c r="F59" s="131">
        <v>0</v>
      </c>
      <c r="G59" s="131">
        <v>0</v>
      </c>
      <c r="H59" s="131"/>
      <c r="I59" s="131">
        <v>0</v>
      </c>
      <c r="J59" s="131">
        <v>0</v>
      </c>
      <c r="K59" s="131"/>
      <c r="L59" s="131">
        <v>6494</v>
      </c>
      <c r="M59" s="130"/>
      <c r="N59" s="130"/>
      <c r="O59" s="130"/>
      <c r="P59" s="130"/>
      <c r="Q59" s="130"/>
      <c r="R59" s="130"/>
      <c r="S59" s="131">
        <v>6494</v>
      </c>
      <c r="T59" s="131">
        <v>819</v>
      </c>
      <c r="U59" s="131">
        <f t="shared" si="0"/>
        <v>7313</v>
      </c>
    </row>
    <row r="60" spans="1:23" x14ac:dyDescent="0.2">
      <c r="A60" s="127">
        <v>52</v>
      </c>
      <c r="B60" s="128" t="s">
        <v>275</v>
      </c>
      <c r="C60" s="129" t="s">
        <v>276</v>
      </c>
      <c r="D60" s="130" t="s">
        <v>355</v>
      </c>
      <c r="E60" s="131">
        <v>0</v>
      </c>
      <c r="F60" s="131">
        <v>0</v>
      </c>
      <c r="G60" s="131">
        <v>0</v>
      </c>
      <c r="H60" s="131"/>
      <c r="I60" s="131">
        <v>0</v>
      </c>
      <c r="J60" s="131">
        <v>0</v>
      </c>
      <c r="K60" s="131"/>
      <c r="L60" s="131">
        <v>0</v>
      </c>
      <c r="M60" s="130"/>
      <c r="N60" s="130"/>
      <c r="O60" s="130"/>
      <c r="P60" s="130"/>
      <c r="Q60" s="130"/>
      <c r="R60" s="130"/>
      <c r="S60" s="131">
        <v>0</v>
      </c>
      <c r="T60" s="131">
        <v>350</v>
      </c>
      <c r="U60" s="131">
        <f t="shared" si="0"/>
        <v>350</v>
      </c>
    </row>
    <row r="61" spans="1:23" x14ac:dyDescent="0.2">
      <c r="A61" s="127">
        <v>53</v>
      </c>
      <c r="B61" s="128" t="s">
        <v>228</v>
      </c>
      <c r="C61" s="129" t="s">
        <v>229</v>
      </c>
      <c r="D61" s="130" t="s">
        <v>355</v>
      </c>
      <c r="E61" s="131">
        <v>310</v>
      </c>
      <c r="F61" s="131">
        <v>0</v>
      </c>
      <c r="G61" s="131">
        <v>0</v>
      </c>
      <c r="H61" s="131"/>
      <c r="I61" s="131">
        <v>0</v>
      </c>
      <c r="J61" s="131">
        <v>0</v>
      </c>
      <c r="K61" s="131"/>
      <c r="L61" s="131">
        <v>310</v>
      </c>
      <c r="M61" s="130"/>
      <c r="N61" s="130"/>
      <c r="O61" s="130"/>
      <c r="P61" s="130"/>
      <c r="Q61" s="130"/>
      <c r="R61" s="130"/>
      <c r="S61" s="131">
        <v>310</v>
      </c>
      <c r="T61" s="131">
        <v>0</v>
      </c>
      <c r="U61" s="131">
        <f t="shared" si="0"/>
        <v>310</v>
      </c>
    </row>
    <row r="62" spans="1:23" x14ac:dyDescent="0.2">
      <c r="A62" s="127">
        <v>54</v>
      </c>
      <c r="B62" s="128" t="s">
        <v>153</v>
      </c>
      <c r="C62" s="129" t="s">
        <v>359</v>
      </c>
      <c r="D62" s="130" t="s">
        <v>360</v>
      </c>
      <c r="E62" s="131">
        <v>3322</v>
      </c>
      <c r="F62" s="131">
        <v>0</v>
      </c>
      <c r="G62" s="131">
        <v>0</v>
      </c>
      <c r="H62" s="131"/>
      <c r="I62" s="131">
        <v>0</v>
      </c>
      <c r="J62" s="131">
        <v>0</v>
      </c>
      <c r="K62" s="131"/>
      <c r="L62" s="131">
        <v>3322</v>
      </c>
      <c r="M62" s="131"/>
      <c r="N62" s="131"/>
      <c r="O62" s="131"/>
      <c r="P62" s="131"/>
      <c r="Q62" s="131"/>
      <c r="R62" s="131"/>
      <c r="S62" s="131">
        <v>3322</v>
      </c>
      <c r="T62" s="131">
        <v>946</v>
      </c>
      <c r="U62" s="131">
        <f t="shared" si="0"/>
        <v>4268</v>
      </c>
    </row>
    <row r="63" spans="1:23" x14ac:dyDescent="0.2">
      <c r="A63" s="127">
        <v>55</v>
      </c>
      <c r="B63" s="128" t="s">
        <v>264</v>
      </c>
      <c r="C63" s="129" t="s">
        <v>265</v>
      </c>
      <c r="D63" s="130" t="s">
        <v>360</v>
      </c>
      <c r="E63" s="131">
        <v>23976</v>
      </c>
      <c r="F63" s="131">
        <v>0</v>
      </c>
      <c r="G63" s="131">
        <v>0</v>
      </c>
      <c r="H63" s="131"/>
      <c r="I63" s="131">
        <v>1738</v>
      </c>
      <c r="J63" s="131">
        <v>0</v>
      </c>
      <c r="K63" s="131"/>
      <c r="L63" s="131">
        <v>22238</v>
      </c>
      <c r="M63" s="131"/>
      <c r="N63" s="131"/>
      <c r="O63" s="131"/>
      <c r="P63" s="131"/>
      <c r="Q63" s="131"/>
      <c r="R63" s="131"/>
      <c r="S63" s="131">
        <v>23976</v>
      </c>
      <c r="T63" s="131">
        <v>0</v>
      </c>
      <c r="U63" s="434">
        <f t="shared" si="0"/>
        <v>23976</v>
      </c>
    </row>
    <row r="64" spans="1:23" s="147" customFormat="1" x14ac:dyDescent="0.2">
      <c r="A64" s="424">
        <v>56</v>
      </c>
      <c r="B64" s="425" t="s">
        <v>113</v>
      </c>
      <c r="C64" s="426" t="s">
        <v>357</v>
      </c>
      <c r="D64" s="427" t="s">
        <v>358</v>
      </c>
      <c r="E64" s="428">
        <v>4388</v>
      </c>
      <c r="F64" s="428">
        <v>0</v>
      </c>
      <c r="G64" s="428">
        <v>0</v>
      </c>
      <c r="H64" s="428">
        <v>0</v>
      </c>
      <c r="I64" s="142">
        <v>0</v>
      </c>
      <c r="J64" s="142">
        <v>213</v>
      </c>
      <c r="K64" s="142">
        <v>0</v>
      </c>
      <c r="L64" s="142">
        <v>4175</v>
      </c>
      <c r="M64" s="142">
        <v>477</v>
      </c>
      <c r="N64" s="142">
        <v>0</v>
      </c>
      <c r="O64" s="142">
        <v>396</v>
      </c>
      <c r="P64" s="142">
        <v>44</v>
      </c>
      <c r="Q64" s="142">
        <v>0</v>
      </c>
      <c r="R64" s="142">
        <v>0</v>
      </c>
      <c r="S64" s="142">
        <v>4865</v>
      </c>
      <c r="T64" s="142">
        <v>0</v>
      </c>
      <c r="U64" s="142">
        <f t="shared" si="0"/>
        <v>4865</v>
      </c>
    </row>
    <row r="65" spans="1:22" x14ac:dyDescent="0.2">
      <c r="A65" s="429"/>
      <c r="B65" s="73"/>
      <c r="C65" s="430" t="s">
        <v>361</v>
      </c>
      <c r="D65" s="431" t="s">
        <v>354</v>
      </c>
      <c r="E65" s="432">
        <v>589</v>
      </c>
      <c r="F65" s="432">
        <v>0</v>
      </c>
      <c r="G65" s="432">
        <v>0</v>
      </c>
      <c r="H65" s="432"/>
      <c r="I65" s="131">
        <v>0</v>
      </c>
      <c r="J65" s="131">
        <v>0</v>
      </c>
      <c r="K65" s="131"/>
      <c r="L65" s="131">
        <v>589</v>
      </c>
      <c r="M65" s="131"/>
      <c r="N65" s="131"/>
      <c r="O65" s="131"/>
      <c r="P65" s="131"/>
      <c r="Q65" s="131"/>
      <c r="R65" s="131"/>
      <c r="S65" s="131">
        <v>589</v>
      </c>
      <c r="T65" s="131">
        <v>0</v>
      </c>
      <c r="U65" s="131">
        <f t="shared" si="0"/>
        <v>589</v>
      </c>
    </row>
    <row r="66" spans="1:22" x14ac:dyDescent="0.2">
      <c r="A66" s="429"/>
      <c r="B66" s="73"/>
      <c r="C66" s="430" t="s">
        <v>361</v>
      </c>
      <c r="D66" s="431" t="s">
        <v>358</v>
      </c>
      <c r="E66" s="432">
        <v>3799</v>
      </c>
      <c r="F66" s="432">
        <v>0</v>
      </c>
      <c r="G66" s="432">
        <v>0</v>
      </c>
      <c r="H66" s="432"/>
      <c r="I66" s="131">
        <v>0</v>
      </c>
      <c r="J66" s="131">
        <v>213</v>
      </c>
      <c r="K66" s="131"/>
      <c r="L66" s="131">
        <v>3586</v>
      </c>
      <c r="M66" s="131">
        <v>477</v>
      </c>
      <c r="N66" s="131">
        <v>0</v>
      </c>
      <c r="O66" s="131">
        <v>396</v>
      </c>
      <c r="P66" s="131">
        <v>44</v>
      </c>
      <c r="Q66" s="131">
        <v>0</v>
      </c>
      <c r="R66" s="131">
        <v>0</v>
      </c>
      <c r="S66" s="131">
        <v>4276</v>
      </c>
      <c r="T66" s="131">
        <v>0</v>
      </c>
      <c r="U66" s="131">
        <f t="shared" si="0"/>
        <v>4276</v>
      </c>
    </row>
    <row r="67" spans="1:22" x14ac:dyDescent="0.2">
      <c r="A67" s="138">
        <v>57</v>
      </c>
      <c r="B67" s="139" t="s">
        <v>194</v>
      </c>
      <c r="C67" s="140" t="s">
        <v>195</v>
      </c>
      <c r="D67" s="141" t="s">
        <v>358</v>
      </c>
      <c r="E67" s="142">
        <v>3414</v>
      </c>
      <c r="F67" s="142">
        <v>0</v>
      </c>
      <c r="G67" s="142">
        <v>0</v>
      </c>
      <c r="H67" s="142">
        <v>0</v>
      </c>
      <c r="I67" s="142">
        <v>0</v>
      </c>
      <c r="J67" s="142">
        <v>0</v>
      </c>
      <c r="K67" s="142">
        <v>0</v>
      </c>
      <c r="L67" s="142">
        <v>3414</v>
      </c>
      <c r="M67" s="142">
        <v>100</v>
      </c>
      <c r="N67" s="142">
        <v>0</v>
      </c>
      <c r="O67" s="142">
        <v>0</v>
      </c>
      <c r="P67" s="142">
        <v>0</v>
      </c>
      <c r="Q67" s="142">
        <v>0</v>
      </c>
      <c r="R67" s="142">
        <v>0</v>
      </c>
      <c r="S67" s="142">
        <v>3514</v>
      </c>
      <c r="T67" s="142">
        <v>0</v>
      </c>
      <c r="U67" s="142">
        <f>U68+U69</f>
        <v>3514</v>
      </c>
    </row>
    <row r="68" spans="1:22" x14ac:dyDescent="0.2">
      <c r="A68" s="143"/>
      <c r="B68" s="128"/>
      <c r="C68" s="144" t="s">
        <v>361</v>
      </c>
      <c r="D68" s="130" t="s">
        <v>362</v>
      </c>
      <c r="E68" s="131">
        <v>2995</v>
      </c>
      <c r="F68" s="131">
        <v>0</v>
      </c>
      <c r="G68" s="131">
        <v>0</v>
      </c>
      <c r="H68" s="131"/>
      <c r="I68" s="131">
        <v>0</v>
      </c>
      <c r="J68" s="131">
        <v>0</v>
      </c>
      <c r="K68" s="131"/>
      <c r="L68" s="131">
        <v>2995</v>
      </c>
      <c r="M68" s="131"/>
      <c r="N68" s="131"/>
      <c r="O68" s="131"/>
      <c r="P68" s="131"/>
      <c r="Q68" s="131"/>
      <c r="R68" s="131"/>
      <c r="S68" s="131">
        <v>2995</v>
      </c>
      <c r="T68" s="131">
        <v>0</v>
      </c>
      <c r="U68" s="131">
        <f t="shared" si="0"/>
        <v>2995</v>
      </c>
    </row>
    <row r="69" spans="1:22" x14ac:dyDescent="0.2">
      <c r="A69" s="143"/>
      <c r="B69" s="128"/>
      <c r="C69" s="144" t="s">
        <v>361</v>
      </c>
      <c r="D69" s="130" t="s">
        <v>363</v>
      </c>
      <c r="E69" s="131">
        <v>419</v>
      </c>
      <c r="F69" s="131">
        <v>0</v>
      </c>
      <c r="G69" s="131">
        <v>0</v>
      </c>
      <c r="H69" s="131"/>
      <c r="I69" s="131">
        <v>0</v>
      </c>
      <c r="J69" s="131">
        <v>0</v>
      </c>
      <c r="K69" s="131"/>
      <c r="L69" s="131">
        <v>419</v>
      </c>
      <c r="M69" s="131">
        <v>100</v>
      </c>
      <c r="N69" s="131">
        <v>0</v>
      </c>
      <c r="O69" s="131">
        <v>0</v>
      </c>
      <c r="P69" s="131">
        <v>0</v>
      </c>
      <c r="Q69" s="131">
        <v>0</v>
      </c>
      <c r="R69" s="131">
        <v>0</v>
      </c>
      <c r="S69" s="131">
        <v>519</v>
      </c>
      <c r="T69" s="131">
        <v>0</v>
      </c>
      <c r="U69" s="131">
        <f t="shared" si="0"/>
        <v>519</v>
      </c>
    </row>
    <row r="70" spans="1:22" x14ac:dyDescent="0.2">
      <c r="A70" s="138">
        <v>58</v>
      </c>
      <c r="B70" s="139" t="s">
        <v>89</v>
      </c>
      <c r="C70" s="140" t="s">
        <v>364</v>
      </c>
      <c r="D70" s="141" t="s">
        <v>358</v>
      </c>
      <c r="E70" s="142">
        <v>554</v>
      </c>
      <c r="F70" s="142">
        <v>2</v>
      </c>
      <c r="G70" s="142">
        <v>0</v>
      </c>
      <c r="H70" s="142">
        <v>2</v>
      </c>
      <c r="I70" s="142">
        <v>0</v>
      </c>
      <c r="J70" s="142">
        <v>1</v>
      </c>
      <c r="K70" s="142">
        <v>5</v>
      </c>
      <c r="L70" s="142">
        <v>546</v>
      </c>
      <c r="M70" s="142">
        <v>104</v>
      </c>
      <c r="N70" s="142">
        <v>0</v>
      </c>
      <c r="O70" s="142">
        <v>39</v>
      </c>
      <c r="P70" s="142">
        <v>0</v>
      </c>
      <c r="Q70" s="142">
        <v>0</v>
      </c>
      <c r="R70" s="142">
        <v>0</v>
      </c>
      <c r="S70" s="142">
        <v>658</v>
      </c>
      <c r="T70" s="131">
        <v>0</v>
      </c>
      <c r="U70" s="142">
        <f>SUM(U71:U72)</f>
        <v>658</v>
      </c>
    </row>
    <row r="71" spans="1:22" x14ac:dyDescent="0.2">
      <c r="A71" s="143"/>
      <c r="B71" s="128"/>
      <c r="C71" s="144" t="s">
        <v>361</v>
      </c>
      <c r="D71" s="130" t="s">
        <v>355</v>
      </c>
      <c r="E71" s="131">
        <v>357</v>
      </c>
      <c r="F71" s="131">
        <v>2</v>
      </c>
      <c r="G71" s="131">
        <v>0</v>
      </c>
      <c r="H71" s="131">
        <v>2</v>
      </c>
      <c r="I71" s="131">
        <v>0</v>
      </c>
      <c r="J71" s="131">
        <v>0</v>
      </c>
      <c r="K71" s="131">
        <v>5</v>
      </c>
      <c r="L71" s="131">
        <v>350</v>
      </c>
      <c r="M71" s="131"/>
      <c r="N71" s="131"/>
      <c r="O71" s="131"/>
      <c r="P71" s="131"/>
      <c r="Q71" s="131"/>
      <c r="R71" s="131"/>
      <c r="S71" s="131">
        <v>357</v>
      </c>
      <c r="T71" s="131">
        <v>0</v>
      </c>
      <c r="U71" s="131">
        <f t="shared" si="0"/>
        <v>357</v>
      </c>
    </row>
    <row r="72" spans="1:22" x14ac:dyDescent="0.2">
      <c r="A72" s="143"/>
      <c r="B72" s="128"/>
      <c r="C72" s="144" t="s">
        <v>361</v>
      </c>
      <c r="D72" s="130" t="s">
        <v>363</v>
      </c>
      <c r="E72" s="131">
        <v>197</v>
      </c>
      <c r="F72" s="131">
        <v>0</v>
      </c>
      <c r="G72" s="131">
        <v>0</v>
      </c>
      <c r="H72" s="131"/>
      <c r="I72" s="131">
        <v>0</v>
      </c>
      <c r="J72" s="131">
        <v>1</v>
      </c>
      <c r="K72" s="131"/>
      <c r="L72" s="131">
        <v>196</v>
      </c>
      <c r="M72" s="131">
        <v>104</v>
      </c>
      <c r="N72" s="131">
        <v>0</v>
      </c>
      <c r="O72" s="131">
        <v>39</v>
      </c>
      <c r="P72" s="131">
        <v>0</v>
      </c>
      <c r="Q72" s="131">
        <v>0</v>
      </c>
      <c r="R72" s="131">
        <v>0</v>
      </c>
      <c r="S72" s="131">
        <v>301</v>
      </c>
      <c r="T72" s="131">
        <v>0</v>
      </c>
      <c r="U72" s="131">
        <f>S72+T72</f>
        <v>301</v>
      </c>
    </row>
    <row r="73" spans="1:22" x14ac:dyDescent="0.2">
      <c r="A73" s="138">
        <v>59</v>
      </c>
      <c r="B73" s="139" t="s">
        <v>75</v>
      </c>
      <c r="C73" s="140" t="s">
        <v>76</v>
      </c>
      <c r="D73" s="141" t="s">
        <v>358</v>
      </c>
      <c r="E73" s="142">
        <v>11118</v>
      </c>
      <c r="F73" s="142">
        <v>14</v>
      </c>
      <c r="G73" s="142">
        <v>0</v>
      </c>
      <c r="H73" s="142">
        <v>14</v>
      </c>
      <c r="I73" s="142">
        <v>0</v>
      </c>
      <c r="J73" s="142">
        <v>0</v>
      </c>
      <c r="K73" s="142">
        <v>0</v>
      </c>
      <c r="L73" s="142">
        <v>11104</v>
      </c>
      <c r="M73" s="142">
        <v>129</v>
      </c>
      <c r="N73" s="142">
        <v>0</v>
      </c>
      <c r="O73" s="142">
        <v>0</v>
      </c>
      <c r="P73" s="142">
        <v>0</v>
      </c>
      <c r="Q73" s="142">
        <v>0</v>
      </c>
      <c r="R73" s="142">
        <v>0</v>
      </c>
      <c r="S73" s="142">
        <v>11247</v>
      </c>
      <c r="T73" s="131">
        <v>0</v>
      </c>
      <c r="U73" s="142">
        <f>SUM(U74:U75)</f>
        <v>11247</v>
      </c>
    </row>
    <row r="74" spans="1:22" x14ac:dyDescent="0.2">
      <c r="A74" s="143"/>
      <c r="B74" s="128"/>
      <c r="C74" s="144" t="s">
        <v>361</v>
      </c>
      <c r="D74" s="130" t="s">
        <v>355</v>
      </c>
      <c r="E74" s="131">
        <v>8840</v>
      </c>
      <c r="F74" s="131">
        <v>14</v>
      </c>
      <c r="G74" s="131">
        <v>0</v>
      </c>
      <c r="H74" s="131">
        <v>14</v>
      </c>
      <c r="I74" s="131">
        <v>0</v>
      </c>
      <c r="J74" s="131">
        <v>0</v>
      </c>
      <c r="K74" s="131"/>
      <c r="L74" s="131">
        <v>8826</v>
      </c>
      <c r="M74" s="131"/>
      <c r="N74" s="131"/>
      <c r="O74" s="131"/>
      <c r="P74" s="131"/>
      <c r="Q74" s="131"/>
      <c r="R74" s="131"/>
      <c r="S74" s="131">
        <v>8840</v>
      </c>
      <c r="T74" s="131">
        <v>0</v>
      </c>
      <c r="U74" s="131">
        <f>S74+T74</f>
        <v>8840</v>
      </c>
    </row>
    <row r="75" spans="1:22" x14ac:dyDescent="0.2">
      <c r="A75" s="143"/>
      <c r="B75" s="128"/>
      <c r="C75" s="144" t="s">
        <v>361</v>
      </c>
      <c r="D75" s="130" t="s">
        <v>363</v>
      </c>
      <c r="E75" s="131">
        <v>2278</v>
      </c>
      <c r="F75" s="131">
        <v>0</v>
      </c>
      <c r="G75" s="131">
        <v>0</v>
      </c>
      <c r="H75" s="131"/>
      <c r="I75" s="131">
        <v>0</v>
      </c>
      <c r="J75" s="131">
        <v>0</v>
      </c>
      <c r="K75" s="131"/>
      <c r="L75" s="131">
        <v>2278</v>
      </c>
      <c r="M75" s="131">
        <v>129</v>
      </c>
      <c r="N75" s="131">
        <v>0</v>
      </c>
      <c r="O75" s="131">
        <v>0</v>
      </c>
      <c r="P75" s="131">
        <v>0</v>
      </c>
      <c r="Q75" s="131">
        <v>0</v>
      </c>
      <c r="R75" s="131">
        <v>0</v>
      </c>
      <c r="S75" s="131">
        <v>2407</v>
      </c>
      <c r="T75" s="131">
        <v>0</v>
      </c>
      <c r="U75" s="131">
        <f>S75+T75</f>
        <v>2407</v>
      </c>
    </row>
    <row r="76" spans="1:22" s="147" customFormat="1" x14ac:dyDescent="0.2">
      <c r="A76" s="138">
        <v>60</v>
      </c>
      <c r="B76" s="145" t="s">
        <v>69</v>
      </c>
      <c r="C76" s="140" t="s">
        <v>365</v>
      </c>
      <c r="D76" s="141" t="s">
        <v>363</v>
      </c>
      <c r="E76" s="142">
        <v>11359</v>
      </c>
      <c r="F76" s="142">
        <v>0</v>
      </c>
      <c r="G76" s="142">
        <v>0</v>
      </c>
      <c r="H76" s="142">
        <v>0</v>
      </c>
      <c r="I76" s="142">
        <v>0</v>
      </c>
      <c r="J76" s="142">
        <v>56</v>
      </c>
      <c r="K76" s="142">
        <v>0</v>
      </c>
      <c r="L76" s="142">
        <v>11303</v>
      </c>
      <c r="M76" s="142">
        <v>171</v>
      </c>
      <c r="N76" s="142">
        <v>0</v>
      </c>
      <c r="O76" s="142">
        <v>52</v>
      </c>
      <c r="P76" s="142">
        <v>0</v>
      </c>
      <c r="Q76" s="142">
        <v>0</v>
      </c>
      <c r="R76" s="142">
        <v>0</v>
      </c>
      <c r="S76" s="142">
        <v>11530</v>
      </c>
      <c r="T76" s="131">
        <v>425</v>
      </c>
      <c r="U76" s="142">
        <f>SUM(U77:U78)</f>
        <v>11955</v>
      </c>
      <c r="V76" s="146"/>
    </row>
    <row r="77" spans="1:22" x14ac:dyDescent="0.2">
      <c r="A77" s="143"/>
      <c r="B77" s="127"/>
      <c r="C77" s="144" t="s">
        <v>361</v>
      </c>
      <c r="D77" s="130" t="s">
        <v>354</v>
      </c>
      <c r="E77" s="131">
        <v>9438</v>
      </c>
      <c r="F77" s="131">
        <v>0</v>
      </c>
      <c r="G77" s="131">
        <v>0</v>
      </c>
      <c r="H77" s="131">
        <v>0</v>
      </c>
      <c r="I77" s="131">
        <v>0</v>
      </c>
      <c r="J77" s="131">
        <v>0</v>
      </c>
      <c r="K77" s="131"/>
      <c r="L77" s="131">
        <v>9438</v>
      </c>
      <c r="M77" s="130"/>
      <c r="N77" s="130"/>
      <c r="O77" s="130"/>
      <c r="P77" s="130"/>
      <c r="Q77" s="130"/>
      <c r="R77" s="130"/>
      <c r="S77" s="131">
        <v>9438</v>
      </c>
      <c r="T77" s="131">
        <v>425</v>
      </c>
      <c r="U77" s="131">
        <f>S77+T77</f>
        <v>9863</v>
      </c>
    </row>
    <row r="78" spans="1:22" x14ac:dyDescent="0.2">
      <c r="A78" s="143"/>
      <c r="B78" s="127"/>
      <c r="C78" s="144" t="s">
        <v>361</v>
      </c>
      <c r="D78" s="130" t="s">
        <v>363</v>
      </c>
      <c r="E78" s="131">
        <v>1921</v>
      </c>
      <c r="F78" s="131">
        <v>0</v>
      </c>
      <c r="G78" s="131">
        <v>0</v>
      </c>
      <c r="H78" s="131"/>
      <c r="I78" s="131">
        <v>0</v>
      </c>
      <c r="J78" s="131">
        <v>56</v>
      </c>
      <c r="K78" s="131"/>
      <c r="L78" s="131">
        <v>1865</v>
      </c>
      <c r="M78" s="131">
        <v>171</v>
      </c>
      <c r="N78" s="131">
        <v>0</v>
      </c>
      <c r="O78" s="131">
        <v>52</v>
      </c>
      <c r="P78" s="131">
        <v>0</v>
      </c>
      <c r="Q78" s="131">
        <v>0</v>
      </c>
      <c r="R78" s="131">
        <v>0</v>
      </c>
      <c r="S78" s="131">
        <v>2092</v>
      </c>
      <c r="T78" s="131">
        <v>0</v>
      </c>
      <c r="U78" s="131">
        <f>S78+T78</f>
        <v>2092</v>
      </c>
    </row>
    <row r="79" spans="1:22" s="147" customFormat="1" x14ac:dyDescent="0.2">
      <c r="A79" s="138">
        <v>61</v>
      </c>
      <c r="B79" s="145" t="s">
        <v>196</v>
      </c>
      <c r="C79" s="140" t="s">
        <v>197</v>
      </c>
      <c r="D79" s="141" t="s">
        <v>363</v>
      </c>
      <c r="E79" s="142">
        <v>4911</v>
      </c>
      <c r="F79" s="142">
        <v>93</v>
      </c>
      <c r="G79" s="142">
        <v>0</v>
      </c>
      <c r="H79" s="142">
        <v>93</v>
      </c>
      <c r="I79" s="142">
        <v>0</v>
      </c>
      <c r="J79" s="142">
        <v>81</v>
      </c>
      <c r="K79" s="142">
        <v>0</v>
      </c>
      <c r="L79" s="142">
        <v>4737</v>
      </c>
      <c r="M79" s="142">
        <v>246</v>
      </c>
      <c r="N79" s="142">
        <v>0</v>
      </c>
      <c r="O79" s="142">
        <v>203</v>
      </c>
      <c r="P79" s="142">
        <v>0</v>
      </c>
      <c r="Q79" s="142">
        <v>0</v>
      </c>
      <c r="R79" s="142">
        <v>1</v>
      </c>
      <c r="S79" s="142">
        <v>5157</v>
      </c>
      <c r="T79" s="131">
        <v>414</v>
      </c>
      <c r="U79" s="142">
        <f>SUM(U80:U81)</f>
        <v>5571</v>
      </c>
    </row>
    <row r="80" spans="1:22" x14ac:dyDescent="0.2">
      <c r="A80" s="143"/>
      <c r="B80" s="127"/>
      <c r="C80" s="144" t="s">
        <v>361</v>
      </c>
      <c r="D80" s="130" t="s">
        <v>354</v>
      </c>
      <c r="E80" s="131">
        <v>3608</v>
      </c>
      <c r="F80" s="131">
        <v>93</v>
      </c>
      <c r="G80" s="131">
        <v>0</v>
      </c>
      <c r="H80" s="131">
        <v>93</v>
      </c>
      <c r="I80" s="131">
        <v>0</v>
      </c>
      <c r="J80" s="131">
        <v>0</v>
      </c>
      <c r="K80" s="131"/>
      <c r="L80" s="131">
        <v>3515</v>
      </c>
      <c r="M80" s="130"/>
      <c r="N80" s="130"/>
      <c r="O80" s="130"/>
      <c r="P80" s="130"/>
      <c r="Q80" s="130"/>
      <c r="R80" s="130"/>
      <c r="S80" s="131">
        <v>3608</v>
      </c>
      <c r="T80" s="131">
        <v>414</v>
      </c>
      <c r="U80" s="131">
        <f>S80+T80</f>
        <v>4022</v>
      </c>
    </row>
    <row r="81" spans="1:33" x14ac:dyDescent="0.2">
      <c r="A81" s="143"/>
      <c r="B81" s="127"/>
      <c r="C81" s="144" t="s">
        <v>361</v>
      </c>
      <c r="D81" s="143" t="s">
        <v>363</v>
      </c>
      <c r="E81" s="148">
        <v>1303</v>
      </c>
      <c r="F81" s="149">
        <v>0</v>
      </c>
      <c r="G81" s="149">
        <v>0</v>
      </c>
      <c r="H81" s="149"/>
      <c r="I81" s="148">
        <v>0</v>
      </c>
      <c r="J81" s="148">
        <v>81</v>
      </c>
      <c r="K81" s="148"/>
      <c r="L81" s="148">
        <v>1222</v>
      </c>
      <c r="M81" s="150">
        <v>246</v>
      </c>
      <c r="N81" s="150">
        <v>0</v>
      </c>
      <c r="O81" s="150">
        <v>203</v>
      </c>
      <c r="P81" s="150">
        <v>0</v>
      </c>
      <c r="Q81" s="150">
        <v>0</v>
      </c>
      <c r="R81" s="150">
        <v>1</v>
      </c>
      <c r="S81" s="131">
        <v>1549</v>
      </c>
      <c r="T81" s="131">
        <v>0</v>
      </c>
      <c r="U81" s="131">
        <f>S81+T81</f>
        <v>1549</v>
      </c>
    </row>
    <row r="82" spans="1:33" s="147" customFormat="1" x14ac:dyDescent="0.2">
      <c r="A82" s="138">
        <v>62</v>
      </c>
      <c r="B82" s="139" t="s">
        <v>47</v>
      </c>
      <c r="C82" s="140" t="s">
        <v>48</v>
      </c>
      <c r="D82" s="141" t="s">
        <v>363</v>
      </c>
      <c r="E82" s="142">
        <v>17905</v>
      </c>
      <c r="F82" s="142">
        <v>61</v>
      </c>
      <c r="G82" s="142">
        <v>5</v>
      </c>
      <c r="H82" s="142">
        <v>56</v>
      </c>
      <c r="I82" s="142">
        <v>0</v>
      </c>
      <c r="J82" s="142">
        <v>107</v>
      </c>
      <c r="K82" s="142">
        <v>14</v>
      </c>
      <c r="L82" s="142">
        <v>17723</v>
      </c>
      <c r="M82" s="142">
        <v>162</v>
      </c>
      <c r="N82" s="142">
        <v>0</v>
      </c>
      <c r="O82" s="142">
        <v>128</v>
      </c>
      <c r="P82" s="142">
        <v>0</v>
      </c>
      <c r="Q82" s="142">
        <v>0</v>
      </c>
      <c r="R82" s="142">
        <v>0</v>
      </c>
      <c r="S82" s="142">
        <v>18067</v>
      </c>
      <c r="T82" s="131">
        <v>412</v>
      </c>
      <c r="U82" s="142">
        <f>SUM(U83:U84)</f>
        <v>18479</v>
      </c>
    </row>
    <row r="83" spans="1:33" x14ac:dyDescent="0.2">
      <c r="A83" s="143"/>
      <c r="B83" s="127"/>
      <c r="C83" s="144" t="s">
        <v>361</v>
      </c>
      <c r="D83" s="130" t="s">
        <v>354</v>
      </c>
      <c r="E83" s="131">
        <v>14639</v>
      </c>
      <c r="F83" s="131">
        <v>60</v>
      </c>
      <c r="G83" s="131">
        <v>5</v>
      </c>
      <c r="H83" s="131">
        <v>55</v>
      </c>
      <c r="I83" s="131">
        <v>0</v>
      </c>
      <c r="J83" s="131">
        <v>0</v>
      </c>
      <c r="K83" s="131"/>
      <c r="L83" s="131">
        <v>14579</v>
      </c>
      <c r="M83" s="130"/>
      <c r="N83" s="130"/>
      <c r="O83" s="130"/>
      <c r="P83" s="130"/>
      <c r="Q83" s="130"/>
      <c r="R83" s="130"/>
      <c r="S83" s="131">
        <v>14639</v>
      </c>
      <c r="T83" s="131">
        <v>412</v>
      </c>
      <c r="U83" s="131">
        <f>S83+T83</f>
        <v>15051</v>
      </c>
    </row>
    <row r="84" spans="1:33" x14ac:dyDescent="0.2">
      <c r="A84" s="143"/>
      <c r="B84" s="127"/>
      <c r="C84" s="144" t="s">
        <v>361</v>
      </c>
      <c r="D84" s="149" t="s">
        <v>366</v>
      </c>
      <c r="E84" s="148">
        <v>3266</v>
      </c>
      <c r="F84" s="149">
        <v>1</v>
      </c>
      <c r="G84" s="149">
        <v>0</v>
      </c>
      <c r="H84" s="149">
        <v>1</v>
      </c>
      <c r="I84" s="148">
        <v>0</v>
      </c>
      <c r="J84" s="148">
        <v>107</v>
      </c>
      <c r="K84" s="148">
        <v>14</v>
      </c>
      <c r="L84" s="148">
        <v>3144</v>
      </c>
      <c r="M84" s="150">
        <v>162</v>
      </c>
      <c r="N84" s="150">
        <v>0</v>
      </c>
      <c r="O84" s="150">
        <v>128</v>
      </c>
      <c r="P84" s="150">
        <v>0</v>
      </c>
      <c r="Q84" s="150">
        <v>0</v>
      </c>
      <c r="R84" s="150">
        <v>0</v>
      </c>
      <c r="S84" s="131">
        <v>3428</v>
      </c>
      <c r="T84" s="131">
        <v>0</v>
      </c>
      <c r="U84" s="131">
        <f>S84+T84</f>
        <v>3428</v>
      </c>
    </row>
    <row r="85" spans="1:33" s="147" customFormat="1" x14ac:dyDescent="0.2">
      <c r="A85" s="138">
        <v>63</v>
      </c>
      <c r="B85" s="139" t="s">
        <v>91</v>
      </c>
      <c r="C85" s="140" t="s">
        <v>367</v>
      </c>
      <c r="D85" s="141" t="s">
        <v>363</v>
      </c>
      <c r="E85" s="142">
        <v>15051</v>
      </c>
      <c r="F85" s="142">
        <v>0</v>
      </c>
      <c r="G85" s="142">
        <v>0</v>
      </c>
      <c r="H85" s="142">
        <v>0</v>
      </c>
      <c r="I85" s="142">
        <v>0</v>
      </c>
      <c r="J85" s="142">
        <v>0</v>
      </c>
      <c r="K85" s="142">
        <v>0</v>
      </c>
      <c r="L85" s="142">
        <v>15051</v>
      </c>
      <c r="M85" s="142">
        <v>10</v>
      </c>
      <c r="N85" s="142">
        <v>0</v>
      </c>
      <c r="O85" s="142">
        <v>0</v>
      </c>
      <c r="P85" s="142">
        <v>0</v>
      </c>
      <c r="Q85" s="142">
        <v>0</v>
      </c>
      <c r="R85" s="142">
        <v>0</v>
      </c>
      <c r="S85" s="142">
        <v>15061</v>
      </c>
      <c r="T85" s="131">
        <v>720</v>
      </c>
      <c r="U85" s="142">
        <f>SUM(U86:U87)</f>
        <v>15781</v>
      </c>
    </row>
    <row r="86" spans="1:33" x14ac:dyDescent="0.2">
      <c r="A86" s="143"/>
      <c r="B86" s="127"/>
      <c r="C86" s="144" t="s">
        <v>361</v>
      </c>
      <c r="D86" s="130" t="s">
        <v>355</v>
      </c>
      <c r="E86" s="131">
        <v>14092</v>
      </c>
      <c r="F86" s="131">
        <v>0</v>
      </c>
      <c r="G86" s="131">
        <v>0</v>
      </c>
      <c r="H86" s="131">
        <v>0</v>
      </c>
      <c r="I86" s="131">
        <v>0</v>
      </c>
      <c r="J86" s="131">
        <v>0</v>
      </c>
      <c r="K86" s="131"/>
      <c r="L86" s="131">
        <v>14092</v>
      </c>
      <c r="M86" s="130"/>
      <c r="N86" s="130"/>
      <c r="O86" s="130"/>
      <c r="P86" s="130"/>
      <c r="Q86" s="130"/>
      <c r="R86" s="130"/>
      <c r="S86" s="131">
        <v>14092</v>
      </c>
      <c r="T86" s="131">
        <v>720</v>
      </c>
      <c r="U86" s="131">
        <f>S86+T86</f>
        <v>14812</v>
      </c>
    </row>
    <row r="87" spans="1:33" x14ac:dyDescent="0.2">
      <c r="A87" s="143"/>
      <c r="B87" s="127"/>
      <c r="C87" s="144" t="s">
        <v>361</v>
      </c>
      <c r="D87" s="130" t="s">
        <v>363</v>
      </c>
      <c r="E87" s="148">
        <v>959</v>
      </c>
      <c r="F87" s="148">
        <v>0</v>
      </c>
      <c r="G87" s="148">
        <v>0</v>
      </c>
      <c r="H87" s="148"/>
      <c r="I87" s="148">
        <v>0</v>
      </c>
      <c r="J87" s="148">
        <v>0</v>
      </c>
      <c r="K87" s="148"/>
      <c r="L87" s="148">
        <v>959</v>
      </c>
      <c r="M87" s="150">
        <v>10</v>
      </c>
      <c r="N87" s="150">
        <v>0</v>
      </c>
      <c r="O87" s="150">
        <v>0</v>
      </c>
      <c r="P87" s="150">
        <v>0</v>
      </c>
      <c r="Q87" s="150">
        <v>0</v>
      </c>
      <c r="R87" s="150">
        <v>0</v>
      </c>
      <c r="S87" s="131">
        <v>969</v>
      </c>
      <c r="T87" s="131">
        <v>0</v>
      </c>
      <c r="U87" s="131">
        <f>S87+T87</f>
        <v>969</v>
      </c>
    </row>
    <row r="88" spans="1:33" s="147" customFormat="1" x14ac:dyDescent="0.2">
      <c r="A88" s="138">
        <v>64</v>
      </c>
      <c r="B88" s="139" t="s">
        <v>25</v>
      </c>
      <c r="C88" s="140" t="s">
        <v>368</v>
      </c>
      <c r="D88" s="141" t="s">
        <v>363</v>
      </c>
      <c r="E88" s="142">
        <v>22789</v>
      </c>
      <c r="F88" s="142">
        <v>28</v>
      </c>
      <c r="G88" s="142">
        <v>6</v>
      </c>
      <c r="H88" s="142">
        <v>22</v>
      </c>
      <c r="I88" s="142">
        <v>0</v>
      </c>
      <c r="J88" s="142">
        <v>219</v>
      </c>
      <c r="K88" s="142">
        <v>0</v>
      </c>
      <c r="L88" s="142">
        <v>22542</v>
      </c>
      <c r="M88" s="142">
        <v>210</v>
      </c>
      <c r="N88" s="142">
        <v>0</v>
      </c>
      <c r="O88" s="142">
        <v>209</v>
      </c>
      <c r="P88" s="142">
        <v>0</v>
      </c>
      <c r="Q88" s="142">
        <v>0</v>
      </c>
      <c r="R88" s="142">
        <v>0</v>
      </c>
      <c r="S88" s="142">
        <v>22999</v>
      </c>
      <c r="T88" s="131">
        <v>674</v>
      </c>
      <c r="U88" s="142">
        <f>SUM(U89:U90)</f>
        <v>23673</v>
      </c>
    </row>
    <row r="89" spans="1:33" x14ac:dyDescent="0.2">
      <c r="A89" s="143"/>
      <c r="B89" s="127"/>
      <c r="C89" s="144" t="s">
        <v>361</v>
      </c>
      <c r="D89" s="130" t="s">
        <v>355</v>
      </c>
      <c r="E89" s="131">
        <v>21475</v>
      </c>
      <c r="F89" s="131">
        <v>28</v>
      </c>
      <c r="G89" s="131">
        <v>6</v>
      </c>
      <c r="H89" s="131">
        <v>22</v>
      </c>
      <c r="I89" s="131">
        <v>0</v>
      </c>
      <c r="J89" s="131">
        <v>0</v>
      </c>
      <c r="K89" s="131"/>
      <c r="L89" s="131">
        <v>21447</v>
      </c>
      <c r="M89" s="130"/>
      <c r="N89" s="130"/>
      <c r="O89" s="130"/>
      <c r="P89" s="130"/>
      <c r="Q89" s="130"/>
      <c r="R89" s="130"/>
      <c r="S89" s="131">
        <v>21475</v>
      </c>
      <c r="T89" s="131">
        <v>674</v>
      </c>
      <c r="U89" s="131">
        <f>S89+T89</f>
        <v>22149</v>
      </c>
    </row>
    <row r="90" spans="1:33" x14ac:dyDescent="0.2">
      <c r="A90" s="143"/>
      <c r="B90" s="127"/>
      <c r="C90" s="144" t="s">
        <v>361</v>
      </c>
      <c r="D90" s="130" t="s">
        <v>363</v>
      </c>
      <c r="E90" s="131">
        <v>1314</v>
      </c>
      <c r="F90" s="131">
        <v>0</v>
      </c>
      <c r="G90" s="131">
        <v>0</v>
      </c>
      <c r="H90" s="131"/>
      <c r="I90" s="131">
        <v>0</v>
      </c>
      <c r="J90" s="131">
        <v>219</v>
      </c>
      <c r="K90" s="131"/>
      <c r="L90" s="131">
        <v>1095</v>
      </c>
      <c r="M90" s="151">
        <v>210</v>
      </c>
      <c r="N90" s="151">
        <v>0</v>
      </c>
      <c r="O90" s="151">
        <v>209</v>
      </c>
      <c r="P90" s="151">
        <v>0</v>
      </c>
      <c r="Q90" s="151">
        <v>0</v>
      </c>
      <c r="R90" s="151">
        <v>0</v>
      </c>
      <c r="S90" s="131">
        <v>1524</v>
      </c>
      <c r="T90" s="131">
        <v>0</v>
      </c>
      <c r="U90" s="131">
        <f>S90+T90</f>
        <v>1524</v>
      </c>
    </row>
    <row r="91" spans="1:33" s="147" customFormat="1" x14ac:dyDescent="0.2">
      <c r="A91" s="138">
        <v>65</v>
      </c>
      <c r="B91" s="152" t="s">
        <v>71</v>
      </c>
      <c r="C91" s="140" t="s">
        <v>369</v>
      </c>
      <c r="D91" s="141" t="s">
        <v>363</v>
      </c>
      <c r="E91" s="142">
        <v>18953</v>
      </c>
      <c r="F91" s="142">
        <v>16</v>
      </c>
      <c r="G91" s="142">
        <v>1</v>
      </c>
      <c r="H91" s="142">
        <v>15</v>
      </c>
      <c r="I91" s="142">
        <v>0</v>
      </c>
      <c r="J91" s="142">
        <v>217</v>
      </c>
      <c r="K91" s="142">
        <v>0</v>
      </c>
      <c r="L91" s="142">
        <v>18720</v>
      </c>
      <c r="M91" s="142">
        <v>349</v>
      </c>
      <c r="N91" s="142">
        <v>0</v>
      </c>
      <c r="O91" s="142">
        <v>219</v>
      </c>
      <c r="P91" s="142">
        <v>0</v>
      </c>
      <c r="Q91" s="142">
        <v>0</v>
      </c>
      <c r="R91" s="142">
        <v>0</v>
      </c>
      <c r="S91" s="142">
        <v>19302</v>
      </c>
      <c r="T91" s="131">
        <v>0</v>
      </c>
      <c r="U91" s="142">
        <f>U92+U93</f>
        <v>19302</v>
      </c>
    </row>
    <row r="92" spans="1:33" x14ac:dyDescent="0.2">
      <c r="A92" s="143"/>
      <c r="B92" s="127"/>
      <c r="C92" s="144" t="s">
        <v>361</v>
      </c>
      <c r="D92" s="130" t="s">
        <v>354</v>
      </c>
      <c r="E92" s="131">
        <v>16415</v>
      </c>
      <c r="F92" s="131">
        <v>15</v>
      </c>
      <c r="G92" s="131">
        <v>1</v>
      </c>
      <c r="H92" s="131">
        <v>14</v>
      </c>
      <c r="I92" s="131">
        <v>0</v>
      </c>
      <c r="J92" s="131">
        <v>0</v>
      </c>
      <c r="K92" s="131"/>
      <c r="L92" s="131">
        <v>16400</v>
      </c>
      <c r="M92" s="130"/>
      <c r="N92" s="130"/>
      <c r="O92" s="130"/>
      <c r="P92" s="130"/>
      <c r="Q92" s="130"/>
      <c r="R92" s="130"/>
      <c r="S92" s="131">
        <v>16415</v>
      </c>
      <c r="T92" s="131">
        <v>0</v>
      </c>
      <c r="U92" s="131">
        <f>S92+T92</f>
        <v>16415</v>
      </c>
    </row>
    <row r="93" spans="1:33" x14ac:dyDescent="0.2">
      <c r="A93" s="143"/>
      <c r="B93" s="127"/>
      <c r="C93" s="144" t="s">
        <v>361</v>
      </c>
      <c r="D93" s="143" t="s">
        <v>363</v>
      </c>
      <c r="E93" s="148">
        <v>2538</v>
      </c>
      <c r="F93" s="148">
        <v>1</v>
      </c>
      <c r="G93" s="148">
        <v>0</v>
      </c>
      <c r="H93" s="148">
        <v>1</v>
      </c>
      <c r="I93" s="148">
        <v>0</v>
      </c>
      <c r="J93" s="148">
        <v>217</v>
      </c>
      <c r="K93" s="148"/>
      <c r="L93" s="148">
        <v>2320</v>
      </c>
      <c r="M93" s="151">
        <v>349</v>
      </c>
      <c r="N93" s="151">
        <v>0</v>
      </c>
      <c r="O93" s="151">
        <v>219</v>
      </c>
      <c r="P93" s="151">
        <v>0</v>
      </c>
      <c r="Q93" s="151">
        <v>0</v>
      </c>
      <c r="R93" s="151">
        <v>0</v>
      </c>
      <c r="S93" s="131">
        <v>2887</v>
      </c>
      <c r="T93" s="131">
        <v>0</v>
      </c>
      <c r="U93" s="131">
        <f>S93+T93</f>
        <v>2887</v>
      </c>
      <c r="AG93" s="125" t="s">
        <v>751</v>
      </c>
    </row>
    <row r="94" spans="1:33" s="147" customFormat="1" x14ac:dyDescent="0.2">
      <c r="A94" s="138">
        <v>66</v>
      </c>
      <c r="B94" s="152" t="s">
        <v>63</v>
      </c>
      <c r="C94" s="140" t="s">
        <v>370</v>
      </c>
      <c r="D94" s="141" t="s">
        <v>363</v>
      </c>
      <c r="E94" s="142">
        <v>41114</v>
      </c>
      <c r="F94" s="142">
        <v>970</v>
      </c>
      <c r="G94" s="142">
        <v>603</v>
      </c>
      <c r="H94" s="142">
        <v>367</v>
      </c>
      <c r="I94" s="142">
        <v>0</v>
      </c>
      <c r="J94" s="142">
        <v>257</v>
      </c>
      <c r="K94" s="142">
        <v>56</v>
      </c>
      <c r="L94" s="142">
        <v>39831</v>
      </c>
      <c r="M94" s="142">
        <v>1121</v>
      </c>
      <c r="N94" s="142">
        <v>172</v>
      </c>
      <c r="O94" s="142">
        <v>316</v>
      </c>
      <c r="P94" s="142">
        <v>0</v>
      </c>
      <c r="Q94" s="142">
        <v>0</v>
      </c>
      <c r="R94" s="142">
        <v>144</v>
      </c>
      <c r="S94" s="142">
        <v>42235</v>
      </c>
      <c r="T94" s="131">
        <v>841</v>
      </c>
      <c r="U94" s="142">
        <f>U95+U96</f>
        <v>43076</v>
      </c>
    </row>
    <row r="95" spans="1:33" x14ac:dyDescent="0.2">
      <c r="A95" s="143"/>
      <c r="B95" s="127"/>
      <c r="C95" s="144" t="s">
        <v>361</v>
      </c>
      <c r="D95" s="130" t="s">
        <v>354</v>
      </c>
      <c r="E95" s="131">
        <v>30562</v>
      </c>
      <c r="F95" s="131">
        <v>261</v>
      </c>
      <c r="G95" s="131">
        <v>90</v>
      </c>
      <c r="H95" s="131">
        <v>171</v>
      </c>
      <c r="I95" s="131">
        <v>0</v>
      </c>
      <c r="J95" s="131">
        <v>0</v>
      </c>
      <c r="K95" s="131"/>
      <c r="L95" s="131">
        <v>30301</v>
      </c>
      <c r="M95" s="130"/>
      <c r="N95" s="130"/>
      <c r="O95" s="130"/>
      <c r="P95" s="130"/>
      <c r="Q95" s="130"/>
      <c r="R95" s="130"/>
      <c r="S95" s="131">
        <v>30562</v>
      </c>
      <c r="T95" s="131">
        <v>841</v>
      </c>
      <c r="U95" s="131">
        <f>S95+T95</f>
        <v>31403</v>
      </c>
    </row>
    <row r="96" spans="1:33" x14ac:dyDescent="0.2">
      <c r="A96" s="143"/>
      <c r="B96" s="127"/>
      <c r="C96" s="144" t="s">
        <v>361</v>
      </c>
      <c r="D96" s="143" t="s">
        <v>363</v>
      </c>
      <c r="E96" s="148">
        <v>10552</v>
      </c>
      <c r="F96" s="148">
        <v>709</v>
      </c>
      <c r="G96" s="148">
        <v>513</v>
      </c>
      <c r="H96" s="148">
        <v>196</v>
      </c>
      <c r="I96" s="148">
        <v>0</v>
      </c>
      <c r="J96" s="148">
        <v>257</v>
      </c>
      <c r="K96" s="148">
        <v>56</v>
      </c>
      <c r="L96" s="148">
        <v>9530</v>
      </c>
      <c r="M96" s="150">
        <v>1121</v>
      </c>
      <c r="N96" s="150">
        <v>172</v>
      </c>
      <c r="O96" s="150">
        <v>316</v>
      </c>
      <c r="P96" s="150">
        <v>0</v>
      </c>
      <c r="Q96" s="150">
        <v>0</v>
      </c>
      <c r="R96" s="150">
        <v>144</v>
      </c>
      <c r="S96" s="131">
        <v>11673</v>
      </c>
      <c r="T96" s="131">
        <v>0</v>
      </c>
      <c r="U96" s="131">
        <f>S96+T96</f>
        <v>11673</v>
      </c>
    </row>
    <row r="97" spans="1:22" s="147" customFormat="1" x14ac:dyDescent="0.2">
      <c r="A97" s="138">
        <v>67</v>
      </c>
      <c r="B97" s="152" t="s">
        <v>158</v>
      </c>
      <c r="C97" s="140" t="s">
        <v>371</v>
      </c>
      <c r="D97" s="141" t="s">
        <v>363</v>
      </c>
      <c r="E97" s="142">
        <v>12042</v>
      </c>
      <c r="F97" s="142">
        <v>1174</v>
      </c>
      <c r="G97" s="142">
        <v>1153</v>
      </c>
      <c r="H97" s="142">
        <v>21</v>
      </c>
      <c r="I97" s="142">
        <v>0</v>
      </c>
      <c r="J97" s="142">
        <v>0</v>
      </c>
      <c r="K97" s="142">
        <v>0</v>
      </c>
      <c r="L97" s="142">
        <v>10868</v>
      </c>
      <c r="M97" s="142">
        <v>375</v>
      </c>
      <c r="N97" s="142">
        <v>0</v>
      </c>
      <c r="O97" s="142">
        <v>0</v>
      </c>
      <c r="P97" s="142">
        <v>0</v>
      </c>
      <c r="Q97" s="142">
        <v>0</v>
      </c>
      <c r="R97" s="142">
        <v>0</v>
      </c>
      <c r="S97" s="142">
        <v>12417</v>
      </c>
      <c r="T97" s="131">
        <v>718</v>
      </c>
      <c r="U97" s="142">
        <f>SUM(U98:U99)</f>
        <v>13135</v>
      </c>
    </row>
    <row r="98" spans="1:22" x14ac:dyDescent="0.2">
      <c r="A98" s="143"/>
      <c r="B98" s="127"/>
      <c r="C98" s="144" t="s">
        <v>361</v>
      </c>
      <c r="D98" s="130" t="s">
        <v>355</v>
      </c>
      <c r="E98" s="131">
        <v>6069</v>
      </c>
      <c r="F98" s="131">
        <v>28</v>
      </c>
      <c r="G98" s="131">
        <v>9</v>
      </c>
      <c r="H98" s="131">
        <v>19</v>
      </c>
      <c r="I98" s="131">
        <v>0</v>
      </c>
      <c r="J98" s="131">
        <v>0</v>
      </c>
      <c r="K98" s="131">
        <v>0</v>
      </c>
      <c r="L98" s="131">
        <v>6041</v>
      </c>
      <c r="M98" s="130"/>
      <c r="N98" s="130"/>
      <c r="O98" s="130"/>
      <c r="P98" s="130"/>
      <c r="Q98" s="130"/>
      <c r="R98" s="130"/>
      <c r="S98" s="131">
        <v>6069</v>
      </c>
      <c r="T98" s="131">
        <v>718</v>
      </c>
      <c r="U98" s="131">
        <f>S98+T98</f>
        <v>6787</v>
      </c>
    </row>
    <row r="99" spans="1:22" x14ac:dyDescent="0.2">
      <c r="A99" s="143"/>
      <c r="B99" s="127"/>
      <c r="C99" s="144" t="s">
        <v>361</v>
      </c>
      <c r="D99" s="143" t="s">
        <v>363</v>
      </c>
      <c r="E99" s="148">
        <v>5973</v>
      </c>
      <c r="F99" s="148">
        <v>1146</v>
      </c>
      <c r="G99" s="148">
        <v>1144</v>
      </c>
      <c r="H99" s="148">
        <v>2</v>
      </c>
      <c r="I99" s="148">
        <v>0</v>
      </c>
      <c r="J99" s="148">
        <v>0</v>
      </c>
      <c r="K99" s="148">
        <v>0</v>
      </c>
      <c r="L99" s="148">
        <v>4827</v>
      </c>
      <c r="M99" s="150">
        <v>375</v>
      </c>
      <c r="N99" s="150">
        <v>0</v>
      </c>
      <c r="O99" s="150">
        <v>0</v>
      </c>
      <c r="P99" s="150">
        <v>0</v>
      </c>
      <c r="Q99" s="150">
        <v>0</v>
      </c>
      <c r="R99" s="150">
        <v>0</v>
      </c>
      <c r="S99" s="131">
        <v>6348</v>
      </c>
      <c r="T99" s="131">
        <v>0</v>
      </c>
      <c r="U99" s="131">
        <f>S99+T99</f>
        <v>6348</v>
      </c>
    </row>
    <row r="100" spans="1:22" s="147" customFormat="1" x14ac:dyDescent="0.2">
      <c r="A100" s="138">
        <v>68</v>
      </c>
      <c r="B100" s="139" t="s">
        <v>155</v>
      </c>
      <c r="C100" s="140" t="s">
        <v>372</v>
      </c>
      <c r="D100" s="141" t="s">
        <v>363</v>
      </c>
      <c r="E100" s="142">
        <v>24425</v>
      </c>
      <c r="F100" s="142">
        <v>0</v>
      </c>
      <c r="G100" s="142">
        <v>0</v>
      </c>
      <c r="H100" s="142">
        <v>0</v>
      </c>
      <c r="I100" s="142">
        <v>0</v>
      </c>
      <c r="J100" s="142">
        <v>0</v>
      </c>
      <c r="K100" s="142">
        <v>0</v>
      </c>
      <c r="L100" s="142">
        <v>24425</v>
      </c>
      <c r="M100" s="142">
        <v>1320</v>
      </c>
      <c r="N100" s="142">
        <v>0</v>
      </c>
      <c r="O100" s="142">
        <v>0</v>
      </c>
      <c r="P100" s="142">
        <v>0</v>
      </c>
      <c r="Q100" s="142">
        <v>0</v>
      </c>
      <c r="R100" s="142">
        <v>0</v>
      </c>
      <c r="S100" s="142">
        <v>25745</v>
      </c>
      <c r="T100" s="131">
        <v>1191</v>
      </c>
      <c r="U100" s="142">
        <f>SUM(U101:U102)</f>
        <v>26936</v>
      </c>
    </row>
    <row r="101" spans="1:22" x14ac:dyDescent="0.2">
      <c r="A101" s="143"/>
      <c r="B101" s="127"/>
      <c r="C101" s="144" t="s">
        <v>361</v>
      </c>
      <c r="D101" s="130" t="s">
        <v>355</v>
      </c>
      <c r="E101" s="131">
        <v>13802</v>
      </c>
      <c r="F101" s="131">
        <v>0</v>
      </c>
      <c r="G101" s="131">
        <v>0</v>
      </c>
      <c r="H101" s="131">
        <v>0</v>
      </c>
      <c r="I101" s="131">
        <v>0</v>
      </c>
      <c r="J101" s="131">
        <v>0</v>
      </c>
      <c r="K101" s="131">
        <v>0</v>
      </c>
      <c r="L101" s="131">
        <v>13802</v>
      </c>
      <c r="M101" s="130"/>
      <c r="N101" s="130"/>
      <c r="O101" s="130"/>
      <c r="P101" s="130"/>
      <c r="Q101" s="130"/>
      <c r="R101" s="130"/>
      <c r="S101" s="131">
        <v>13802</v>
      </c>
      <c r="T101" s="131">
        <v>1191</v>
      </c>
      <c r="U101" s="131">
        <f>S101+T101</f>
        <v>14993</v>
      </c>
    </row>
    <row r="102" spans="1:22" x14ac:dyDescent="0.2">
      <c r="A102" s="143"/>
      <c r="B102" s="127"/>
      <c r="C102" s="144" t="s">
        <v>361</v>
      </c>
      <c r="D102" s="130" t="s">
        <v>363</v>
      </c>
      <c r="E102" s="131">
        <v>10623</v>
      </c>
      <c r="F102" s="131">
        <v>0</v>
      </c>
      <c r="G102" s="131">
        <v>0</v>
      </c>
      <c r="H102" s="131"/>
      <c r="I102" s="131">
        <v>0</v>
      </c>
      <c r="J102" s="131">
        <v>0</v>
      </c>
      <c r="K102" s="131">
        <v>0</v>
      </c>
      <c r="L102" s="131">
        <v>10623</v>
      </c>
      <c r="M102" s="151">
        <v>1320</v>
      </c>
      <c r="N102" s="151">
        <v>0</v>
      </c>
      <c r="O102" s="151">
        <v>0</v>
      </c>
      <c r="P102" s="151">
        <v>0</v>
      </c>
      <c r="Q102" s="151">
        <v>0</v>
      </c>
      <c r="R102" s="151">
        <v>0</v>
      </c>
      <c r="S102" s="131">
        <v>11943</v>
      </c>
      <c r="T102" s="131">
        <v>0</v>
      </c>
      <c r="U102" s="131">
        <f>S102+T102</f>
        <v>11943</v>
      </c>
    </row>
    <row r="103" spans="1:22" s="147" customFormat="1" x14ac:dyDescent="0.2">
      <c r="A103" s="138">
        <v>69</v>
      </c>
      <c r="B103" s="152" t="s">
        <v>164</v>
      </c>
      <c r="C103" s="140" t="s">
        <v>165</v>
      </c>
      <c r="D103" s="141" t="s">
        <v>363</v>
      </c>
      <c r="E103" s="142">
        <v>10907</v>
      </c>
      <c r="F103" s="142">
        <v>0</v>
      </c>
      <c r="G103" s="142">
        <v>0</v>
      </c>
      <c r="H103" s="142">
        <v>0</v>
      </c>
      <c r="I103" s="142">
        <v>0</v>
      </c>
      <c r="J103" s="142">
        <v>0</v>
      </c>
      <c r="K103" s="142">
        <v>0</v>
      </c>
      <c r="L103" s="142">
        <v>10907</v>
      </c>
      <c r="M103" s="142">
        <v>107</v>
      </c>
      <c r="N103" s="142">
        <v>0</v>
      </c>
      <c r="O103" s="142">
        <v>0</v>
      </c>
      <c r="P103" s="142">
        <v>0</v>
      </c>
      <c r="Q103" s="142">
        <v>0</v>
      </c>
      <c r="R103" s="142">
        <v>0</v>
      </c>
      <c r="S103" s="142">
        <v>11014</v>
      </c>
      <c r="T103" s="131">
        <v>0</v>
      </c>
      <c r="U103" s="142">
        <f>U104+U105</f>
        <v>11014</v>
      </c>
    </row>
    <row r="104" spans="1:22" x14ac:dyDescent="0.2">
      <c r="A104" s="143"/>
      <c r="B104" s="127"/>
      <c r="C104" s="144" t="s">
        <v>361</v>
      </c>
      <c r="D104" s="130" t="s">
        <v>354</v>
      </c>
      <c r="E104" s="131">
        <v>3560</v>
      </c>
      <c r="F104" s="131">
        <v>0</v>
      </c>
      <c r="G104" s="131">
        <v>0</v>
      </c>
      <c r="H104" s="131"/>
      <c r="I104" s="131">
        <v>0</v>
      </c>
      <c r="J104" s="131">
        <v>0</v>
      </c>
      <c r="K104" s="131">
        <v>0</v>
      </c>
      <c r="L104" s="131">
        <v>3560</v>
      </c>
      <c r="M104" s="130"/>
      <c r="N104" s="130"/>
      <c r="O104" s="130"/>
      <c r="P104" s="130"/>
      <c r="Q104" s="130"/>
      <c r="R104" s="130"/>
      <c r="S104" s="131">
        <v>3560</v>
      </c>
      <c r="T104" s="131">
        <v>0</v>
      </c>
      <c r="U104" s="131">
        <f>S104+T104</f>
        <v>3560</v>
      </c>
    </row>
    <row r="105" spans="1:22" ht="15.75" customHeight="1" x14ac:dyDescent="0.2">
      <c r="A105" s="143"/>
      <c r="B105" s="127"/>
      <c r="C105" s="144" t="s">
        <v>361</v>
      </c>
      <c r="D105" s="143" t="s">
        <v>363</v>
      </c>
      <c r="E105" s="148">
        <v>7347</v>
      </c>
      <c r="F105" s="148">
        <v>0</v>
      </c>
      <c r="G105" s="148">
        <v>0</v>
      </c>
      <c r="H105" s="148"/>
      <c r="I105" s="148">
        <v>0</v>
      </c>
      <c r="J105" s="148">
        <v>0</v>
      </c>
      <c r="K105" s="148">
        <v>0</v>
      </c>
      <c r="L105" s="148">
        <v>7347</v>
      </c>
      <c r="M105" s="148">
        <v>107</v>
      </c>
      <c r="N105" s="148">
        <v>0</v>
      </c>
      <c r="O105" s="148">
        <v>0</v>
      </c>
      <c r="P105" s="148">
        <v>0</v>
      </c>
      <c r="Q105" s="148">
        <v>0</v>
      </c>
      <c r="R105" s="148">
        <v>0</v>
      </c>
      <c r="S105" s="153">
        <v>7454</v>
      </c>
      <c r="T105" s="131">
        <v>0</v>
      </c>
      <c r="U105" s="131">
        <f>S105+T105</f>
        <v>7454</v>
      </c>
    </row>
    <row r="106" spans="1:22" s="147" customFormat="1" x14ac:dyDescent="0.2">
      <c r="A106" s="138">
        <v>70</v>
      </c>
      <c r="B106" s="145" t="s">
        <v>55</v>
      </c>
      <c r="C106" s="140" t="s">
        <v>373</v>
      </c>
      <c r="D106" s="141" t="s">
        <v>363</v>
      </c>
      <c r="E106" s="142">
        <v>11372</v>
      </c>
      <c r="F106" s="142">
        <v>8</v>
      </c>
      <c r="G106" s="142">
        <v>5</v>
      </c>
      <c r="H106" s="142">
        <v>3</v>
      </c>
      <c r="I106" s="142">
        <v>73</v>
      </c>
      <c r="J106" s="142">
        <v>66</v>
      </c>
      <c r="K106" s="142">
        <v>0</v>
      </c>
      <c r="L106" s="142">
        <v>11225</v>
      </c>
      <c r="M106" s="142">
        <v>93</v>
      </c>
      <c r="N106" s="142">
        <v>0</v>
      </c>
      <c r="O106" s="142">
        <v>12</v>
      </c>
      <c r="P106" s="142">
        <v>0</v>
      </c>
      <c r="Q106" s="142">
        <v>0</v>
      </c>
      <c r="R106" s="142">
        <v>0</v>
      </c>
      <c r="S106" s="142">
        <v>11465</v>
      </c>
      <c r="T106" s="131">
        <v>232</v>
      </c>
      <c r="U106" s="142">
        <f>U107+U108</f>
        <v>11697</v>
      </c>
    </row>
    <row r="107" spans="1:22" x14ac:dyDescent="0.2">
      <c r="A107" s="143"/>
      <c r="B107" s="127"/>
      <c r="C107" s="144" t="s">
        <v>361</v>
      </c>
      <c r="D107" s="130" t="s">
        <v>355</v>
      </c>
      <c r="E107" s="131">
        <v>9847</v>
      </c>
      <c r="F107" s="131">
        <v>8</v>
      </c>
      <c r="G107" s="131">
        <v>5</v>
      </c>
      <c r="H107" s="131">
        <v>3</v>
      </c>
      <c r="I107" s="131">
        <v>73</v>
      </c>
      <c r="J107" s="131">
        <v>0</v>
      </c>
      <c r="K107" s="131"/>
      <c r="L107" s="131">
        <v>9766</v>
      </c>
      <c r="M107" s="130"/>
      <c r="N107" s="130"/>
      <c r="O107" s="130"/>
      <c r="P107" s="130"/>
      <c r="Q107" s="130"/>
      <c r="R107" s="130"/>
      <c r="S107" s="131">
        <v>9847</v>
      </c>
      <c r="T107" s="131">
        <v>232</v>
      </c>
      <c r="U107" s="131">
        <f>S107+T107</f>
        <v>10079</v>
      </c>
    </row>
    <row r="108" spans="1:22" x14ac:dyDescent="0.2">
      <c r="A108" s="143"/>
      <c r="B108" s="127"/>
      <c r="C108" s="144" t="s">
        <v>361</v>
      </c>
      <c r="D108" s="143" t="s">
        <v>363</v>
      </c>
      <c r="E108" s="148">
        <v>1525</v>
      </c>
      <c r="F108" s="148">
        <v>0</v>
      </c>
      <c r="G108" s="148">
        <v>0</v>
      </c>
      <c r="H108" s="148"/>
      <c r="I108" s="148">
        <v>0</v>
      </c>
      <c r="J108" s="148">
        <v>66</v>
      </c>
      <c r="K108" s="148"/>
      <c r="L108" s="148">
        <v>1459</v>
      </c>
      <c r="M108" s="150">
        <v>93</v>
      </c>
      <c r="N108" s="150">
        <v>0</v>
      </c>
      <c r="O108" s="150">
        <v>12</v>
      </c>
      <c r="P108" s="150">
        <v>0</v>
      </c>
      <c r="Q108" s="150">
        <v>0</v>
      </c>
      <c r="R108" s="150">
        <v>0</v>
      </c>
      <c r="S108" s="150">
        <v>1618</v>
      </c>
      <c r="T108" s="131">
        <v>0</v>
      </c>
      <c r="U108" s="131">
        <f>S108+T108</f>
        <v>1618</v>
      </c>
    </row>
    <row r="109" spans="1:22" s="147" customFormat="1" x14ac:dyDescent="0.2">
      <c r="A109" s="138">
        <v>71</v>
      </c>
      <c r="B109" s="139" t="s">
        <v>244</v>
      </c>
      <c r="C109" s="140" t="s">
        <v>374</v>
      </c>
      <c r="D109" s="141" t="s">
        <v>375</v>
      </c>
      <c r="E109" s="142">
        <v>30887</v>
      </c>
      <c r="F109" s="142">
        <v>29853</v>
      </c>
      <c r="G109" s="142">
        <v>28364</v>
      </c>
      <c r="H109" s="142">
        <v>1489</v>
      </c>
      <c r="I109" s="142">
        <v>0</v>
      </c>
      <c r="J109" s="142">
        <v>0</v>
      </c>
      <c r="K109" s="142">
        <v>0</v>
      </c>
      <c r="L109" s="142">
        <v>1034</v>
      </c>
      <c r="M109" s="142">
        <v>1873</v>
      </c>
      <c r="N109" s="142">
        <v>1773</v>
      </c>
      <c r="O109" s="142">
        <v>0</v>
      </c>
      <c r="P109" s="142">
        <v>0</v>
      </c>
      <c r="Q109" s="142">
        <v>0</v>
      </c>
      <c r="R109" s="142">
        <v>0</v>
      </c>
      <c r="S109" s="142">
        <v>32760</v>
      </c>
      <c r="T109" s="131">
        <v>243</v>
      </c>
      <c r="U109" s="142">
        <f>U110+U111</f>
        <v>33003</v>
      </c>
      <c r="V109" s="146"/>
    </row>
    <row r="110" spans="1:22" x14ac:dyDescent="0.2">
      <c r="A110" s="143"/>
      <c r="B110" s="127"/>
      <c r="C110" s="144" t="s">
        <v>361</v>
      </c>
      <c r="D110" s="130" t="s">
        <v>354</v>
      </c>
      <c r="E110" s="131">
        <v>6829</v>
      </c>
      <c r="F110" s="131">
        <v>6826</v>
      </c>
      <c r="G110" s="131">
        <v>6823</v>
      </c>
      <c r="H110" s="131">
        <v>3</v>
      </c>
      <c r="I110" s="131">
        <v>0</v>
      </c>
      <c r="J110" s="131">
        <v>0</v>
      </c>
      <c r="K110" s="131"/>
      <c r="L110" s="131">
        <v>3</v>
      </c>
      <c r="M110" s="130"/>
      <c r="N110" s="130"/>
      <c r="O110" s="130"/>
      <c r="P110" s="130"/>
      <c r="Q110" s="130"/>
      <c r="R110" s="130"/>
      <c r="S110" s="131">
        <v>6829</v>
      </c>
      <c r="T110" s="131">
        <v>243</v>
      </c>
      <c r="U110" s="131">
        <f>S110+T110</f>
        <v>7072</v>
      </c>
    </row>
    <row r="111" spans="1:22" x14ac:dyDescent="0.2">
      <c r="A111" s="143"/>
      <c r="B111" s="127"/>
      <c r="C111" s="144" t="s">
        <v>361</v>
      </c>
      <c r="D111" s="143" t="s">
        <v>375</v>
      </c>
      <c r="E111" s="148">
        <v>24058</v>
      </c>
      <c r="F111" s="148">
        <v>23027</v>
      </c>
      <c r="G111" s="148">
        <v>21541</v>
      </c>
      <c r="H111" s="148">
        <v>1486</v>
      </c>
      <c r="I111" s="148">
        <v>0</v>
      </c>
      <c r="J111" s="148">
        <v>0</v>
      </c>
      <c r="K111" s="148"/>
      <c r="L111" s="148">
        <v>1031</v>
      </c>
      <c r="M111" s="131">
        <v>1873</v>
      </c>
      <c r="N111" s="131">
        <v>1773</v>
      </c>
      <c r="O111" s="131">
        <v>0</v>
      </c>
      <c r="P111" s="131">
        <v>0</v>
      </c>
      <c r="Q111" s="131">
        <v>0</v>
      </c>
      <c r="R111" s="131">
        <v>0</v>
      </c>
      <c r="S111" s="131">
        <v>25931</v>
      </c>
      <c r="T111" s="131">
        <v>0</v>
      </c>
      <c r="U111" s="131">
        <f>S111+T111</f>
        <v>25931</v>
      </c>
    </row>
    <row r="112" spans="1:22" s="147" customFormat="1" x14ac:dyDescent="0.2">
      <c r="A112" s="138">
        <v>72</v>
      </c>
      <c r="B112" s="139" t="s">
        <v>246</v>
      </c>
      <c r="C112" s="140" t="s">
        <v>376</v>
      </c>
      <c r="D112" s="141" t="s">
        <v>375</v>
      </c>
      <c r="E112" s="142">
        <v>11245</v>
      </c>
      <c r="F112" s="142">
        <v>0</v>
      </c>
      <c r="G112" s="142">
        <v>0</v>
      </c>
      <c r="H112" s="142">
        <v>0</v>
      </c>
      <c r="I112" s="142">
        <v>0</v>
      </c>
      <c r="J112" s="142">
        <v>340</v>
      </c>
      <c r="K112" s="142">
        <v>187</v>
      </c>
      <c r="L112" s="142">
        <v>10718</v>
      </c>
      <c r="M112" s="142">
        <v>5870</v>
      </c>
      <c r="N112" s="142">
        <v>0</v>
      </c>
      <c r="O112" s="142">
        <v>2879</v>
      </c>
      <c r="P112" s="142">
        <v>1538</v>
      </c>
      <c r="Q112" s="142">
        <v>730</v>
      </c>
      <c r="R112" s="142">
        <v>0</v>
      </c>
      <c r="S112" s="142">
        <v>17115</v>
      </c>
      <c r="T112" s="131">
        <v>918</v>
      </c>
      <c r="U112" s="142">
        <f t="shared" ref="U112" si="1">U113+U114</f>
        <v>18033</v>
      </c>
    </row>
    <row r="113" spans="1:25" x14ac:dyDescent="0.2">
      <c r="A113" s="143"/>
      <c r="B113" s="127"/>
      <c r="C113" s="144" t="s">
        <v>361</v>
      </c>
      <c r="D113" s="130" t="s">
        <v>354</v>
      </c>
      <c r="E113" s="131">
        <v>166</v>
      </c>
      <c r="F113" s="131">
        <v>0</v>
      </c>
      <c r="G113" s="131">
        <v>0</v>
      </c>
      <c r="H113" s="131"/>
      <c r="I113" s="131">
        <v>0</v>
      </c>
      <c r="J113" s="131">
        <v>0</v>
      </c>
      <c r="K113" s="131">
        <v>0</v>
      </c>
      <c r="L113" s="131">
        <v>166</v>
      </c>
      <c r="M113" s="130"/>
      <c r="N113" s="130"/>
      <c r="O113" s="130"/>
      <c r="P113" s="130"/>
      <c r="Q113" s="130"/>
      <c r="R113" s="130"/>
      <c r="S113" s="131">
        <v>166</v>
      </c>
      <c r="T113" s="131">
        <v>918</v>
      </c>
      <c r="U113" s="131">
        <f>S113+T113</f>
        <v>1084</v>
      </c>
    </row>
    <row r="114" spans="1:25" x14ac:dyDescent="0.2">
      <c r="A114" s="143"/>
      <c r="B114" s="127"/>
      <c r="C114" s="144" t="s">
        <v>361</v>
      </c>
      <c r="D114" s="149" t="s">
        <v>375</v>
      </c>
      <c r="E114" s="148">
        <v>11079</v>
      </c>
      <c r="F114" s="148">
        <v>0</v>
      </c>
      <c r="G114" s="148">
        <v>0</v>
      </c>
      <c r="H114" s="148"/>
      <c r="I114" s="148">
        <v>0</v>
      </c>
      <c r="J114" s="148">
        <v>340</v>
      </c>
      <c r="K114" s="148">
        <v>187</v>
      </c>
      <c r="L114" s="148">
        <v>10552</v>
      </c>
      <c r="M114" s="131">
        <v>5870</v>
      </c>
      <c r="N114" s="131">
        <v>0</v>
      </c>
      <c r="O114" s="131">
        <v>2879</v>
      </c>
      <c r="P114" s="131">
        <v>1538</v>
      </c>
      <c r="Q114" s="131">
        <v>730</v>
      </c>
      <c r="R114" s="131">
        <v>0</v>
      </c>
      <c r="S114" s="131">
        <v>16949</v>
      </c>
      <c r="T114" s="131">
        <v>0</v>
      </c>
      <c r="U114" s="131">
        <f>S114+T114</f>
        <v>16949</v>
      </c>
    </row>
    <row r="115" spans="1:25" s="147" customFormat="1" x14ac:dyDescent="0.2">
      <c r="A115" s="138">
        <v>73</v>
      </c>
      <c r="B115" s="152" t="s">
        <v>250</v>
      </c>
      <c r="C115" s="140" t="s">
        <v>251</v>
      </c>
      <c r="D115" s="141" t="s">
        <v>377</v>
      </c>
      <c r="E115" s="142">
        <v>6702</v>
      </c>
      <c r="F115" s="142">
        <v>0</v>
      </c>
      <c r="G115" s="142">
        <v>0</v>
      </c>
      <c r="H115" s="142">
        <v>0</v>
      </c>
      <c r="I115" s="142">
        <v>0</v>
      </c>
      <c r="J115" s="142">
        <v>0</v>
      </c>
      <c r="K115" s="142">
        <v>0</v>
      </c>
      <c r="L115" s="142">
        <v>6702</v>
      </c>
      <c r="M115" s="142">
        <v>52</v>
      </c>
      <c r="N115" s="142">
        <v>0</v>
      </c>
      <c r="O115" s="142">
        <v>0</v>
      </c>
      <c r="P115" s="142">
        <v>0</v>
      </c>
      <c r="Q115" s="142">
        <v>0</v>
      </c>
      <c r="R115" s="142">
        <v>0</v>
      </c>
      <c r="S115" s="142">
        <v>6754</v>
      </c>
      <c r="T115" s="131">
        <v>0</v>
      </c>
      <c r="U115" s="142">
        <f>U116+U117</f>
        <v>6754</v>
      </c>
    </row>
    <row r="116" spans="1:25" x14ac:dyDescent="0.2">
      <c r="A116" s="143"/>
      <c r="B116" s="127"/>
      <c r="C116" s="144" t="s">
        <v>361</v>
      </c>
      <c r="D116" s="130" t="s">
        <v>354</v>
      </c>
      <c r="E116" s="131">
        <v>3367</v>
      </c>
      <c r="F116" s="131">
        <v>0</v>
      </c>
      <c r="G116" s="131">
        <v>0</v>
      </c>
      <c r="H116" s="131"/>
      <c r="I116" s="131">
        <v>0</v>
      </c>
      <c r="J116" s="131">
        <v>0</v>
      </c>
      <c r="K116" s="131"/>
      <c r="L116" s="131">
        <v>3367</v>
      </c>
      <c r="M116" s="130"/>
      <c r="N116" s="130"/>
      <c r="O116" s="130"/>
      <c r="P116" s="130"/>
      <c r="Q116" s="130"/>
      <c r="R116" s="130"/>
      <c r="S116" s="131">
        <v>3367</v>
      </c>
      <c r="T116" s="131">
        <v>0</v>
      </c>
      <c r="U116" s="131">
        <f>S116+T116</f>
        <v>3367</v>
      </c>
    </row>
    <row r="117" spans="1:25" x14ac:dyDescent="0.2">
      <c r="A117" s="143"/>
      <c r="B117" s="127"/>
      <c r="C117" s="144" t="s">
        <v>361</v>
      </c>
      <c r="D117" s="149" t="s">
        <v>375</v>
      </c>
      <c r="E117" s="148">
        <v>3335</v>
      </c>
      <c r="F117" s="148">
        <v>0</v>
      </c>
      <c r="G117" s="148">
        <v>0</v>
      </c>
      <c r="H117" s="148"/>
      <c r="I117" s="148">
        <v>0</v>
      </c>
      <c r="J117" s="148">
        <v>0</v>
      </c>
      <c r="K117" s="148"/>
      <c r="L117" s="148">
        <v>3335</v>
      </c>
      <c r="M117" s="131">
        <v>52</v>
      </c>
      <c r="N117" s="131">
        <v>0</v>
      </c>
      <c r="O117" s="131">
        <v>0</v>
      </c>
      <c r="P117" s="131">
        <v>0</v>
      </c>
      <c r="Q117" s="131">
        <v>0</v>
      </c>
      <c r="R117" s="131">
        <v>0</v>
      </c>
      <c r="S117" s="131">
        <v>3387</v>
      </c>
      <c r="T117" s="131">
        <v>0</v>
      </c>
      <c r="U117" s="131">
        <f>S117+T117</f>
        <v>3387</v>
      </c>
    </row>
    <row r="118" spans="1:25" s="147" customFormat="1" x14ac:dyDescent="0.2">
      <c r="A118" s="138">
        <v>74</v>
      </c>
      <c r="B118" s="152" t="s">
        <v>252</v>
      </c>
      <c r="C118" s="140" t="s">
        <v>378</v>
      </c>
      <c r="D118" s="141" t="s">
        <v>375</v>
      </c>
      <c r="E118" s="142">
        <v>22699</v>
      </c>
      <c r="F118" s="142">
        <v>0</v>
      </c>
      <c r="G118" s="142">
        <v>0</v>
      </c>
      <c r="H118" s="142">
        <v>0</v>
      </c>
      <c r="I118" s="142">
        <v>0</v>
      </c>
      <c r="J118" s="142">
        <v>0</v>
      </c>
      <c r="K118" s="142">
        <v>0</v>
      </c>
      <c r="L118" s="142">
        <v>22699</v>
      </c>
      <c r="M118" s="142">
        <v>872</v>
      </c>
      <c r="N118" s="142">
        <v>0</v>
      </c>
      <c r="O118" s="142">
        <v>0</v>
      </c>
      <c r="P118" s="142">
        <v>0</v>
      </c>
      <c r="Q118" s="142">
        <v>0</v>
      </c>
      <c r="R118" s="142">
        <v>0</v>
      </c>
      <c r="S118" s="142">
        <v>23571</v>
      </c>
      <c r="T118" s="131">
        <v>0</v>
      </c>
      <c r="U118" s="142">
        <f>U119+U120</f>
        <v>23571</v>
      </c>
    </row>
    <row r="119" spans="1:25" ht="15" customHeight="1" x14ac:dyDescent="0.2">
      <c r="A119" s="143"/>
      <c r="B119" s="127"/>
      <c r="C119" s="144" t="s">
        <v>361</v>
      </c>
      <c r="D119" s="130" t="s">
        <v>354</v>
      </c>
      <c r="E119" s="131">
        <v>3989</v>
      </c>
      <c r="F119" s="131">
        <v>0</v>
      </c>
      <c r="G119" s="131">
        <v>0</v>
      </c>
      <c r="H119" s="131"/>
      <c r="I119" s="131">
        <v>0</v>
      </c>
      <c r="J119" s="131">
        <v>0</v>
      </c>
      <c r="K119" s="131"/>
      <c r="L119" s="131">
        <v>3989</v>
      </c>
      <c r="M119" s="130"/>
      <c r="N119" s="130"/>
      <c r="O119" s="130"/>
      <c r="P119" s="130"/>
      <c r="Q119" s="130"/>
      <c r="R119" s="130"/>
      <c r="S119" s="131">
        <v>3989</v>
      </c>
      <c r="T119" s="131">
        <v>0</v>
      </c>
      <c r="U119" s="131">
        <f>S119+T119</f>
        <v>3989</v>
      </c>
    </row>
    <row r="120" spans="1:25" ht="15" customHeight="1" x14ac:dyDescent="0.2">
      <c r="A120" s="143"/>
      <c r="B120" s="127"/>
      <c r="C120" s="144" t="s">
        <v>361</v>
      </c>
      <c r="D120" s="143" t="s">
        <v>375</v>
      </c>
      <c r="E120" s="148">
        <v>18710</v>
      </c>
      <c r="F120" s="148">
        <v>0</v>
      </c>
      <c r="G120" s="148">
        <v>0</v>
      </c>
      <c r="H120" s="148"/>
      <c r="I120" s="148">
        <v>0</v>
      </c>
      <c r="J120" s="148">
        <v>0</v>
      </c>
      <c r="K120" s="148"/>
      <c r="L120" s="148">
        <v>18710</v>
      </c>
      <c r="M120" s="150">
        <v>872</v>
      </c>
      <c r="N120" s="150">
        <v>0</v>
      </c>
      <c r="O120" s="150">
        <v>0</v>
      </c>
      <c r="P120" s="150">
        <v>0</v>
      </c>
      <c r="Q120" s="150">
        <v>0</v>
      </c>
      <c r="R120" s="150">
        <v>0</v>
      </c>
      <c r="S120" s="131">
        <v>19582</v>
      </c>
      <c r="T120" s="131">
        <v>0</v>
      </c>
      <c r="U120" s="131">
        <f>S120+T120</f>
        <v>19582</v>
      </c>
    </row>
    <row r="121" spans="1:25" s="147" customFormat="1" x14ac:dyDescent="0.2">
      <c r="A121" s="138">
        <v>75</v>
      </c>
      <c r="B121" s="152" t="s">
        <v>260</v>
      </c>
      <c r="C121" s="140" t="s">
        <v>379</v>
      </c>
      <c r="D121" s="141" t="s">
        <v>375</v>
      </c>
      <c r="E121" s="142">
        <v>23419</v>
      </c>
      <c r="F121" s="142">
        <v>30</v>
      </c>
      <c r="G121" s="142">
        <v>3</v>
      </c>
      <c r="H121" s="142">
        <v>27</v>
      </c>
      <c r="I121" s="142">
        <v>0</v>
      </c>
      <c r="J121" s="142">
        <v>312</v>
      </c>
      <c r="K121" s="142">
        <v>262</v>
      </c>
      <c r="L121" s="142">
        <v>22815</v>
      </c>
      <c r="M121" s="142">
        <v>1312</v>
      </c>
      <c r="N121" s="142">
        <v>0</v>
      </c>
      <c r="O121" s="142">
        <v>478</v>
      </c>
      <c r="P121" s="142">
        <v>0</v>
      </c>
      <c r="Q121" s="142">
        <v>0</v>
      </c>
      <c r="R121" s="142">
        <v>405</v>
      </c>
      <c r="S121" s="142">
        <v>24731</v>
      </c>
      <c r="T121" s="142">
        <v>1480</v>
      </c>
      <c r="U121" s="142">
        <f t="shared" ref="U121" si="2">U122+U123</f>
        <v>26211</v>
      </c>
    </row>
    <row r="122" spans="1:25" x14ac:dyDescent="0.2">
      <c r="A122" s="143"/>
      <c r="B122" s="127"/>
      <c r="C122" s="144" t="s">
        <v>361</v>
      </c>
      <c r="D122" s="130" t="s">
        <v>354</v>
      </c>
      <c r="E122" s="131">
        <v>10154</v>
      </c>
      <c r="F122" s="131">
        <v>29</v>
      </c>
      <c r="G122" s="131">
        <v>3</v>
      </c>
      <c r="H122" s="131">
        <v>26</v>
      </c>
      <c r="I122" s="131">
        <v>0</v>
      </c>
      <c r="J122" s="131">
        <v>0</v>
      </c>
      <c r="K122" s="131">
        <v>0</v>
      </c>
      <c r="L122" s="131">
        <v>10125</v>
      </c>
      <c r="M122" s="130"/>
      <c r="N122" s="130"/>
      <c r="O122" s="130"/>
      <c r="P122" s="130"/>
      <c r="Q122" s="130"/>
      <c r="R122" s="130"/>
      <c r="S122" s="131">
        <v>10154</v>
      </c>
      <c r="T122" s="131">
        <v>1480</v>
      </c>
      <c r="U122" s="131">
        <f>S122+T122</f>
        <v>11634</v>
      </c>
    </row>
    <row r="123" spans="1:25" ht="15.75" customHeight="1" x14ac:dyDescent="0.2">
      <c r="A123" s="143"/>
      <c r="B123" s="127"/>
      <c r="C123" s="144" t="s">
        <v>361</v>
      </c>
      <c r="D123" s="149" t="s">
        <v>375</v>
      </c>
      <c r="E123" s="148">
        <v>13265</v>
      </c>
      <c r="F123" s="148">
        <v>1</v>
      </c>
      <c r="G123" s="148">
        <v>0</v>
      </c>
      <c r="H123" s="148">
        <v>1</v>
      </c>
      <c r="I123" s="148">
        <v>0</v>
      </c>
      <c r="J123" s="148">
        <v>312</v>
      </c>
      <c r="K123" s="148">
        <v>262</v>
      </c>
      <c r="L123" s="148">
        <v>12690</v>
      </c>
      <c r="M123" s="150">
        <v>1312</v>
      </c>
      <c r="N123" s="150">
        <v>0</v>
      </c>
      <c r="O123" s="150">
        <v>478</v>
      </c>
      <c r="P123" s="150">
        <v>0</v>
      </c>
      <c r="Q123" s="150">
        <v>0</v>
      </c>
      <c r="R123" s="150">
        <v>405</v>
      </c>
      <c r="S123" s="131">
        <v>14577</v>
      </c>
      <c r="T123" s="131">
        <v>0</v>
      </c>
      <c r="U123" s="131">
        <f>S123+T123</f>
        <v>14577</v>
      </c>
    </row>
    <row r="124" spans="1:25" s="147" customFormat="1" x14ac:dyDescent="0.2">
      <c r="A124" s="138">
        <v>76</v>
      </c>
      <c r="B124" s="152" t="s">
        <v>160</v>
      </c>
      <c r="C124" s="140" t="s">
        <v>380</v>
      </c>
      <c r="D124" s="141" t="s">
        <v>375</v>
      </c>
      <c r="E124" s="142">
        <v>10991</v>
      </c>
      <c r="F124" s="142">
        <v>0</v>
      </c>
      <c r="G124" s="142">
        <v>0</v>
      </c>
      <c r="H124" s="142">
        <v>0</v>
      </c>
      <c r="I124" s="142">
        <v>0</v>
      </c>
      <c r="J124" s="142">
        <v>0</v>
      </c>
      <c r="K124" s="142">
        <v>0</v>
      </c>
      <c r="L124" s="142">
        <v>10991</v>
      </c>
      <c r="M124" s="142">
        <v>448</v>
      </c>
      <c r="N124" s="142">
        <v>0</v>
      </c>
      <c r="O124" s="142">
        <v>0</v>
      </c>
      <c r="P124" s="142">
        <v>0</v>
      </c>
      <c r="Q124" s="142">
        <v>0</v>
      </c>
      <c r="R124" s="142">
        <v>0</v>
      </c>
      <c r="S124" s="142">
        <v>11439</v>
      </c>
      <c r="T124" s="131">
        <v>3061</v>
      </c>
      <c r="U124" s="142">
        <f>U125+U126</f>
        <v>14500</v>
      </c>
      <c r="Y124" s="146"/>
    </row>
    <row r="125" spans="1:25" x14ac:dyDescent="0.2">
      <c r="A125" s="143"/>
      <c r="B125" s="127"/>
      <c r="C125" s="144" t="s">
        <v>361</v>
      </c>
      <c r="D125" s="130" t="s">
        <v>354</v>
      </c>
      <c r="E125" s="131">
        <v>68</v>
      </c>
      <c r="F125" s="131">
        <v>0</v>
      </c>
      <c r="G125" s="131">
        <v>0</v>
      </c>
      <c r="H125" s="131"/>
      <c r="I125" s="131">
        <v>0</v>
      </c>
      <c r="J125" s="131">
        <v>0</v>
      </c>
      <c r="K125" s="131"/>
      <c r="L125" s="131">
        <v>68</v>
      </c>
      <c r="M125" s="130"/>
      <c r="N125" s="130"/>
      <c r="O125" s="130"/>
      <c r="P125" s="130"/>
      <c r="Q125" s="130"/>
      <c r="R125" s="130"/>
      <c r="S125" s="131">
        <v>68</v>
      </c>
      <c r="T125" s="131">
        <v>3061</v>
      </c>
      <c r="U125" s="131">
        <f>S125+T125</f>
        <v>3129</v>
      </c>
    </row>
    <row r="126" spans="1:25" x14ac:dyDescent="0.2">
      <c r="A126" s="143"/>
      <c r="B126" s="127"/>
      <c r="C126" s="144" t="s">
        <v>361</v>
      </c>
      <c r="D126" s="143" t="s">
        <v>375</v>
      </c>
      <c r="E126" s="148">
        <v>10923</v>
      </c>
      <c r="F126" s="148">
        <v>0</v>
      </c>
      <c r="G126" s="148">
        <v>0</v>
      </c>
      <c r="H126" s="148"/>
      <c r="I126" s="148">
        <v>0</v>
      </c>
      <c r="J126" s="148">
        <v>0</v>
      </c>
      <c r="K126" s="148"/>
      <c r="L126" s="148">
        <v>10923</v>
      </c>
      <c r="M126" s="150">
        <v>448</v>
      </c>
      <c r="N126" s="150">
        <v>0</v>
      </c>
      <c r="O126" s="150">
        <v>0</v>
      </c>
      <c r="P126" s="150">
        <v>0</v>
      </c>
      <c r="Q126" s="150">
        <v>0</v>
      </c>
      <c r="R126" s="150">
        <v>0</v>
      </c>
      <c r="S126" s="131">
        <v>11371</v>
      </c>
      <c r="T126" s="131">
        <v>0</v>
      </c>
      <c r="U126" s="131">
        <f>S126+T126</f>
        <v>11371</v>
      </c>
    </row>
    <row r="127" spans="1:25" s="147" customFormat="1" x14ac:dyDescent="0.2">
      <c r="A127" s="138">
        <v>77</v>
      </c>
      <c r="B127" s="152" t="s">
        <v>162</v>
      </c>
      <c r="C127" s="140" t="s">
        <v>381</v>
      </c>
      <c r="D127" s="141" t="s">
        <v>375</v>
      </c>
      <c r="E127" s="142">
        <v>11460</v>
      </c>
      <c r="F127" s="142">
        <v>2</v>
      </c>
      <c r="G127" s="142">
        <v>0</v>
      </c>
      <c r="H127" s="142">
        <v>2</v>
      </c>
      <c r="I127" s="142">
        <v>261</v>
      </c>
      <c r="J127" s="142">
        <v>274</v>
      </c>
      <c r="K127" s="142">
        <v>0</v>
      </c>
      <c r="L127" s="142">
        <v>10923</v>
      </c>
      <c r="M127" s="142">
        <v>937</v>
      </c>
      <c r="N127" s="142">
        <v>0</v>
      </c>
      <c r="O127" s="142">
        <v>369</v>
      </c>
      <c r="P127" s="142">
        <v>79</v>
      </c>
      <c r="Q127" s="142">
        <v>0</v>
      </c>
      <c r="R127" s="142">
        <v>0</v>
      </c>
      <c r="S127" s="142">
        <v>12397</v>
      </c>
      <c r="T127" s="131">
        <v>1492</v>
      </c>
      <c r="U127" s="142">
        <f>U128+U129</f>
        <v>13889</v>
      </c>
    </row>
    <row r="128" spans="1:25" x14ac:dyDescent="0.2">
      <c r="A128" s="143"/>
      <c r="B128" s="127"/>
      <c r="C128" s="144" t="s">
        <v>361</v>
      </c>
      <c r="D128" s="130" t="s">
        <v>354</v>
      </c>
      <c r="E128" s="131">
        <v>3024</v>
      </c>
      <c r="F128" s="131">
        <v>2</v>
      </c>
      <c r="G128" s="131">
        <v>0</v>
      </c>
      <c r="H128" s="131">
        <v>2</v>
      </c>
      <c r="I128" s="131">
        <v>261</v>
      </c>
      <c r="J128" s="131">
        <v>0</v>
      </c>
      <c r="K128" s="131"/>
      <c r="L128" s="131">
        <v>2761</v>
      </c>
      <c r="M128" s="131"/>
      <c r="N128" s="131"/>
      <c r="O128" s="131"/>
      <c r="P128" s="131"/>
      <c r="Q128" s="131"/>
      <c r="R128" s="131"/>
      <c r="S128" s="131">
        <v>3024</v>
      </c>
      <c r="T128" s="131">
        <v>1492</v>
      </c>
      <c r="U128" s="131">
        <f>S128+T128</f>
        <v>4516</v>
      </c>
      <c r="W128" s="132"/>
    </row>
    <row r="129" spans="1:25" x14ac:dyDescent="0.2">
      <c r="A129" s="143"/>
      <c r="B129" s="127"/>
      <c r="C129" s="144" t="s">
        <v>361</v>
      </c>
      <c r="D129" s="130" t="s">
        <v>375</v>
      </c>
      <c r="E129" s="131">
        <v>8436</v>
      </c>
      <c r="F129" s="131">
        <v>0</v>
      </c>
      <c r="G129" s="131">
        <v>0</v>
      </c>
      <c r="H129" s="131"/>
      <c r="I129" s="131">
        <v>0</v>
      </c>
      <c r="J129" s="131">
        <v>274</v>
      </c>
      <c r="K129" s="131"/>
      <c r="L129" s="131">
        <v>8162</v>
      </c>
      <c r="M129" s="131">
        <v>937</v>
      </c>
      <c r="N129" s="131">
        <v>0</v>
      </c>
      <c r="O129" s="131">
        <v>369</v>
      </c>
      <c r="P129" s="131">
        <v>79</v>
      </c>
      <c r="Q129" s="131">
        <v>0</v>
      </c>
      <c r="R129" s="131">
        <v>0</v>
      </c>
      <c r="S129" s="131">
        <v>9373</v>
      </c>
      <c r="T129" s="131">
        <v>0</v>
      </c>
      <c r="U129" s="131">
        <f>S129+T129</f>
        <v>9373</v>
      </c>
    </row>
    <row r="130" spans="1:25" s="147" customFormat="1" x14ac:dyDescent="0.2">
      <c r="A130" s="138">
        <v>78</v>
      </c>
      <c r="B130" s="145" t="s">
        <v>262</v>
      </c>
      <c r="C130" s="140" t="s">
        <v>382</v>
      </c>
      <c r="D130" s="141" t="s">
        <v>375</v>
      </c>
      <c r="E130" s="142">
        <v>20820</v>
      </c>
      <c r="F130" s="142">
        <v>90</v>
      </c>
      <c r="G130" s="142">
        <v>35</v>
      </c>
      <c r="H130" s="142">
        <v>55</v>
      </c>
      <c r="I130" s="142">
        <v>0</v>
      </c>
      <c r="J130" s="142">
        <v>325</v>
      </c>
      <c r="K130" s="142">
        <v>20</v>
      </c>
      <c r="L130" s="142">
        <v>20385</v>
      </c>
      <c r="M130" s="142">
        <v>1123</v>
      </c>
      <c r="N130" s="142">
        <v>0</v>
      </c>
      <c r="O130" s="142">
        <v>292</v>
      </c>
      <c r="P130" s="142">
        <v>0</v>
      </c>
      <c r="Q130" s="142">
        <v>0</v>
      </c>
      <c r="R130" s="142">
        <v>202</v>
      </c>
      <c r="S130" s="142">
        <v>21943</v>
      </c>
      <c r="T130" s="131">
        <v>916</v>
      </c>
      <c r="U130" s="142">
        <f>U131+U132</f>
        <v>22859</v>
      </c>
    </row>
    <row r="131" spans="1:25" x14ac:dyDescent="0.2">
      <c r="A131" s="143"/>
      <c r="B131" s="127"/>
      <c r="C131" s="144" t="s">
        <v>361</v>
      </c>
      <c r="D131" s="130" t="s">
        <v>354</v>
      </c>
      <c r="E131" s="131">
        <v>3873</v>
      </c>
      <c r="F131" s="131">
        <v>9</v>
      </c>
      <c r="G131" s="131">
        <v>3</v>
      </c>
      <c r="H131" s="131">
        <v>6</v>
      </c>
      <c r="I131" s="131">
        <v>0</v>
      </c>
      <c r="J131" s="131">
        <v>1</v>
      </c>
      <c r="K131" s="131"/>
      <c r="L131" s="131">
        <v>3863</v>
      </c>
      <c r="M131" s="131"/>
      <c r="N131" s="131"/>
      <c r="O131" s="131"/>
      <c r="P131" s="131"/>
      <c r="Q131" s="131"/>
      <c r="R131" s="131"/>
      <c r="S131" s="131">
        <v>3873</v>
      </c>
      <c r="T131" s="131">
        <v>916</v>
      </c>
      <c r="U131" s="131">
        <f>S131+T131</f>
        <v>4789</v>
      </c>
    </row>
    <row r="132" spans="1:25" x14ac:dyDescent="0.2">
      <c r="A132" s="143"/>
      <c r="B132" s="127"/>
      <c r="C132" s="144" t="s">
        <v>361</v>
      </c>
      <c r="D132" s="131" t="s">
        <v>375</v>
      </c>
      <c r="E132" s="131">
        <v>16947</v>
      </c>
      <c r="F132" s="131">
        <v>81</v>
      </c>
      <c r="G132" s="131">
        <v>32</v>
      </c>
      <c r="H132" s="131">
        <v>49</v>
      </c>
      <c r="I132" s="131">
        <v>0</v>
      </c>
      <c r="J132" s="131">
        <v>324</v>
      </c>
      <c r="K132" s="131">
        <v>20</v>
      </c>
      <c r="L132" s="131">
        <v>16522</v>
      </c>
      <c r="M132" s="131">
        <v>1123</v>
      </c>
      <c r="N132" s="131">
        <v>0</v>
      </c>
      <c r="O132" s="131">
        <v>292</v>
      </c>
      <c r="P132" s="131">
        <v>0</v>
      </c>
      <c r="Q132" s="131">
        <v>0</v>
      </c>
      <c r="R132" s="131">
        <v>202</v>
      </c>
      <c r="S132" s="131">
        <v>18070</v>
      </c>
      <c r="T132" s="131">
        <v>0</v>
      </c>
      <c r="U132" s="131">
        <f>S132+T132</f>
        <v>18070</v>
      </c>
    </row>
    <row r="133" spans="1:25" s="147" customFormat="1" x14ac:dyDescent="0.2">
      <c r="A133" s="138">
        <v>79</v>
      </c>
      <c r="B133" s="139" t="s">
        <v>242</v>
      </c>
      <c r="C133" s="140" t="s">
        <v>243</v>
      </c>
      <c r="D133" s="141" t="s">
        <v>383</v>
      </c>
      <c r="E133" s="142">
        <v>26137</v>
      </c>
      <c r="F133" s="142">
        <v>2289</v>
      </c>
      <c r="G133" s="142">
        <v>2107</v>
      </c>
      <c r="H133" s="142">
        <v>182</v>
      </c>
      <c r="I133" s="142">
        <v>0</v>
      </c>
      <c r="J133" s="142">
        <v>237</v>
      </c>
      <c r="K133" s="142">
        <v>94</v>
      </c>
      <c r="L133" s="142">
        <v>23517</v>
      </c>
      <c r="M133" s="142">
        <v>3561</v>
      </c>
      <c r="N133" s="142">
        <v>305</v>
      </c>
      <c r="O133" s="142">
        <v>750</v>
      </c>
      <c r="P133" s="142">
        <v>0</v>
      </c>
      <c r="Q133" s="142">
        <v>0</v>
      </c>
      <c r="R133" s="142">
        <v>469</v>
      </c>
      <c r="S133" s="142">
        <v>29698</v>
      </c>
      <c r="T133" s="131">
        <v>1137</v>
      </c>
      <c r="U133" s="142">
        <f>U134+U135</f>
        <v>30835</v>
      </c>
    </row>
    <row r="134" spans="1:25" x14ac:dyDescent="0.2">
      <c r="A134" s="143"/>
      <c r="B134" s="154"/>
      <c r="C134" s="144" t="s">
        <v>361</v>
      </c>
      <c r="D134" s="130" t="s">
        <v>354</v>
      </c>
      <c r="E134" s="131">
        <v>4712</v>
      </c>
      <c r="F134" s="131">
        <v>0</v>
      </c>
      <c r="G134" s="131">
        <v>0</v>
      </c>
      <c r="H134" s="131"/>
      <c r="I134" s="131">
        <v>0</v>
      </c>
      <c r="J134" s="131">
        <v>0</v>
      </c>
      <c r="K134" s="131"/>
      <c r="L134" s="131">
        <v>4712</v>
      </c>
      <c r="M134" s="130"/>
      <c r="N134" s="130"/>
      <c r="O134" s="130"/>
      <c r="P134" s="130"/>
      <c r="Q134" s="130"/>
      <c r="R134" s="130"/>
      <c r="S134" s="131">
        <v>4712</v>
      </c>
      <c r="T134" s="131">
        <v>1137</v>
      </c>
      <c r="U134" s="131">
        <f>S134+T134</f>
        <v>5849</v>
      </c>
    </row>
    <row r="135" spans="1:25" ht="15" customHeight="1" x14ac:dyDescent="0.2">
      <c r="A135" s="143"/>
      <c r="B135" s="154"/>
      <c r="C135" s="144" t="s">
        <v>361</v>
      </c>
      <c r="D135" s="131" t="s">
        <v>383</v>
      </c>
      <c r="E135" s="131">
        <v>21425</v>
      </c>
      <c r="F135" s="131">
        <v>2289</v>
      </c>
      <c r="G135" s="131">
        <v>2107</v>
      </c>
      <c r="H135" s="131">
        <v>182</v>
      </c>
      <c r="I135" s="131">
        <v>0</v>
      </c>
      <c r="J135" s="131">
        <v>237</v>
      </c>
      <c r="K135" s="131">
        <v>94</v>
      </c>
      <c r="L135" s="131">
        <v>18805</v>
      </c>
      <c r="M135" s="131">
        <v>3561</v>
      </c>
      <c r="N135" s="131">
        <v>305</v>
      </c>
      <c r="O135" s="131">
        <v>750</v>
      </c>
      <c r="P135" s="131">
        <v>0</v>
      </c>
      <c r="Q135" s="131">
        <v>0</v>
      </c>
      <c r="R135" s="131">
        <v>469</v>
      </c>
      <c r="S135" s="131">
        <v>24986</v>
      </c>
      <c r="T135" s="131">
        <v>0</v>
      </c>
      <c r="U135" s="131">
        <f>S135+T135</f>
        <v>24986</v>
      </c>
    </row>
    <row r="136" spans="1:25" ht="15" customHeight="1" x14ac:dyDescent="0.2">
      <c r="A136" s="155">
        <v>80</v>
      </c>
      <c r="B136" s="145" t="s">
        <v>222</v>
      </c>
      <c r="C136" s="140" t="s">
        <v>384</v>
      </c>
      <c r="D136" s="141" t="s">
        <v>383</v>
      </c>
      <c r="E136" s="142">
        <v>1088</v>
      </c>
      <c r="F136" s="142">
        <v>1000</v>
      </c>
      <c r="G136" s="142">
        <v>1000</v>
      </c>
      <c r="H136" s="142"/>
      <c r="I136" s="142">
        <v>0</v>
      </c>
      <c r="J136" s="142">
        <v>0</v>
      </c>
      <c r="K136" s="142"/>
      <c r="L136" s="142">
        <v>88</v>
      </c>
      <c r="M136" s="142">
        <v>270</v>
      </c>
      <c r="N136" s="142">
        <v>0</v>
      </c>
      <c r="O136" s="142">
        <v>0</v>
      </c>
      <c r="P136" s="142">
        <v>0</v>
      </c>
      <c r="Q136" s="142">
        <v>0</v>
      </c>
      <c r="R136" s="142">
        <v>0</v>
      </c>
      <c r="S136" s="142">
        <v>1358</v>
      </c>
      <c r="T136" s="142">
        <v>0</v>
      </c>
      <c r="U136" s="142">
        <f t="shared" ref="U136:U137" si="3">S136+T136</f>
        <v>1358</v>
      </c>
    </row>
    <row r="137" spans="1:25" ht="42" customHeight="1" x14ac:dyDescent="0.2">
      <c r="A137" s="155">
        <v>81</v>
      </c>
      <c r="B137" s="156" t="s">
        <v>168</v>
      </c>
      <c r="C137" s="140" t="s">
        <v>323</v>
      </c>
      <c r="D137" s="141" t="s">
        <v>383</v>
      </c>
      <c r="E137" s="142">
        <v>2000</v>
      </c>
      <c r="F137" s="142">
        <v>0</v>
      </c>
      <c r="G137" s="142">
        <v>0</v>
      </c>
      <c r="H137" s="142"/>
      <c r="I137" s="142">
        <v>0</v>
      </c>
      <c r="J137" s="142">
        <v>0</v>
      </c>
      <c r="K137" s="142"/>
      <c r="L137" s="142">
        <v>2000</v>
      </c>
      <c r="M137" s="142">
        <v>90</v>
      </c>
      <c r="N137" s="142">
        <v>0</v>
      </c>
      <c r="O137" s="142">
        <v>0</v>
      </c>
      <c r="P137" s="142">
        <v>0</v>
      </c>
      <c r="Q137" s="142">
        <v>0</v>
      </c>
      <c r="R137" s="142">
        <v>0</v>
      </c>
      <c r="S137" s="142">
        <v>2090</v>
      </c>
      <c r="T137" s="142">
        <v>0</v>
      </c>
      <c r="U137" s="142">
        <f t="shared" si="3"/>
        <v>2090</v>
      </c>
    </row>
    <row r="138" spans="1:25" s="147" customFormat="1" ht="19.5" customHeight="1" x14ac:dyDescent="0.2">
      <c r="A138" s="846">
        <v>82</v>
      </c>
      <c r="B138" s="152" t="s">
        <v>248</v>
      </c>
      <c r="C138" s="140" t="s">
        <v>249</v>
      </c>
      <c r="D138" s="141" t="s">
        <v>385</v>
      </c>
      <c r="E138" s="142">
        <v>20582</v>
      </c>
      <c r="F138" s="142">
        <v>1664</v>
      </c>
      <c r="G138" s="142">
        <v>1287</v>
      </c>
      <c r="H138" s="142">
        <v>377</v>
      </c>
      <c r="I138" s="142">
        <v>0</v>
      </c>
      <c r="J138" s="142">
        <v>0</v>
      </c>
      <c r="K138" s="142">
        <v>0</v>
      </c>
      <c r="L138" s="142">
        <v>18918</v>
      </c>
      <c r="M138" s="142">
        <v>1266</v>
      </c>
      <c r="N138" s="142">
        <v>223</v>
      </c>
      <c r="O138" s="142">
        <v>0</v>
      </c>
      <c r="P138" s="142">
        <v>0</v>
      </c>
      <c r="Q138" s="142">
        <v>0</v>
      </c>
      <c r="R138" s="142">
        <v>0</v>
      </c>
      <c r="S138" s="142">
        <v>21848</v>
      </c>
      <c r="T138" s="131">
        <v>1379</v>
      </c>
      <c r="U138" s="142">
        <f>U139+U140</f>
        <v>23227</v>
      </c>
    </row>
    <row r="139" spans="1:25" x14ac:dyDescent="0.2">
      <c r="A139" s="847"/>
      <c r="B139" s="127"/>
      <c r="C139" s="144" t="s">
        <v>361</v>
      </c>
      <c r="D139" s="130" t="s">
        <v>354</v>
      </c>
      <c r="E139" s="131">
        <v>691</v>
      </c>
      <c r="F139" s="131">
        <v>0</v>
      </c>
      <c r="G139" s="131">
        <v>0</v>
      </c>
      <c r="H139" s="131"/>
      <c r="I139" s="131">
        <v>0</v>
      </c>
      <c r="J139" s="131">
        <v>0</v>
      </c>
      <c r="K139" s="131"/>
      <c r="L139" s="131">
        <v>691</v>
      </c>
      <c r="M139" s="130"/>
      <c r="N139" s="130"/>
      <c r="O139" s="130"/>
      <c r="P139" s="130"/>
      <c r="Q139" s="130"/>
      <c r="R139" s="130"/>
      <c r="S139" s="131">
        <v>691</v>
      </c>
      <c r="T139" s="131">
        <v>1379</v>
      </c>
      <c r="U139" s="131">
        <f>S139+T139</f>
        <v>2070</v>
      </c>
    </row>
    <row r="140" spans="1:25" x14ac:dyDescent="0.2">
      <c r="A140" s="848"/>
      <c r="B140" s="127"/>
      <c r="C140" s="144" t="s">
        <v>361</v>
      </c>
      <c r="D140" s="130" t="s">
        <v>385</v>
      </c>
      <c r="E140" s="148">
        <v>19891</v>
      </c>
      <c r="F140" s="148">
        <v>1664</v>
      </c>
      <c r="G140" s="148">
        <v>1287</v>
      </c>
      <c r="H140" s="148">
        <v>377</v>
      </c>
      <c r="I140" s="148">
        <v>0</v>
      </c>
      <c r="J140" s="148">
        <v>0</v>
      </c>
      <c r="K140" s="148"/>
      <c r="L140" s="148">
        <v>18227</v>
      </c>
      <c r="M140" s="131">
        <v>1266</v>
      </c>
      <c r="N140" s="131">
        <v>223</v>
      </c>
      <c r="O140" s="131">
        <v>0</v>
      </c>
      <c r="P140" s="131">
        <v>0</v>
      </c>
      <c r="Q140" s="131">
        <v>0</v>
      </c>
      <c r="R140" s="131">
        <v>0</v>
      </c>
      <c r="S140" s="131">
        <v>21157</v>
      </c>
      <c r="T140" s="131">
        <v>0</v>
      </c>
      <c r="U140" s="131">
        <f>S140+T140</f>
        <v>21157</v>
      </c>
    </row>
    <row r="141" spans="1:25" s="147" customFormat="1" x14ac:dyDescent="0.2">
      <c r="A141" s="138">
        <v>83</v>
      </c>
      <c r="B141" s="139" t="s">
        <v>258</v>
      </c>
      <c r="C141" s="140" t="s">
        <v>259</v>
      </c>
      <c r="D141" s="141" t="s">
        <v>385</v>
      </c>
      <c r="E141" s="142">
        <v>4448</v>
      </c>
      <c r="F141" s="142">
        <v>0</v>
      </c>
      <c r="G141" s="142">
        <v>0</v>
      </c>
      <c r="H141" s="142"/>
      <c r="I141" s="142">
        <v>0</v>
      </c>
      <c r="J141" s="142">
        <v>0</v>
      </c>
      <c r="K141" s="142"/>
      <c r="L141" s="142">
        <v>4448</v>
      </c>
      <c r="M141" s="142">
        <v>294</v>
      </c>
      <c r="N141" s="142">
        <v>0</v>
      </c>
      <c r="O141" s="142">
        <v>0</v>
      </c>
      <c r="P141" s="142">
        <v>0</v>
      </c>
      <c r="Q141" s="142">
        <v>0</v>
      </c>
      <c r="R141" s="142">
        <v>0</v>
      </c>
      <c r="S141" s="142">
        <v>4742</v>
      </c>
      <c r="T141" s="131">
        <v>1956</v>
      </c>
      <c r="U141" s="142">
        <f>S141+T141</f>
        <v>6698</v>
      </c>
    </row>
    <row r="142" spans="1:25" s="147" customFormat="1" x14ac:dyDescent="0.2">
      <c r="A142" s="138"/>
      <c r="B142" s="156"/>
      <c r="C142" s="157" t="s">
        <v>14</v>
      </c>
      <c r="D142" s="141"/>
      <c r="E142" s="142">
        <f>SUM(E9:E63)+E64+E67+E76+E79+E82+E85+E88+E91+E94+E97+E100+E103+E106+E109+E112+E115+E118+E121+E124+E127+E130+E133+E136+E137+E138+E141+E70+E73</f>
        <v>642080</v>
      </c>
      <c r="F142" s="142">
        <f t="shared" ref="F142:U142" si="4">SUM(F9:F63)+F64+F67+F76+F79+F82+F85+F88+F91+F94+F97+F100+F103+F106+F109+F112+F115+F118+F121+F124+F127+F130+F133+F136+F137+F138+F141+F70+F73</f>
        <v>37318</v>
      </c>
      <c r="G142" s="142">
        <f t="shared" si="4"/>
        <v>34574</v>
      </c>
      <c r="H142" s="142">
        <f t="shared" si="4"/>
        <v>2744</v>
      </c>
      <c r="I142" s="142">
        <f t="shared" si="4"/>
        <v>3068</v>
      </c>
      <c r="J142" s="142">
        <f t="shared" si="4"/>
        <v>2705</v>
      </c>
      <c r="K142" s="142">
        <f t="shared" si="4"/>
        <v>638</v>
      </c>
      <c r="L142" s="142">
        <f t="shared" si="4"/>
        <v>598351</v>
      </c>
      <c r="M142" s="142">
        <f t="shared" si="4"/>
        <v>22942</v>
      </c>
      <c r="N142" s="142">
        <f t="shared" si="4"/>
        <v>2473</v>
      </c>
      <c r="O142" s="142">
        <f t="shared" si="4"/>
        <v>6342</v>
      </c>
      <c r="P142" s="142">
        <f t="shared" si="4"/>
        <v>1661</v>
      </c>
      <c r="Q142" s="142">
        <f t="shared" si="4"/>
        <v>730</v>
      </c>
      <c r="R142" s="142">
        <f t="shared" si="4"/>
        <v>1221</v>
      </c>
      <c r="S142" s="142">
        <f t="shared" si="4"/>
        <v>665022</v>
      </c>
      <c r="T142" s="142">
        <f t="shared" si="4"/>
        <v>21865</v>
      </c>
      <c r="U142" s="142">
        <f t="shared" si="4"/>
        <v>686887</v>
      </c>
      <c r="Y142" s="146"/>
    </row>
    <row r="143" spans="1:25" ht="25.5" x14ac:dyDescent="0.2">
      <c r="A143" s="127"/>
      <c r="B143" s="127"/>
      <c r="C143" s="129" t="s">
        <v>386</v>
      </c>
      <c r="D143" s="130"/>
      <c r="E143" s="142">
        <v>16959</v>
      </c>
      <c r="F143" s="142">
        <v>477</v>
      </c>
      <c r="G143" s="142">
        <v>477</v>
      </c>
      <c r="H143" s="142"/>
      <c r="I143" s="142"/>
      <c r="J143" s="142"/>
      <c r="K143" s="142"/>
      <c r="L143" s="142">
        <f>E143-F143-I143-J143-K143</f>
        <v>16482</v>
      </c>
      <c r="M143" s="142"/>
      <c r="N143" s="142">
        <f>'[17]17-23'!$BL$32</f>
        <v>0</v>
      </c>
      <c r="O143" s="142">
        <f>'[17]17-23'!$BL$32</f>
        <v>0</v>
      </c>
      <c r="P143" s="142">
        <f>'[17]17-23'!$BL$32</f>
        <v>0</v>
      </c>
      <c r="Q143" s="142">
        <f>'[17]17-23'!$BL$32</f>
        <v>0</v>
      </c>
      <c r="R143" s="142">
        <f>'[17]17-23'!$BL$32</f>
        <v>0</v>
      </c>
      <c r="S143" s="142">
        <f>E143+M143</f>
        <v>16959</v>
      </c>
      <c r="T143" s="142"/>
      <c r="U143" s="142">
        <f>S143+T143</f>
        <v>16959</v>
      </c>
      <c r="Y143" s="132"/>
    </row>
    <row r="144" spans="1:25" ht="19.5" customHeight="1" x14ac:dyDescent="0.2">
      <c r="A144" s="849" t="s">
        <v>387</v>
      </c>
      <c r="B144" s="850"/>
      <c r="C144" s="850"/>
      <c r="D144" s="158"/>
      <c r="E144" s="142">
        <f>E142+E143</f>
        <v>659039</v>
      </c>
      <c r="F144" s="142">
        <f t="shared" ref="F144:U144" si="5">F142+F143</f>
        <v>37795</v>
      </c>
      <c r="G144" s="142">
        <f t="shared" si="5"/>
        <v>35051</v>
      </c>
      <c r="H144" s="142">
        <f t="shared" si="5"/>
        <v>2744</v>
      </c>
      <c r="I144" s="142">
        <f t="shared" si="5"/>
        <v>3068</v>
      </c>
      <c r="J144" s="142">
        <f t="shared" si="5"/>
        <v>2705</v>
      </c>
      <c r="K144" s="142">
        <f t="shared" si="5"/>
        <v>638</v>
      </c>
      <c r="L144" s="142">
        <f t="shared" si="5"/>
        <v>614833</v>
      </c>
      <c r="M144" s="142">
        <f t="shared" si="5"/>
        <v>22942</v>
      </c>
      <c r="N144" s="142">
        <f t="shared" si="5"/>
        <v>2473</v>
      </c>
      <c r="O144" s="142">
        <f t="shared" si="5"/>
        <v>6342</v>
      </c>
      <c r="P144" s="142">
        <f t="shared" si="5"/>
        <v>1661</v>
      </c>
      <c r="Q144" s="142">
        <f t="shared" si="5"/>
        <v>730</v>
      </c>
      <c r="R144" s="142">
        <f t="shared" si="5"/>
        <v>1221</v>
      </c>
      <c r="S144" s="142">
        <f t="shared" si="5"/>
        <v>681981</v>
      </c>
      <c r="T144" s="142">
        <f t="shared" si="5"/>
        <v>21865</v>
      </c>
      <c r="U144" s="142">
        <f t="shared" si="5"/>
        <v>703846</v>
      </c>
    </row>
    <row r="145" spans="5:21" s="132" customFormat="1" x14ac:dyDescent="0.2">
      <c r="E145" s="126"/>
      <c r="F145" s="126"/>
      <c r="G145" s="126"/>
      <c r="H145" s="126"/>
      <c r="I145" s="126"/>
      <c r="J145" s="126"/>
      <c r="K145" s="126"/>
      <c r="L145" s="126"/>
      <c r="M145" s="126"/>
      <c r="N145" s="126"/>
      <c r="O145" s="126"/>
      <c r="P145" s="126"/>
      <c r="Q145" s="126"/>
      <c r="R145" s="126"/>
      <c r="S145" s="126"/>
      <c r="T145" s="126"/>
      <c r="U145" s="126"/>
    </row>
    <row r="146" spans="5:21" x14ac:dyDescent="0.2">
      <c r="E146" s="132"/>
      <c r="I146" s="132"/>
    </row>
    <row r="148" spans="5:21" s="172" customFormat="1" ht="11.25" x14ac:dyDescent="0.2">
      <c r="E148" s="643"/>
      <c r="M148" s="644"/>
      <c r="N148" s="644"/>
      <c r="O148" s="644"/>
      <c r="P148" s="644"/>
      <c r="Q148" s="644"/>
      <c r="R148" s="644"/>
      <c r="U148" s="645"/>
    </row>
    <row r="152" spans="5:21" x14ac:dyDescent="0.2">
      <c r="E152" s="132"/>
    </row>
  </sheetData>
  <mergeCells count="25">
    <mergeCell ref="A138:A140"/>
    <mergeCell ref="A144:C144"/>
    <mergeCell ref="T6:T8"/>
    <mergeCell ref="U6:U8"/>
    <mergeCell ref="F7:F8"/>
    <mergeCell ref="I7:I8"/>
    <mergeCell ref="J7:J8"/>
    <mergeCell ref="K7:K8"/>
    <mergeCell ref="L7:L8"/>
    <mergeCell ref="N7:N8"/>
    <mergeCell ref="O7:O8"/>
    <mergeCell ref="P7:P8"/>
    <mergeCell ref="Q7:Q8"/>
    <mergeCell ref="R7:R8"/>
    <mergeCell ref="A5:S5"/>
    <mergeCell ref="A6:A8"/>
    <mergeCell ref="B6:B8"/>
    <mergeCell ref="C6:C8"/>
    <mergeCell ref="D6:D8"/>
    <mergeCell ref="E6:E8"/>
    <mergeCell ref="F6:L6"/>
    <mergeCell ref="M6:M8"/>
    <mergeCell ref="N6:R6"/>
    <mergeCell ref="S6:S8"/>
    <mergeCell ref="G7:H7"/>
  </mergeCells>
  <conditionalFormatting sqref="C22">
    <cfRule type="duplicateValues" dxfId="17" priority="16" stopIfTrue="1"/>
  </conditionalFormatting>
  <conditionalFormatting sqref="C23">
    <cfRule type="duplicateValues" dxfId="16" priority="15" stopIfTrue="1"/>
  </conditionalFormatting>
  <conditionalFormatting sqref="C24">
    <cfRule type="duplicateValues" dxfId="15" priority="14" stopIfTrue="1"/>
  </conditionalFormatting>
  <conditionalFormatting sqref="C25:C26">
    <cfRule type="duplicateValues" dxfId="14" priority="13" stopIfTrue="1"/>
  </conditionalFormatting>
  <conditionalFormatting sqref="C27:C28">
    <cfRule type="duplicateValues" dxfId="13" priority="12" stopIfTrue="1"/>
  </conditionalFormatting>
  <conditionalFormatting sqref="C29:C30">
    <cfRule type="duplicateValues" dxfId="12" priority="11" stopIfTrue="1"/>
  </conditionalFormatting>
  <conditionalFormatting sqref="C31">
    <cfRule type="duplicateValues" dxfId="11" priority="10" stopIfTrue="1"/>
  </conditionalFormatting>
  <conditionalFormatting sqref="C32:C33">
    <cfRule type="duplicateValues" dxfId="10" priority="9" stopIfTrue="1"/>
  </conditionalFormatting>
  <conditionalFormatting sqref="C34:C35">
    <cfRule type="duplicateValues" dxfId="9" priority="8" stopIfTrue="1"/>
  </conditionalFormatting>
  <conditionalFormatting sqref="C37:C38">
    <cfRule type="duplicateValues" dxfId="8" priority="7" stopIfTrue="1"/>
  </conditionalFormatting>
  <conditionalFormatting sqref="C39:C40">
    <cfRule type="duplicateValues" dxfId="7" priority="6" stopIfTrue="1"/>
  </conditionalFormatting>
  <conditionalFormatting sqref="C41:C42">
    <cfRule type="duplicateValues" dxfId="6" priority="5" stopIfTrue="1"/>
  </conditionalFormatting>
  <conditionalFormatting sqref="C43:C44">
    <cfRule type="duplicateValues" dxfId="5" priority="4" stopIfTrue="1"/>
  </conditionalFormatting>
  <conditionalFormatting sqref="C45:C46">
    <cfRule type="duplicateValues" dxfId="4" priority="3" stopIfTrue="1"/>
  </conditionalFormatting>
  <conditionalFormatting sqref="C47:C48">
    <cfRule type="duplicateValues" dxfId="3" priority="2" stopIfTrue="1"/>
  </conditionalFormatting>
  <conditionalFormatting sqref="C49:C50">
    <cfRule type="duplicateValues" dxfId="2" priority="1" stopIfTrue="1"/>
  </conditionalFormatting>
  <conditionalFormatting sqref="C36">
    <cfRule type="duplicateValues" dxfId="1" priority="17" stopIfTrue="1"/>
  </conditionalFormatting>
  <pageMargins left="0" right="0" top="0" bottom="0" header="0.31496062992125984" footer="0.31496062992125984"/>
  <pageSetup paperSize="9" scale="65" fitToHeight="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3"/>
  <sheetViews>
    <sheetView workbookViewId="0">
      <pane xSplit="4" ySplit="10" topLeftCell="E11" activePane="bottomRight" state="frozen"/>
      <selection activeCell="I38" sqref="I38"/>
      <selection pane="topRight" activeCell="I38" sqref="I38"/>
      <selection pane="bottomLeft" activeCell="I38" sqref="I38"/>
      <selection pane="bottomRight" activeCell="Q17" sqref="Q17"/>
    </sheetView>
  </sheetViews>
  <sheetFormatPr defaultRowHeight="12" x14ac:dyDescent="0.2"/>
  <cols>
    <col min="1" max="1" width="6.140625" style="742" customWidth="1"/>
    <col min="2" max="2" width="9.140625" style="742"/>
    <col min="3" max="3" width="33.140625" style="742" customWidth="1"/>
    <col min="4" max="4" width="13.140625" style="742" customWidth="1"/>
    <col min="5" max="5" width="10.5703125" style="742" customWidth="1"/>
    <col min="6" max="6" width="12" style="742" customWidth="1"/>
    <col min="7" max="9" width="11.28515625" style="742" customWidth="1"/>
    <col min="10" max="10" width="13.28515625" style="742" customWidth="1"/>
    <col min="11" max="11" width="12.42578125" style="742" customWidth="1"/>
    <col min="12" max="12" width="11.7109375" style="742" customWidth="1"/>
    <col min="13" max="14" width="10.5703125" style="742" customWidth="1"/>
    <col min="15" max="17" width="10.140625" style="742" customWidth="1"/>
    <col min="18" max="18" width="14.5703125" style="742" customWidth="1"/>
    <col min="19" max="19" width="9.140625" style="742"/>
    <col min="20" max="20" width="9.140625" style="742" customWidth="1"/>
    <col min="21" max="21" width="10.85546875" style="742" customWidth="1"/>
    <col min="22" max="22" width="9.140625" style="742"/>
    <col min="23" max="23" width="14.140625" style="742" customWidth="1"/>
    <col min="24" max="16384" width="9.140625" style="742"/>
  </cols>
  <sheetData>
    <row r="1" spans="1:24" ht="15.75" x14ac:dyDescent="0.2">
      <c r="B1" s="1000" t="s">
        <v>586</v>
      </c>
      <c r="C1" s="1000"/>
      <c r="D1" s="1000"/>
      <c r="E1" s="1001"/>
      <c r="F1" s="1001"/>
      <c r="G1" s="1001"/>
      <c r="H1" s="1001"/>
      <c r="I1" s="1001"/>
      <c r="J1" s="1001"/>
      <c r="K1" s="1001"/>
      <c r="L1" s="1001"/>
      <c r="M1" s="1001"/>
      <c r="N1" s="1001"/>
      <c r="O1" s="1001"/>
      <c r="P1" s="1001"/>
      <c r="Q1" s="1001"/>
      <c r="R1" s="1001"/>
    </row>
    <row r="2" spans="1:24" ht="12" customHeight="1" x14ac:dyDescent="0.2">
      <c r="A2" s="1002" t="s">
        <v>1</v>
      </c>
      <c r="B2" s="1003" t="s">
        <v>341</v>
      </c>
      <c r="C2" s="1002" t="s">
        <v>423</v>
      </c>
      <c r="D2" s="1006" t="s">
        <v>470</v>
      </c>
      <c r="E2" s="1006"/>
      <c r="F2" s="1006"/>
      <c r="G2" s="1006"/>
      <c r="H2" s="1006"/>
      <c r="I2" s="1006"/>
      <c r="J2" s="1006"/>
      <c r="K2" s="1006"/>
      <c r="L2" s="1006"/>
      <c r="M2" s="1006"/>
      <c r="N2" s="1006"/>
      <c r="O2" s="1006"/>
      <c r="P2" s="1006"/>
      <c r="Q2" s="1006"/>
      <c r="R2" s="1006"/>
    </row>
    <row r="3" spans="1:24" ht="12" customHeight="1" x14ac:dyDescent="0.2">
      <c r="A3" s="1002"/>
      <c r="B3" s="1004"/>
      <c r="C3" s="1002"/>
      <c r="D3" s="1007" t="s">
        <v>425</v>
      </c>
      <c r="E3" s="1006" t="s">
        <v>293</v>
      </c>
      <c r="F3" s="1006"/>
      <c r="G3" s="1006"/>
      <c r="H3" s="1006"/>
      <c r="I3" s="1006"/>
      <c r="J3" s="1006"/>
      <c r="K3" s="1006"/>
      <c r="L3" s="1006"/>
      <c r="M3" s="1006"/>
      <c r="N3" s="1006"/>
      <c r="O3" s="1006"/>
      <c r="P3" s="1006"/>
      <c r="Q3" s="1006"/>
      <c r="R3" s="1006"/>
    </row>
    <row r="4" spans="1:24" ht="28.5" customHeight="1" x14ac:dyDescent="0.2">
      <c r="A4" s="1002"/>
      <c r="B4" s="1004"/>
      <c r="C4" s="1002"/>
      <c r="D4" s="1007"/>
      <c r="E4" s="1009" t="s">
        <v>448</v>
      </c>
      <c r="F4" s="1009"/>
      <c r="G4" s="1009"/>
      <c r="H4" s="1010" t="s">
        <v>449</v>
      </c>
      <c r="I4" s="1011"/>
      <c r="J4" s="1011"/>
      <c r="K4" s="1011"/>
      <c r="L4" s="1012"/>
      <c r="M4" s="1009" t="s">
        <v>471</v>
      </c>
      <c r="N4" s="1009"/>
      <c r="O4" s="1010" t="s">
        <v>472</v>
      </c>
      <c r="P4" s="1011"/>
      <c r="Q4" s="1011"/>
      <c r="R4" s="1012"/>
    </row>
    <row r="5" spans="1:24" ht="47.25" customHeight="1" x14ac:dyDescent="0.2">
      <c r="A5" s="1002"/>
      <c r="B5" s="1004"/>
      <c r="C5" s="1002"/>
      <c r="D5" s="1007"/>
      <c r="E5" s="1013" t="s">
        <v>434</v>
      </c>
      <c r="F5" s="1010" t="s">
        <v>293</v>
      </c>
      <c r="G5" s="1012"/>
      <c r="H5" s="1013" t="s">
        <v>434</v>
      </c>
      <c r="I5" s="1002" t="s">
        <v>473</v>
      </c>
      <c r="J5" s="1002"/>
      <c r="K5" s="1009" t="s">
        <v>450</v>
      </c>
      <c r="L5" s="1009"/>
      <c r="M5" s="1002" t="s">
        <v>474</v>
      </c>
      <c r="N5" s="1009" t="s">
        <v>475</v>
      </c>
      <c r="O5" s="1009" t="s">
        <v>434</v>
      </c>
      <c r="P5" s="1015" t="s">
        <v>476</v>
      </c>
      <c r="Q5" s="1017" t="s">
        <v>452</v>
      </c>
      <c r="R5" s="1017" t="s">
        <v>477</v>
      </c>
    </row>
    <row r="6" spans="1:24" ht="36.75" customHeight="1" x14ac:dyDescent="0.2">
      <c r="A6" s="1002"/>
      <c r="B6" s="1005"/>
      <c r="C6" s="1002"/>
      <c r="D6" s="1008"/>
      <c r="E6" s="1014"/>
      <c r="F6" s="753" t="s">
        <v>478</v>
      </c>
      <c r="G6" s="754" t="s">
        <v>452</v>
      </c>
      <c r="H6" s="1014"/>
      <c r="I6" s="772" t="s">
        <v>476</v>
      </c>
      <c r="J6" s="755" t="s">
        <v>482</v>
      </c>
      <c r="K6" s="755" t="s">
        <v>478</v>
      </c>
      <c r="L6" s="754" t="s">
        <v>452</v>
      </c>
      <c r="M6" s="1002"/>
      <c r="N6" s="1009"/>
      <c r="O6" s="1009"/>
      <c r="P6" s="1016"/>
      <c r="Q6" s="1008"/>
      <c r="R6" s="1008"/>
    </row>
    <row r="7" spans="1:24" s="758" customFormat="1" ht="11.25" x14ac:dyDescent="0.2">
      <c r="A7" s="745">
        <v>1</v>
      </c>
      <c r="B7" s="745">
        <v>2</v>
      </c>
      <c r="C7" s="745">
        <v>3</v>
      </c>
      <c r="D7" s="756">
        <v>4</v>
      </c>
      <c r="E7" s="746">
        <v>5</v>
      </c>
      <c r="F7" s="746">
        <v>6</v>
      </c>
      <c r="G7" s="746">
        <v>7</v>
      </c>
      <c r="H7" s="746">
        <v>8</v>
      </c>
      <c r="I7" s="746">
        <v>9</v>
      </c>
      <c r="J7" s="746">
        <v>10</v>
      </c>
      <c r="K7" s="746">
        <v>11</v>
      </c>
      <c r="L7" s="746">
        <v>12</v>
      </c>
      <c r="M7" s="746">
        <v>13</v>
      </c>
      <c r="N7" s="746">
        <v>14</v>
      </c>
      <c r="O7" s="746">
        <v>15</v>
      </c>
      <c r="P7" s="746">
        <v>16</v>
      </c>
      <c r="Q7" s="746">
        <v>17</v>
      </c>
      <c r="R7" s="746">
        <v>18</v>
      </c>
    </row>
    <row r="8" spans="1:24" s="758" customFormat="1" x14ac:dyDescent="0.2">
      <c r="A8" s="936" t="s">
        <v>388</v>
      </c>
      <c r="B8" s="936"/>
      <c r="C8" s="936"/>
      <c r="D8" s="748">
        <f>E8+H8+M8+N8+O8+D9</f>
        <v>4175530</v>
      </c>
      <c r="E8" s="748">
        <f t="shared" ref="E8:R8" si="0">E9+E10</f>
        <v>133110</v>
      </c>
      <c r="F8" s="748">
        <f t="shared" si="0"/>
        <v>6120</v>
      </c>
      <c r="G8" s="748">
        <f t="shared" si="0"/>
        <v>126990</v>
      </c>
      <c r="H8" s="748">
        <f>H9+H10</f>
        <v>2996776</v>
      </c>
      <c r="I8" s="748">
        <f t="shared" si="0"/>
        <v>33057</v>
      </c>
      <c r="J8" s="748">
        <f t="shared" si="0"/>
        <v>404545</v>
      </c>
      <c r="K8" s="748">
        <f>K9+K10</f>
        <v>284828</v>
      </c>
      <c r="L8" s="748">
        <f t="shared" si="0"/>
        <v>2274346</v>
      </c>
      <c r="M8" s="748">
        <f t="shared" si="0"/>
        <v>49200</v>
      </c>
      <c r="N8" s="748">
        <f t="shared" si="0"/>
        <v>21072</v>
      </c>
      <c r="O8" s="748">
        <f t="shared" si="0"/>
        <v>955244</v>
      </c>
      <c r="P8" s="748">
        <f t="shared" si="0"/>
        <v>7786</v>
      </c>
      <c r="Q8" s="748">
        <f t="shared" si="0"/>
        <v>947458</v>
      </c>
      <c r="R8" s="748">
        <f t="shared" si="0"/>
        <v>330</v>
      </c>
      <c r="T8" s="759"/>
      <c r="U8" s="759"/>
      <c r="V8" s="773"/>
    </row>
    <row r="9" spans="1:24" s="758" customFormat="1" ht="12" customHeight="1" x14ac:dyDescent="0.2">
      <c r="A9" s="944" t="s">
        <v>13</v>
      </c>
      <c r="B9" s="945"/>
      <c r="C9" s="946"/>
      <c r="D9" s="746">
        <v>20128</v>
      </c>
      <c r="E9" s="746">
        <f>F9+G9</f>
        <v>0</v>
      </c>
      <c r="F9" s="746">
        <f>'[19]Раз.пос.(Пр.13-25) новый    '!F9+'[19]Уточнение 2025 Пр.1-26'!F9</f>
        <v>0</v>
      </c>
      <c r="G9" s="746">
        <f>'[19]Раз.пос.(Пр.13-25) новый    '!G9+'[19]Уточнение 2025 Пр.1-26'!G9</f>
        <v>0</v>
      </c>
      <c r="H9" s="746">
        <f>I9+J9+K9+L9</f>
        <v>0</v>
      </c>
      <c r="I9" s="746">
        <f>'[19]Раз.пос.(Пр.13-25) новый    '!I9+'[19]Уточнение 2025 Пр.1-26'!I9</f>
        <v>0</v>
      </c>
      <c r="J9" s="746">
        <v>0</v>
      </c>
      <c r="K9" s="746">
        <f>'[19]Раз.пос.(Пр.13-25) новый    '!K9+'[19]Уточнение 2025 Пр.1-26'!K9</f>
        <v>0</v>
      </c>
      <c r="L9" s="746">
        <f>'[19]Раз.пос.(Пр.13-25) новый    '!L9+'[19]Уточнение 2025 Пр.1-26'!L9</f>
        <v>0</v>
      </c>
      <c r="M9" s="746">
        <f>'[19]Раз.пос.(Пр.13-25) новый    '!M9+'[19]Уточнение 2025 Пр.1-26'!M9</f>
        <v>0</v>
      </c>
      <c r="N9" s="746">
        <f>'[19]Раз.пос.(Пр.13-25) новый    '!N9+'[19]Уточнение 2025 Пр.1-26'!N9</f>
        <v>0</v>
      </c>
      <c r="O9" s="746">
        <f>P9+Q9</f>
        <v>0</v>
      </c>
      <c r="P9" s="746">
        <f>'[19]Раз.пос.(Пр.13-25) новый    '!P9+'[19]Уточнение 2025 Пр.1-26'!P9</f>
        <v>0</v>
      </c>
      <c r="Q9" s="746">
        <f>'[19]Раз.пос.(Пр.13-25) новый    '!Q9+'[19]Уточнение 2025 Пр.1-26'!Q9</f>
        <v>0</v>
      </c>
      <c r="R9" s="746"/>
      <c r="T9" s="759"/>
      <c r="U9" s="759"/>
      <c r="V9" s="773"/>
    </row>
    <row r="10" spans="1:24" s="758" customFormat="1" ht="12" customHeight="1" x14ac:dyDescent="0.2">
      <c r="A10" s="944" t="s">
        <v>14</v>
      </c>
      <c r="B10" s="945"/>
      <c r="C10" s="946"/>
      <c r="D10" s="748">
        <f t="shared" ref="D10:R10" si="1">SUM(D11:D142)-D91</f>
        <v>4155402</v>
      </c>
      <c r="E10" s="748">
        <f t="shared" si="1"/>
        <v>133110</v>
      </c>
      <c r="F10" s="748">
        <f t="shared" si="1"/>
        <v>6120</v>
      </c>
      <c r="G10" s="748">
        <f t="shared" si="1"/>
        <v>126990</v>
      </c>
      <c r="H10" s="748">
        <f t="shared" si="1"/>
        <v>2996776</v>
      </c>
      <c r="I10" s="748">
        <f t="shared" si="1"/>
        <v>33057</v>
      </c>
      <c r="J10" s="748">
        <f t="shared" si="1"/>
        <v>404545</v>
      </c>
      <c r="K10" s="748">
        <f t="shared" si="1"/>
        <v>284828</v>
      </c>
      <c r="L10" s="748">
        <f t="shared" si="1"/>
        <v>2274346</v>
      </c>
      <c r="M10" s="748">
        <f t="shared" si="1"/>
        <v>49200</v>
      </c>
      <c r="N10" s="748">
        <f t="shared" si="1"/>
        <v>21072</v>
      </c>
      <c r="O10" s="748">
        <f t="shared" si="1"/>
        <v>955244</v>
      </c>
      <c r="P10" s="748">
        <f t="shared" si="1"/>
        <v>7786</v>
      </c>
      <c r="Q10" s="748">
        <f t="shared" si="1"/>
        <v>947458</v>
      </c>
      <c r="R10" s="748">
        <f t="shared" si="1"/>
        <v>330</v>
      </c>
      <c r="T10" s="759"/>
      <c r="U10" s="759"/>
      <c r="V10" s="773"/>
      <c r="X10" s="773"/>
    </row>
    <row r="11" spans="1:24" x14ac:dyDescent="0.2">
      <c r="A11" s="173">
        <v>1</v>
      </c>
      <c r="B11" s="174" t="s">
        <v>15</v>
      </c>
      <c r="C11" s="122" t="s">
        <v>16</v>
      </c>
      <c r="D11" s="746">
        <f>E11+H11+M11+N11+O11</f>
        <v>10318</v>
      </c>
      <c r="E11" s="761">
        <f>F11+G11</f>
        <v>0</v>
      </c>
      <c r="F11" s="761">
        <v>0</v>
      </c>
      <c r="G11" s="761">
        <v>0</v>
      </c>
      <c r="H11" s="761">
        <f>SUM(I11:L11)</f>
        <v>8837</v>
      </c>
      <c r="I11" s="212">
        <v>0</v>
      </c>
      <c r="J11" s="761">
        <v>1391</v>
      </c>
      <c r="K11" s="761">
        <v>600</v>
      </c>
      <c r="L11" s="761">
        <v>6846</v>
      </c>
      <c r="M11" s="761">
        <v>1042</v>
      </c>
      <c r="N11" s="761">
        <v>439</v>
      </c>
      <c r="O11" s="746">
        <f>P11+Q11</f>
        <v>0</v>
      </c>
      <c r="P11" s="761">
        <v>0</v>
      </c>
      <c r="Q11" s="761">
        <v>0</v>
      </c>
      <c r="R11" s="761">
        <v>0</v>
      </c>
      <c r="T11" s="759"/>
      <c r="U11" s="759"/>
      <c r="V11" s="773"/>
      <c r="W11" s="763"/>
      <c r="X11" s="773"/>
    </row>
    <row r="12" spans="1:24" x14ac:dyDescent="0.2">
      <c r="A12" s="173">
        <v>2</v>
      </c>
      <c r="B12" s="175" t="s">
        <v>17</v>
      </c>
      <c r="C12" s="122" t="s">
        <v>18</v>
      </c>
      <c r="D12" s="746">
        <f>E12+H12+M12+N12+O12</f>
        <v>13259</v>
      </c>
      <c r="E12" s="761">
        <f t="shared" ref="E12:E77" si="2">F12+G12</f>
        <v>0</v>
      </c>
      <c r="F12" s="761">
        <v>0</v>
      </c>
      <c r="G12" s="761">
        <v>0</v>
      </c>
      <c r="H12" s="761">
        <f t="shared" ref="H12:H77" si="3">SUM(I12:L12)</f>
        <v>11795</v>
      </c>
      <c r="I12" s="212">
        <v>0</v>
      </c>
      <c r="J12" s="761">
        <v>1500</v>
      </c>
      <c r="K12" s="761">
        <v>800</v>
      </c>
      <c r="L12" s="761">
        <v>9495</v>
      </c>
      <c r="M12" s="761">
        <v>1025</v>
      </c>
      <c r="N12" s="761">
        <v>439</v>
      </c>
      <c r="O12" s="746">
        <f t="shared" ref="O12:O77" si="4">P12+Q12</f>
        <v>0</v>
      </c>
      <c r="P12" s="761">
        <v>0</v>
      </c>
      <c r="Q12" s="761">
        <v>0</v>
      </c>
      <c r="R12" s="761">
        <v>0</v>
      </c>
      <c r="T12" s="759"/>
      <c r="U12" s="759"/>
      <c r="V12" s="773"/>
      <c r="W12" s="763"/>
      <c r="X12" s="773"/>
    </row>
    <row r="13" spans="1:24" x14ac:dyDescent="0.2">
      <c r="A13" s="173">
        <v>3</v>
      </c>
      <c r="B13" s="176" t="s">
        <v>19</v>
      </c>
      <c r="C13" s="122" t="s">
        <v>20</v>
      </c>
      <c r="D13" s="746">
        <f t="shared" ref="D13:D78" si="5">E13+H13+M13+N13+O13</f>
        <v>34937</v>
      </c>
      <c r="E13" s="761">
        <f t="shared" si="2"/>
        <v>0</v>
      </c>
      <c r="F13" s="761">
        <v>0</v>
      </c>
      <c r="G13" s="761">
        <v>0</v>
      </c>
      <c r="H13" s="761">
        <f t="shared" si="3"/>
        <v>33336</v>
      </c>
      <c r="I13" s="212">
        <v>0</v>
      </c>
      <c r="J13" s="761">
        <v>2707</v>
      </c>
      <c r="K13" s="761">
        <v>365</v>
      </c>
      <c r="L13" s="761">
        <v>30264</v>
      </c>
      <c r="M13" s="761">
        <v>1025</v>
      </c>
      <c r="N13" s="761">
        <v>439</v>
      </c>
      <c r="O13" s="746">
        <f t="shared" si="4"/>
        <v>137</v>
      </c>
      <c r="P13" s="761">
        <v>0</v>
      </c>
      <c r="Q13" s="761">
        <v>137</v>
      </c>
      <c r="R13" s="761">
        <v>0</v>
      </c>
      <c r="T13" s="759"/>
      <c r="U13" s="759"/>
      <c r="V13" s="773"/>
      <c r="W13" s="763"/>
      <c r="X13" s="773"/>
    </row>
    <row r="14" spans="1:24" x14ac:dyDescent="0.2">
      <c r="A14" s="173">
        <v>4</v>
      </c>
      <c r="B14" s="174" t="s">
        <v>21</v>
      </c>
      <c r="C14" s="122" t="s">
        <v>22</v>
      </c>
      <c r="D14" s="746">
        <f t="shared" si="5"/>
        <v>9349</v>
      </c>
      <c r="E14" s="761">
        <f t="shared" si="2"/>
        <v>0</v>
      </c>
      <c r="F14" s="761">
        <v>0</v>
      </c>
      <c r="G14" s="761">
        <v>0</v>
      </c>
      <c r="H14" s="761">
        <f t="shared" si="3"/>
        <v>9349</v>
      </c>
      <c r="I14" s="212">
        <v>0</v>
      </c>
      <c r="J14" s="761">
        <v>2010</v>
      </c>
      <c r="K14" s="761">
        <v>1606</v>
      </c>
      <c r="L14" s="761">
        <v>5733</v>
      </c>
      <c r="M14" s="761">
        <v>0</v>
      </c>
      <c r="N14" s="761">
        <v>0</v>
      </c>
      <c r="O14" s="746">
        <f t="shared" si="4"/>
        <v>0</v>
      </c>
      <c r="P14" s="761">
        <v>0</v>
      </c>
      <c r="Q14" s="761">
        <v>0</v>
      </c>
      <c r="R14" s="761">
        <v>0</v>
      </c>
      <c r="T14" s="759"/>
      <c r="U14" s="759"/>
      <c r="V14" s="773"/>
      <c r="W14" s="763"/>
      <c r="X14" s="773"/>
    </row>
    <row r="15" spans="1:24" x14ac:dyDescent="0.2">
      <c r="A15" s="173">
        <v>5</v>
      </c>
      <c r="B15" s="174" t="s">
        <v>23</v>
      </c>
      <c r="C15" s="122" t="s">
        <v>24</v>
      </c>
      <c r="D15" s="746">
        <f t="shared" si="5"/>
        <v>14489</v>
      </c>
      <c r="E15" s="761">
        <f t="shared" si="2"/>
        <v>0</v>
      </c>
      <c r="F15" s="761">
        <v>0</v>
      </c>
      <c r="G15" s="761">
        <v>0</v>
      </c>
      <c r="H15" s="761">
        <f t="shared" si="3"/>
        <v>14489</v>
      </c>
      <c r="I15" s="212">
        <v>0</v>
      </c>
      <c r="J15" s="761">
        <v>3328</v>
      </c>
      <c r="K15" s="761">
        <v>1977</v>
      </c>
      <c r="L15" s="761">
        <v>9184</v>
      </c>
      <c r="M15" s="761">
        <v>0</v>
      </c>
      <c r="N15" s="761">
        <v>0</v>
      </c>
      <c r="O15" s="746">
        <f t="shared" si="4"/>
        <v>0</v>
      </c>
      <c r="P15" s="761">
        <v>0</v>
      </c>
      <c r="Q15" s="761">
        <v>0</v>
      </c>
      <c r="R15" s="761">
        <v>0</v>
      </c>
      <c r="T15" s="759"/>
      <c r="U15" s="759"/>
      <c r="V15" s="773"/>
      <c r="W15" s="763"/>
      <c r="X15" s="773"/>
    </row>
    <row r="16" spans="1:24" x14ac:dyDescent="0.2">
      <c r="A16" s="173">
        <v>6</v>
      </c>
      <c r="B16" s="176" t="s">
        <v>25</v>
      </c>
      <c r="C16" s="122" t="s">
        <v>26</v>
      </c>
      <c r="D16" s="746">
        <f t="shared" si="5"/>
        <v>104837</v>
      </c>
      <c r="E16" s="761">
        <f t="shared" si="2"/>
        <v>0</v>
      </c>
      <c r="F16" s="761">
        <v>0</v>
      </c>
      <c r="G16" s="761">
        <v>0</v>
      </c>
      <c r="H16" s="761">
        <f t="shared" si="3"/>
        <v>103373</v>
      </c>
      <c r="I16" s="212">
        <v>0</v>
      </c>
      <c r="J16" s="761">
        <v>14358</v>
      </c>
      <c r="K16" s="761">
        <v>7787</v>
      </c>
      <c r="L16" s="761">
        <v>81228</v>
      </c>
      <c r="M16" s="761">
        <v>1025</v>
      </c>
      <c r="N16" s="761">
        <v>439</v>
      </c>
      <c r="O16" s="746">
        <f t="shared" si="4"/>
        <v>0</v>
      </c>
      <c r="P16" s="761">
        <v>0</v>
      </c>
      <c r="Q16" s="761">
        <v>0</v>
      </c>
      <c r="R16" s="761">
        <v>0</v>
      </c>
      <c r="T16" s="759"/>
      <c r="U16" s="759"/>
      <c r="V16" s="773"/>
      <c r="W16" s="763"/>
      <c r="X16" s="773"/>
    </row>
    <row r="17" spans="1:24" x14ac:dyDescent="0.2">
      <c r="A17" s="173">
        <v>7</v>
      </c>
      <c r="B17" s="174" t="s">
        <v>27</v>
      </c>
      <c r="C17" s="122" t="s">
        <v>28</v>
      </c>
      <c r="D17" s="746">
        <f t="shared" si="5"/>
        <v>51833</v>
      </c>
      <c r="E17" s="761">
        <f t="shared" si="2"/>
        <v>0</v>
      </c>
      <c r="F17" s="761">
        <v>0</v>
      </c>
      <c r="G17" s="761">
        <v>0</v>
      </c>
      <c r="H17" s="761">
        <f t="shared" si="3"/>
        <v>50006</v>
      </c>
      <c r="I17" s="212">
        <v>1373</v>
      </c>
      <c r="J17" s="761">
        <v>9140</v>
      </c>
      <c r="K17" s="761">
        <v>12927</v>
      </c>
      <c r="L17" s="761">
        <v>26566</v>
      </c>
      <c r="M17" s="761">
        <v>1121</v>
      </c>
      <c r="N17" s="761">
        <v>439</v>
      </c>
      <c r="O17" s="746">
        <f t="shared" si="4"/>
        <v>267</v>
      </c>
      <c r="P17" s="761">
        <v>0</v>
      </c>
      <c r="Q17" s="761">
        <v>267</v>
      </c>
      <c r="R17" s="761">
        <v>0</v>
      </c>
      <c r="T17" s="759"/>
      <c r="U17" s="759"/>
      <c r="V17" s="773"/>
      <c r="W17" s="763"/>
      <c r="X17" s="773"/>
    </row>
    <row r="18" spans="1:24" x14ac:dyDescent="0.2">
      <c r="A18" s="173">
        <v>8</v>
      </c>
      <c r="B18" s="176" t="s">
        <v>29</v>
      </c>
      <c r="C18" s="122" t="s">
        <v>30</v>
      </c>
      <c r="D18" s="746">
        <f t="shared" si="5"/>
        <v>14892</v>
      </c>
      <c r="E18" s="761">
        <f t="shared" si="2"/>
        <v>0</v>
      </c>
      <c r="F18" s="761">
        <v>0</v>
      </c>
      <c r="G18" s="761">
        <v>0</v>
      </c>
      <c r="H18" s="761">
        <f t="shared" si="3"/>
        <v>14892</v>
      </c>
      <c r="I18" s="212">
        <v>0</v>
      </c>
      <c r="J18" s="761">
        <v>3500</v>
      </c>
      <c r="K18" s="761">
        <v>1582</v>
      </c>
      <c r="L18" s="761">
        <v>9810</v>
      </c>
      <c r="M18" s="761">
        <v>0</v>
      </c>
      <c r="N18" s="761">
        <v>0</v>
      </c>
      <c r="O18" s="746">
        <f t="shared" si="4"/>
        <v>0</v>
      </c>
      <c r="P18" s="761">
        <v>0</v>
      </c>
      <c r="Q18" s="761">
        <v>0</v>
      </c>
      <c r="R18" s="761">
        <v>0</v>
      </c>
      <c r="T18" s="759"/>
      <c r="U18" s="759"/>
      <c r="V18" s="773"/>
      <c r="W18" s="763"/>
      <c r="X18" s="773"/>
    </row>
    <row r="19" spans="1:24" x14ac:dyDescent="0.2">
      <c r="A19" s="173">
        <v>9</v>
      </c>
      <c r="B19" s="176" t="s">
        <v>31</v>
      </c>
      <c r="C19" s="122" t="s">
        <v>32</v>
      </c>
      <c r="D19" s="746">
        <f t="shared" si="5"/>
        <v>14650</v>
      </c>
      <c r="E19" s="761">
        <f t="shared" si="2"/>
        <v>0</v>
      </c>
      <c r="F19" s="761">
        <v>0</v>
      </c>
      <c r="G19" s="761">
        <v>0</v>
      </c>
      <c r="H19" s="761">
        <f t="shared" si="3"/>
        <v>13186</v>
      </c>
      <c r="I19" s="212">
        <v>0</v>
      </c>
      <c r="J19" s="761">
        <v>1117</v>
      </c>
      <c r="K19" s="761">
        <v>693</v>
      </c>
      <c r="L19" s="761">
        <v>11376</v>
      </c>
      <c r="M19" s="761">
        <v>1025</v>
      </c>
      <c r="N19" s="761">
        <v>439</v>
      </c>
      <c r="O19" s="746">
        <f t="shared" si="4"/>
        <v>0</v>
      </c>
      <c r="P19" s="761">
        <v>0</v>
      </c>
      <c r="Q19" s="761">
        <v>0</v>
      </c>
      <c r="R19" s="761">
        <v>0</v>
      </c>
      <c r="T19" s="759"/>
      <c r="U19" s="759"/>
      <c r="V19" s="773"/>
      <c r="W19" s="763"/>
      <c r="X19" s="773"/>
    </row>
    <row r="20" spans="1:24" x14ac:dyDescent="0.2">
      <c r="A20" s="173">
        <v>10</v>
      </c>
      <c r="B20" s="176" t="s">
        <v>33</v>
      </c>
      <c r="C20" s="122" t="s">
        <v>34</v>
      </c>
      <c r="D20" s="746">
        <f t="shared" si="5"/>
        <v>13240</v>
      </c>
      <c r="E20" s="761">
        <f t="shared" si="2"/>
        <v>0</v>
      </c>
      <c r="F20" s="761">
        <v>0</v>
      </c>
      <c r="G20" s="761">
        <v>0</v>
      </c>
      <c r="H20" s="761">
        <f t="shared" si="3"/>
        <v>13240</v>
      </c>
      <c r="I20" s="212">
        <v>0</v>
      </c>
      <c r="J20" s="761">
        <v>1028</v>
      </c>
      <c r="K20" s="761">
        <v>1030</v>
      </c>
      <c r="L20" s="761">
        <v>11182</v>
      </c>
      <c r="M20" s="761">
        <v>0</v>
      </c>
      <c r="N20" s="761">
        <v>0</v>
      </c>
      <c r="O20" s="746">
        <f t="shared" si="4"/>
        <v>0</v>
      </c>
      <c r="P20" s="761">
        <v>0</v>
      </c>
      <c r="Q20" s="761">
        <v>0</v>
      </c>
      <c r="R20" s="761">
        <v>0</v>
      </c>
      <c r="T20" s="759"/>
      <c r="U20" s="759"/>
      <c r="V20" s="773"/>
      <c r="W20" s="763"/>
      <c r="X20" s="773"/>
    </row>
    <row r="21" spans="1:24" x14ac:dyDescent="0.2">
      <c r="A21" s="173">
        <v>11</v>
      </c>
      <c r="B21" s="176" t="s">
        <v>35</v>
      </c>
      <c r="C21" s="122" t="s">
        <v>36</v>
      </c>
      <c r="D21" s="746">
        <f t="shared" si="5"/>
        <v>11014</v>
      </c>
      <c r="E21" s="761">
        <f t="shared" si="2"/>
        <v>0</v>
      </c>
      <c r="F21" s="761">
        <v>0</v>
      </c>
      <c r="G21" s="761">
        <v>0</v>
      </c>
      <c r="H21" s="761">
        <f t="shared" si="3"/>
        <v>11014</v>
      </c>
      <c r="I21" s="212">
        <v>0</v>
      </c>
      <c r="J21" s="761">
        <v>2886</v>
      </c>
      <c r="K21" s="761">
        <v>2394</v>
      </c>
      <c r="L21" s="761">
        <v>5734</v>
      </c>
      <c r="M21" s="761">
        <v>0</v>
      </c>
      <c r="N21" s="761">
        <v>0</v>
      </c>
      <c r="O21" s="746">
        <f t="shared" si="4"/>
        <v>0</v>
      </c>
      <c r="P21" s="761">
        <v>0</v>
      </c>
      <c r="Q21" s="761">
        <v>0</v>
      </c>
      <c r="R21" s="761">
        <v>0</v>
      </c>
      <c r="T21" s="759"/>
      <c r="U21" s="759"/>
      <c r="V21" s="773"/>
      <c r="W21" s="763"/>
      <c r="X21" s="773"/>
    </row>
    <row r="22" spans="1:24" x14ac:dyDescent="0.2">
      <c r="A22" s="173">
        <v>12</v>
      </c>
      <c r="B22" s="176" t="s">
        <v>37</v>
      </c>
      <c r="C22" s="122" t="s">
        <v>38</v>
      </c>
      <c r="D22" s="746">
        <f t="shared" si="5"/>
        <v>35683</v>
      </c>
      <c r="E22" s="761">
        <f t="shared" si="2"/>
        <v>0</v>
      </c>
      <c r="F22" s="761">
        <v>0</v>
      </c>
      <c r="G22" s="761">
        <v>0</v>
      </c>
      <c r="H22" s="761">
        <f t="shared" si="3"/>
        <v>34190</v>
      </c>
      <c r="I22" s="212">
        <v>0</v>
      </c>
      <c r="J22" s="761">
        <v>6000</v>
      </c>
      <c r="K22" s="761">
        <v>6000</v>
      </c>
      <c r="L22" s="761">
        <v>22190</v>
      </c>
      <c r="M22" s="761">
        <v>1054</v>
      </c>
      <c r="N22" s="761">
        <v>439</v>
      </c>
      <c r="O22" s="746">
        <f t="shared" si="4"/>
        <v>0</v>
      </c>
      <c r="P22" s="761">
        <v>0</v>
      </c>
      <c r="Q22" s="761">
        <v>0</v>
      </c>
      <c r="R22" s="761">
        <v>0</v>
      </c>
      <c r="T22" s="759"/>
      <c r="U22" s="759"/>
      <c r="V22" s="773"/>
      <c r="W22" s="763"/>
      <c r="X22" s="773"/>
    </row>
    <row r="23" spans="1:24" x14ac:dyDescent="0.2">
      <c r="A23" s="173">
        <v>13</v>
      </c>
      <c r="B23" s="176" t="s">
        <v>39</v>
      </c>
      <c r="C23" s="122" t="s">
        <v>40</v>
      </c>
      <c r="D23" s="746">
        <f t="shared" si="5"/>
        <v>0</v>
      </c>
      <c r="E23" s="761">
        <f t="shared" si="2"/>
        <v>0</v>
      </c>
      <c r="F23" s="761">
        <v>0</v>
      </c>
      <c r="G23" s="761">
        <v>0</v>
      </c>
      <c r="H23" s="761">
        <f t="shared" si="3"/>
        <v>0</v>
      </c>
      <c r="I23" s="212">
        <v>0</v>
      </c>
      <c r="J23" s="761">
        <v>0</v>
      </c>
      <c r="K23" s="761">
        <v>0</v>
      </c>
      <c r="L23" s="761">
        <v>0</v>
      </c>
      <c r="M23" s="761">
        <v>0</v>
      </c>
      <c r="N23" s="761">
        <v>0</v>
      </c>
      <c r="O23" s="746">
        <f t="shared" si="4"/>
        <v>0</v>
      </c>
      <c r="P23" s="761">
        <v>0</v>
      </c>
      <c r="Q23" s="761">
        <v>0</v>
      </c>
      <c r="R23" s="761">
        <v>0</v>
      </c>
      <c r="T23" s="759"/>
      <c r="U23" s="759"/>
      <c r="V23" s="773"/>
      <c r="W23" s="763"/>
      <c r="X23" s="773"/>
    </row>
    <row r="24" spans="1:24" x14ac:dyDescent="0.2">
      <c r="A24" s="173">
        <v>14</v>
      </c>
      <c r="B24" s="176" t="s">
        <v>41</v>
      </c>
      <c r="C24" s="122" t="s">
        <v>42</v>
      </c>
      <c r="D24" s="746">
        <f t="shared" si="5"/>
        <v>8991</v>
      </c>
      <c r="E24" s="761">
        <f t="shared" si="2"/>
        <v>0</v>
      </c>
      <c r="F24" s="761">
        <v>0</v>
      </c>
      <c r="G24" s="761">
        <v>0</v>
      </c>
      <c r="H24" s="761">
        <f t="shared" si="3"/>
        <v>8991</v>
      </c>
      <c r="I24" s="212">
        <v>0</v>
      </c>
      <c r="J24" s="761">
        <v>1758</v>
      </c>
      <c r="K24" s="761">
        <v>1101</v>
      </c>
      <c r="L24" s="761">
        <v>6132</v>
      </c>
      <c r="M24" s="761">
        <v>0</v>
      </c>
      <c r="N24" s="761">
        <v>0</v>
      </c>
      <c r="O24" s="746">
        <f t="shared" si="4"/>
        <v>0</v>
      </c>
      <c r="P24" s="761">
        <v>0</v>
      </c>
      <c r="Q24" s="761">
        <v>0</v>
      </c>
      <c r="R24" s="761">
        <v>0</v>
      </c>
      <c r="T24" s="759"/>
      <c r="U24" s="759"/>
      <c r="V24" s="773"/>
      <c r="W24" s="763"/>
      <c r="X24" s="773"/>
    </row>
    <row r="25" spans="1:24" x14ac:dyDescent="0.2">
      <c r="A25" s="173">
        <v>15</v>
      </c>
      <c r="B25" s="176" t="s">
        <v>43</v>
      </c>
      <c r="C25" s="122" t="s">
        <v>44</v>
      </c>
      <c r="D25" s="746">
        <f t="shared" si="5"/>
        <v>33159</v>
      </c>
      <c r="E25" s="761">
        <f t="shared" si="2"/>
        <v>0</v>
      </c>
      <c r="F25" s="761">
        <v>0</v>
      </c>
      <c r="G25" s="761">
        <v>0</v>
      </c>
      <c r="H25" s="761">
        <f t="shared" si="3"/>
        <v>31586</v>
      </c>
      <c r="I25" s="212">
        <v>0</v>
      </c>
      <c r="J25" s="761">
        <v>2148</v>
      </c>
      <c r="K25" s="761">
        <v>3626</v>
      </c>
      <c r="L25" s="761">
        <v>25812</v>
      </c>
      <c r="M25" s="761">
        <v>1134</v>
      </c>
      <c r="N25" s="761">
        <v>439</v>
      </c>
      <c r="O25" s="746">
        <f t="shared" si="4"/>
        <v>0</v>
      </c>
      <c r="P25" s="761">
        <v>0</v>
      </c>
      <c r="Q25" s="761">
        <v>0</v>
      </c>
      <c r="R25" s="761">
        <v>0</v>
      </c>
      <c r="T25" s="759"/>
      <c r="U25" s="759"/>
      <c r="V25" s="773"/>
      <c r="W25" s="763"/>
      <c r="X25" s="773"/>
    </row>
    <row r="26" spans="1:24" x14ac:dyDescent="0.2">
      <c r="A26" s="173">
        <v>16</v>
      </c>
      <c r="B26" s="176" t="s">
        <v>45</v>
      </c>
      <c r="C26" s="122" t="s">
        <v>46</v>
      </c>
      <c r="D26" s="746">
        <f t="shared" si="5"/>
        <v>41510</v>
      </c>
      <c r="E26" s="761">
        <f t="shared" si="2"/>
        <v>0</v>
      </c>
      <c r="F26" s="761">
        <v>0</v>
      </c>
      <c r="G26" s="761">
        <v>0</v>
      </c>
      <c r="H26" s="761">
        <f t="shared" si="3"/>
        <v>41510</v>
      </c>
      <c r="I26" s="212">
        <v>0</v>
      </c>
      <c r="J26" s="761">
        <v>4915</v>
      </c>
      <c r="K26" s="761">
        <v>6877</v>
      </c>
      <c r="L26" s="761">
        <v>29718</v>
      </c>
      <c r="M26" s="761">
        <v>0</v>
      </c>
      <c r="N26" s="761">
        <v>0</v>
      </c>
      <c r="O26" s="746">
        <f t="shared" si="4"/>
        <v>0</v>
      </c>
      <c r="P26" s="761">
        <v>0</v>
      </c>
      <c r="Q26" s="761">
        <v>0</v>
      </c>
      <c r="R26" s="761">
        <v>0</v>
      </c>
      <c r="T26" s="759"/>
      <c r="U26" s="759"/>
      <c r="V26" s="773"/>
      <c r="W26" s="763"/>
      <c r="X26" s="773"/>
    </row>
    <row r="27" spans="1:24" x14ac:dyDescent="0.2">
      <c r="A27" s="173">
        <v>17</v>
      </c>
      <c r="B27" s="176" t="s">
        <v>47</v>
      </c>
      <c r="C27" s="122" t="s">
        <v>48</v>
      </c>
      <c r="D27" s="746">
        <f t="shared" si="5"/>
        <v>62288</v>
      </c>
      <c r="E27" s="761">
        <f t="shared" si="2"/>
        <v>0</v>
      </c>
      <c r="F27" s="761">
        <v>0</v>
      </c>
      <c r="G27" s="761">
        <v>0</v>
      </c>
      <c r="H27" s="761">
        <f t="shared" si="3"/>
        <v>60826</v>
      </c>
      <c r="I27" s="212">
        <v>100</v>
      </c>
      <c r="J27" s="761">
        <v>6020</v>
      </c>
      <c r="K27" s="761">
        <v>1200</v>
      </c>
      <c r="L27" s="761">
        <v>53506</v>
      </c>
      <c r="M27" s="761">
        <v>1023</v>
      </c>
      <c r="N27" s="761">
        <v>439</v>
      </c>
      <c r="O27" s="746">
        <f t="shared" si="4"/>
        <v>0</v>
      </c>
      <c r="P27" s="761">
        <v>0</v>
      </c>
      <c r="Q27" s="761">
        <v>0</v>
      </c>
      <c r="R27" s="761">
        <v>0</v>
      </c>
      <c r="T27" s="759"/>
      <c r="U27" s="759"/>
      <c r="V27" s="773"/>
      <c r="W27" s="763"/>
      <c r="X27" s="773"/>
    </row>
    <row r="28" spans="1:24" x14ac:dyDescent="0.2">
      <c r="A28" s="173">
        <v>18</v>
      </c>
      <c r="B28" s="174" t="s">
        <v>49</v>
      </c>
      <c r="C28" s="122" t="s">
        <v>50</v>
      </c>
      <c r="D28" s="746">
        <f t="shared" si="5"/>
        <v>15853</v>
      </c>
      <c r="E28" s="761">
        <f t="shared" si="2"/>
        <v>0</v>
      </c>
      <c r="F28" s="761">
        <v>0</v>
      </c>
      <c r="G28" s="761">
        <v>0</v>
      </c>
      <c r="H28" s="761">
        <f t="shared" si="3"/>
        <v>15853</v>
      </c>
      <c r="I28" s="212">
        <v>0</v>
      </c>
      <c r="J28" s="761">
        <v>4630</v>
      </c>
      <c r="K28" s="761">
        <v>0</v>
      </c>
      <c r="L28" s="761">
        <v>11223</v>
      </c>
      <c r="M28" s="761">
        <v>0</v>
      </c>
      <c r="N28" s="761">
        <v>0</v>
      </c>
      <c r="O28" s="746">
        <f t="shared" si="4"/>
        <v>0</v>
      </c>
      <c r="P28" s="761">
        <v>0</v>
      </c>
      <c r="Q28" s="761">
        <v>0</v>
      </c>
      <c r="R28" s="761">
        <v>0</v>
      </c>
      <c r="T28" s="759"/>
      <c r="U28" s="759"/>
      <c r="V28" s="773"/>
      <c r="W28" s="763"/>
      <c r="X28" s="773"/>
    </row>
    <row r="29" spans="1:24" x14ac:dyDescent="0.2">
      <c r="A29" s="173">
        <v>19</v>
      </c>
      <c r="B29" s="174" t="s">
        <v>51</v>
      </c>
      <c r="C29" s="122" t="s">
        <v>52</v>
      </c>
      <c r="D29" s="746">
        <f t="shared" si="5"/>
        <v>6365</v>
      </c>
      <c r="E29" s="761">
        <f t="shared" si="2"/>
        <v>0</v>
      </c>
      <c r="F29" s="761">
        <v>0</v>
      </c>
      <c r="G29" s="761">
        <v>0</v>
      </c>
      <c r="H29" s="761">
        <f t="shared" si="3"/>
        <v>6365</v>
      </c>
      <c r="I29" s="212">
        <v>0</v>
      </c>
      <c r="J29" s="761">
        <v>944</v>
      </c>
      <c r="K29" s="761">
        <v>550</v>
      </c>
      <c r="L29" s="761">
        <v>4871</v>
      </c>
      <c r="M29" s="761">
        <v>0</v>
      </c>
      <c r="N29" s="761">
        <v>0</v>
      </c>
      <c r="O29" s="746">
        <f t="shared" si="4"/>
        <v>0</v>
      </c>
      <c r="P29" s="761">
        <v>0</v>
      </c>
      <c r="Q29" s="761">
        <v>0</v>
      </c>
      <c r="R29" s="761">
        <v>0</v>
      </c>
      <c r="T29" s="759"/>
      <c r="U29" s="759"/>
      <c r="V29" s="773"/>
      <c r="W29" s="763"/>
      <c r="X29" s="773"/>
    </row>
    <row r="30" spans="1:24" x14ac:dyDescent="0.2">
      <c r="A30" s="173">
        <v>20</v>
      </c>
      <c r="B30" s="174" t="s">
        <v>53</v>
      </c>
      <c r="C30" s="122" t="s">
        <v>54</v>
      </c>
      <c r="D30" s="746">
        <f t="shared" si="5"/>
        <v>48190</v>
      </c>
      <c r="E30" s="761">
        <f t="shared" si="2"/>
        <v>0</v>
      </c>
      <c r="F30" s="761">
        <v>0</v>
      </c>
      <c r="G30" s="761">
        <v>0</v>
      </c>
      <c r="H30" s="761">
        <f t="shared" si="3"/>
        <v>46726</v>
      </c>
      <c r="I30" s="212">
        <v>870</v>
      </c>
      <c r="J30" s="761">
        <v>4690</v>
      </c>
      <c r="K30" s="761">
        <v>6949</v>
      </c>
      <c r="L30" s="761">
        <v>34217</v>
      </c>
      <c r="M30" s="761">
        <v>1025</v>
      </c>
      <c r="N30" s="761">
        <v>439</v>
      </c>
      <c r="O30" s="746">
        <f t="shared" si="4"/>
        <v>0</v>
      </c>
      <c r="P30" s="761">
        <v>0</v>
      </c>
      <c r="Q30" s="761">
        <v>0</v>
      </c>
      <c r="R30" s="761">
        <v>0</v>
      </c>
      <c r="T30" s="759"/>
      <c r="U30" s="759"/>
      <c r="V30" s="773"/>
      <c r="W30" s="763"/>
      <c r="X30" s="773"/>
    </row>
    <row r="31" spans="1:24" x14ac:dyDescent="0.2">
      <c r="A31" s="173">
        <v>21</v>
      </c>
      <c r="B31" s="174" t="s">
        <v>55</v>
      </c>
      <c r="C31" s="122" t="s">
        <v>56</v>
      </c>
      <c r="D31" s="746">
        <f t="shared" si="5"/>
        <v>45448</v>
      </c>
      <c r="E31" s="761">
        <f t="shared" si="2"/>
        <v>0</v>
      </c>
      <c r="F31" s="761">
        <v>0</v>
      </c>
      <c r="G31" s="761">
        <v>0</v>
      </c>
      <c r="H31" s="761">
        <f t="shared" si="3"/>
        <v>43346</v>
      </c>
      <c r="I31" s="212">
        <v>0</v>
      </c>
      <c r="J31" s="761">
        <v>5561</v>
      </c>
      <c r="K31" s="761">
        <v>780</v>
      </c>
      <c r="L31" s="761">
        <v>37005</v>
      </c>
      <c r="M31" s="761">
        <v>1039</v>
      </c>
      <c r="N31" s="761">
        <v>464</v>
      </c>
      <c r="O31" s="746">
        <f t="shared" si="4"/>
        <v>599</v>
      </c>
      <c r="P31" s="761">
        <v>0</v>
      </c>
      <c r="Q31" s="761">
        <v>599</v>
      </c>
      <c r="R31" s="761">
        <v>0</v>
      </c>
      <c r="T31" s="759"/>
      <c r="U31" s="759"/>
      <c r="V31" s="773"/>
      <c r="W31" s="763"/>
      <c r="X31" s="773"/>
    </row>
    <row r="32" spans="1:24" x14ac:dyDescent="0.2">
      <c r="A32" s="173">
        <v>22</v>
      </c>
      <c r="B32" s="176" t="s">
        <v>57</v>
      </c>
      <c r="C32" s="122" t="s">
        <v>58</v>
      </c>
      <c r="D32" s="746">
        <f t="shared" si="5"/>
        <v>12776</v>
      </c>
      <c r="E32" s="761">
        <f t="shared" si="2"/>
        <v>0</v>
      </c>
      <c r="F32" s="761">
        <v>0</v>
      </c>
      <c r="G32" s="761">
        <v>0</v>
      </c>
      <c r="H32" s="761">
        <f t="shared" si="3"/>
        <v>12776</v>
      </c>
      <c r="I32" s="212">
        <v>0</v>
      </c>
      <c r="J32" s="761">
        <v>2797</v>
      </c>
      <c r="K32" s="761">
        <v>1840</v>
      </c>
      <c r="L32" s="761">
        <v>8139</v>
      </c>
      <c r="M32" s="761">
        <v>0</v>
      </c>
      <c r="N32" s="761">
        <v>0</v>
      </c>
      <c r="O32" s="746">
        <f t="shared" si="4"/>
        <v>0</v>
      </c>
      <c r="P32" s="761">
        <v>0</v>
      </c>
      <c r="Q32" s="761">
        <v>0</v>
      </c>
      <c r="R32" s="761">
        <v>0</v>
      </c>
      <c r="T32" s="759"/>
      <c r="U32" s="759"/>
      <c r="V32" s="773"/>
      <c r="W32" s="763"/>
      <c r="X32" s="773"/>
    </row>
    <row r="33" spans="1:24" x14ac:dyDescent="0.2">
      <c r="A33" s="173">
        <v>23</v>
      </c>
      <c r="B33" s="176" t="s">
        <v>59</v>
      </c>
      <c r="C33" s="122" t="s">
        <v>60</v>
      </c>
      <c r="D33" s="746">
        <f t="shared" si="5"/>
        <v>0</v>
      </c>
      <c r="E33" s="761">
        <f t="shared" si="2"/>
        <v>0</v>
      </c>
      <c r="F33" s="761">
        <v>0</v>
      </c>
      <c r="G33" s="761">
        <v>0</v>
      </c>
      <c r="H33" s="761">
        <f t="shared" si="3"/>
        <v>0</v>
      </c>
      <c r="I33" s="212">
        <v>0</v>
      </c>
      <c r="J33" s="761">
        <v>0</v>
      </c>
      <c r="K33" s="761">
        <v>0</v>
      </c>
      <c r="L33" s="761">
        <v>0</v>
      </c>
      <c r="M33" s="761">
        <v>0</v>
      </c>
      <c r="N33" s="761">
        <v>0</v>
      </c>
      <c r="O33" s="746">
        <v>0</v>
      </c>
      <c r="P33" s="761">
        <v>0</v>
      </c>
      <c r="Q33" s="761">
        <v>0</v>
      </c>
      <c r="R33" s="761">
        <v>0</v>
      </c>
      <c r="T33" s="759"/>
      <c r="U33" s="759"/>
      <c r="V33" s="773"/>
      <c r="W33" s="763"/>
      <c r="X33" s="773"/>
    </row>
    <row r="34" spans="1:24" ht="24" x14ac:dyDescent="0.2">
      <c r="A34" s="173">
        <v>24</v>
      </c>
      <c r="B34" s="176" t="s">
        <v>61</v>
      </c>
      <c r="C34" s="122" t="s">
        <v>62</v>
      </c>
      <c r="D34" s="746">
        <f t="shared" si="5"/>
        <v>0</v>
      </c>
      <c r="E34" s="761">
        <f t="shared" si="2"/>
        <v>0</v>
      </c>
      <c r="F34" s="761">
        <v>0</v>
      </c>
      <c r="G34" s="761">
        <v>0</v>
      </c>
      <c r="H34" s="761">
        <f t="shared" si="3"/>
        <v>0</v>
      </c>
      <c r="I34" s="212">
        <v>0</v>
      </c>
      <c r="J34" s="761">
        <v>0</v>
      </c>
      <c r="K34" s="761">
        <v>0</v>
      </c>
      <c r="L34" s="761">
        <v>0</v>
      </c>
      <c r="M34" s="761">
        <v>0</v>
      </c>
      <c r="N34" s="761">
        <v>0</v>
      </c>
      <c r="O34" s="746">
        <v>0</v>
      </c>
      <c r="P34" s="761">
        <v>0</v>
      </c>
      <c r="Q34" s="761">
        <v>0</v>
      </c>
      <c r="R34" s="761">
        <v>0</v>
      </c>
      <c r="T34" s="759"/>
      <c r="U34" s="759"/>
      <c r="V34" s="773"/>
      <c r="W34" s="763"/>
      <c r="X34" s="773"/>
    </row>
    <row r="35" spans="1:24" x14ac:dyDescent="0.2">
      <c r="A35" s="173">
        <v>25</v>
      </c>
      <c r="B35" s="174" t="s">
        <v>63</v>
      </c>
      <c r="C35" s="122" t="s">
        <v>64</v>
      </c>
      <c r="D35" s="746">
        <f t="shared" si="5"/>
        <v>129481</v>
      </c>
      <c r="E35" s="761">
        <f t="shared" si="2"/>
        <v>0</v>
      </c>
      <c r="F35" s="761">
        <v>0</v>
      </c>
      <c r="G35" s="761">
        <v>0</v>
      </c>
      <c r="H35" s="761">
        <f t="shared" si="3"/>
        <v>124306</v>
      </c>
      <c r="I35" s="212">
        <v>0</v>
      </c>
      <c r="J35" s="761">
        <v>26202</v>
      </c>
      <c r="K35" s="761">
        <v>5030</v>
      </c>
      <c r="L35" s="761">
        <v>93074</v>
      </c>
      <c r="M35" s="761">
        <v>2050</v>
      </c>
      <c r="N35" s="761">
        <v>878</v>
      </c>
      <c r="O35" s="746">
        <f t="shared" si="4"/>
        <v>2247</v>
      </c>
      <c r="P35" s="761">
        <v>0</v>
      </c>
      <c r="Q35" s="761">
        <v>2247</v>
      </c>
      <c r="R35" s="761">
        <v>0</v>
      </c>
      <c r="T35" s="759"/>
      <c r="U35" s="759"/>
      <c r="V35" s="773"/>
      <c r="W35" s="763"/>
      <c r="X35" s="773"/>
    </row>
    <row r="36" spans="1:24" x14ac:dyDescent="0.2">
      <c r="A36" s="173">
        <v>26</v>
      </c>
      <c r="B36" s="176" t="s">
        <v>65</v>
      </c>
      <c r="C36" s="122" t="s">
        <v>66</v>
      </c>
      <c r="D36" s="746">
        <f t="shared" si="5"/>
        <v>45279</v>
      </c>
      <c r="E36" s="761">
        <f t="shared" si="2"/>
        <v>0</v>
      </c>
      <c r="F36" s="761">
        <v>0</v>
      </c>
      <c r="G36" s="761">
        <v>0</v>
      </c>
      <c r="H36" s="761">
        <f t="shared" si="3"/>
        <v>42907</v>
      </c>
      <c r="I36" s="212">
        <v>0</v>
      </c>
      <c r="J36" s="761">
        <v>603</v>
      </c>
      <c r="K36" s="761">
        <v>0</v>
      </c>
      <c r="L36" s="761">
        <v>42304</v>
      </c>
      <c r="M36" s="761">
        <v>0</v>
      </c>
      <c r="N36" s="761">
        <v>0</v>
      </c>
      <c r="O36" s="746">
        <f t="shared" si="4"/>
        <v>2372</v>
      </c>
      <c r="P36" s="761">
        <v>0</v>
      </c>
      <c r="Q36" s="761">
        <v>2372</v>
      </c>
      <c r="R36" s="761">
        <v>0</v>
      </c>
      <c r="T36" s="759"/>
      <c r="U36" s="759"/>
      <c r="V36" s="773"/>
      <c r="W36" s="763"/>
      <c r="X36" s="773"/>
    </row>
    <row r="37" spans="1:24" x14ac:dyDescent="0.2">
      <c r="A37" s="173">
        <v>27</v>
      </c>
      <c r="B37" s="175" t="s">
        <v>67</v>
      </c>
      <c r="C37" s="122" t="s">
        <v>68</v>
      </c>
      <c r="D37" s="746">
        <f t="shared" si="5"/>
        <v>13680</v>
      </c>
      <c r="E37" s="761">
        <f t="shared" si="2"/>
        <v>0</v>
      </c>
      <c r="F37" s="761">
        <v>0</v>
      </c>
      <c r="G37" s="761">
        <v>0</v>
      </c>
      <c r="H37" s="761">
        <f t="shared" si="3"/>
        <v>13680</v>
      </c>
      <c r="I37" s="212">
        <v>2139</v>
      </c>
      <c r="J37" s="761">
        <v>0</v>
      </c>
      <c r="K37" s="761">
        <v>11541</v>
      </c>
      <c r="L37" s="761">
        <v>0</v>
      </c>
      <c r="M37" s="761">
        <v>0</v>
      </c>
      <c r="N37" s="761">
        <v>0</v>
      </c>
      <c r="O37" s="746">
        <f t="shared" si="4"/>
        <v>0</v>
      </c>
      <c r="P37" s="761">
        <v>0</v>
      </c>
      <c r="Q37" s="761">
        <v>0</v>
      </c>
      <c r="R37" s="761">
        <v>0</v>
      </c>
      <c r="T37" s="759"/>
      <c r="U37" s="759"/>
      <c r="V37" s="773"/>
      <c r="W37" s="763"/>
      <c r="X37" s="773"/>
    </row>
    <row r="38" spans="1:24" x14ac:dyDescent="0.2">
      <c r="A38" s="173">
        <v>28</v>
      </c>
      <c r="B38" s="175" t="s">
        <v>69</v>
      </c>
      <c r="C38" s="122" t="s">
        <v>70</v>
      </c>
      <c r="D38" s="746">
        <f t="shared" si="5"/>
        <v>72759</v>
      </c>
      <c r="E38" s="761">
        <f t="shared" si="2"/>
        <v>0</v>
      </c>
      <c r="F38" s="761">
        <v>0</v>
      </c>
      <c r="G38" s="761">
        <v>0</v>
      </c>
      <c r="H38" s="761">
        <f t="shared" si="3"/>
        <v>71295</v>
      </c>
      <c r="I38" s="212">
        <v>600</v>
      </c>
      <c r="J38" s="761">
        <v>7300</v>
      </c>
      <c r="K38" s="761">
        <v>1560</v>
      </c>
      <c r="L38" s="761">
        <v>61835</v>
      </c>
      <c r="M38" s="761">
        <v>1025</v>
      </c>
      <c r="N38" s="761">
        <v>439</v>
      </c>
      <c r="O38" s="746">
        <f t="shared" si="4"/>
        <v>0</v>
      </c>
      <c r="P38" s="761">
        <v>0</v>
      </c>
      <c r="Q38" s="761">
        <v>0</v>
      </c>
      <c r="R38" s="761">
        <v>0</v>
      </c>
      <c r="T38" s="759"/>
      <c r="U38" s="759"/>
      <c r="V38" s="773"/>
      <c r="W38" s="763"/>
      <c r="X38" s="773"/>
    </row>
    <row r="39" spans="1:24" x14ac:dyDescent="0.2">
      <c r="A39" s="173">
        <v>29</v>
      </c>
      <c r="B39" s="174" t="s">
        <v>71</v>
      </c>
      <c r="C39" s="122" t="s">
        <v>72</v>
      </c>
      <c r="D39" s="746">
        <f t="shared" si="5"/>
        <v>81398</v>
      </c>
      <c r="E39" s="761">
        <f t="shared" si="2"/>
        <v>0</v>
      </c>
      <c r="F39" s="761">
        <v>0</v>
      </c>
      <c r="G39" s="761">
        <v>0</v>
      </c>
      <c r="H39" s="761">
        <f t="shared" si="3"/>
        <v>79624</v>
      </c>
      <c r="I39" s="212">
        <v>500</v>
      </c>
      <c r="J39" s="761">
        <v>15400</v>
      </c>
      <c r="K39" s="761">
        <v>8000</v>
      </c>
      <c r="L39" s="761">
        <v>55724</v>
      </c>
      <c r="M39" s="761">
        <v>1025</v>
      </c>
      <c r="N39" s="761">
        <v>439</v>
      </c>
      <c r="O39" s="746">
        <f t="shared" si="4"/>
        <v>310</v>
      </c>
      <c r="P39" s="761">
        <v>0</v>
      </c>
      <c r="Q39" s="761">
        <v>310</v>
      </c>
      <c r="R39" s="761">
        <v>0</v>
      </c>
      <c r="T39" s="759"/>
      <c r="U39" s="759"/>
      <c r="V39" s="773"/>
      <c r="W39" s="763"/>
      <c r="X39" s="773"/>
    </row>
    <row r="40" spans="1:24" x14ac:dyDescent="0.2">
      <c r="A40" s="173">
        <v>30</v>
      </c>
      <c r="B40" s="175" t="s">
        <v>73</v>
      </c>
      <c r="C40" s="122" t="s">
        <v>74</v>
      </c>
      <c r="D40" s="746">
        <f t="shared" si="5"/>
        <v>17744</v>
      </c>
      <c r="E40" s="761">
        <f t="shared" si="2"/>
        <v>0</v>
      </c>
      <c r="F40" s="761">
        <v>0</v>
      </c>
      <c r="G40" s="761">
        <v>0</v>
      </c>
      <c r="H40" s="761">
        <f t="shared" si="3"/>
        <v>17744</v>
      </c>
      <c r="I40" s="212">
        <v>0</v>
      </c>
      <c r="J40" s="761">
        <v>3602</v>
      </c>
      <c r="K40" s="761">
        <v>0</v>
      </c>
      <c r="L40" s="761">
        <v>14142</v>
      </c>
      <c r="M40" s="761">
        <v>0</v>
      </c>
      <c r="N40" s="761">
        <v>0</v>
      </c>
      <c r="O40" s="746">
        <f t="shared" si="4"/>
        <v>0</v>
      </c>
      <c r="P40" s="761">
        <v>0</v>
      </c>
      <c r="Q40" s="761">
        <v>0</v>
      </c>
      <c r="R40" s="761">
        <v>0</v>
      </c>
      <c r="T40" s="759"/>
      <c r="U40" s="759"/>
      <c r="V40" s="773"/>
      <c r="W40" s="763"/>
      <c r="X40" s="773"/>
    </row>
    <row r="41" spans="1:24" x14ac:dyDescent="0.2">
      <c r="A41" s="173">
        <v>31</v>
      </c>
      <c r="B41" s="176" t="s">
        <v>75</v>
      </c>
      <c r="C41" s="122" t="s">
        <v>76</v>
      </c>
      <c r="D41" s="746">
        <f t="shared" si="5"/>
        <v>50789</v>
      </c>
      <c r="E41" s="761">
        <f t="shared" si="2"/>
        <v>0</v>
      </c>
      <c r="F41" s="761">
        <v>0</v>
      </c>
      <c r="G41" s="761">
        <v>0</v>
      </c>
      <c r="H41" s="761">
        <f t="shared" si="3"/>
        <v>49325</v>
      </c>
      <c r="I41" s="212">
        <v>664</v>
      </c>
      <c r="J41" s="761">
        <v>6518</v>
      </c>
      <c r="K41" s="761">
        <v>2900</v>
      </c>
      <c r="L41" s="761">
        <v>39243</v>
      </c>
      <c r="M41" s="761">
        <v>1025</v>
      </c>
      <c r="N41" s="761">
        <v>439</v>
      </c>
      <c r="O41" s="746">
        <f t="shared" si="4"/>
        <v>0</v>
      </c>
      <c r="P41" s="761">
        <v>0</v>
      </c>
      <c r="Q41" s="761">
        <v>0</v>
      </c>
      <c r="R41" s="761">
        <v>0</v>
      </c>
      <c r="T41" s="759"/>
      <c r="U41" s="759"/>
      <c r="V41" s="773"/>
      <c r="W41" s="763"/>
      <c r="X41" s="773"/>
    </row>
    <row r="42" spans="1:24" x14ac:dyDescent="0.2">
      <c r="A42" s="173">
        <v>32</v>
      </c>
      <c r="B42" s="175" t="s">
        <v>77</v>
      </c>
      <c r="C42" s="122" t="s">
        <v>78</v>
      </c>
      <c r="D42" s="746">
        <f t="shared" si="5"/>
        <v>18308</v>
      </c>
      <c r="E42" s="761">
        <f t="shared" si="2"/>
        <v>0</v>
      </c>
      <c r="F42" s="761">
        <v>0</v>
      </c>
      <c r="G42" s="761">
        <v>0</v>
      </c>
      <c r="H42" s="761">
        <f t="shared" si="3"/>
        <v>18308</v>
      </c>
      <c r="I42" s="212">
        <v>0</v>
      </c>
      <c r="J42" s="761">
        <v>1453</v>
      </c>
      <c r="K42" s="761">
        <v>1233</v>
      </c>
      <c r="L42" s="761">
        <v>15622</v>
      </c>
      <c r="M42" s="761">
        <v>0</v>
      </c>
      <c r="N42" s="761">
        <v>0</v>
      </c>
      <c r="O42" s="746">
        <f t="shared" si="4"/>
        <v>0</v>
      </c>
      <c r="P42" s="761">
        <v>0</v>
      </c>
      <c r="Q42" s="761">
        <v>0</v>
      </c>
      <c r="R42" s="761">
        <v>0</v>
      </c>
      <c r="T42" s="759"/>
      <c r="U42" s="759"/>
      <c r="V42" s="773"/>
      <c r="W42" s="763"/>
      <c r="X42" s="773"/>
    </row>
    <row r="43" spans="1:24" x14ac:dyDescent="0.2">
      <c r="A43" s="173">
        <v>33</v>
      </c>
      <c r="B43" s="174" t="s">
        <v>79</v>
      </c>
      <c r="C43" s="122" t="s">
        <v>80</v>
      </c>
      <c r="D43" s="746">
        <f t="shared" si="5"/>
        <v>60381</v>
      </c>
      <c r="E43" s="761">
        <f t="shared" si="2"/>
        <v>0</v>
      </c>
      <c r="F43" s="761">
        <v>0</v>
      </c>
      <c r="G43" s="761">
        <v>0</v>
      </c>
      <c r="H43" s="761">
        <f t="shared" si="3"/>
        <v>58894</v>
      </c>
      <c r="I43" s="212">
        <v>0</v>
      </c>
      <c r="J43" s="761">
        <v>5571</v>
      </c>
      <c r="K43" s="761">
        <v>4000</v>
      </c>
      <c r="L43" s="761">
        <v>49323</v>
      </c>
      <c r="M43" s="761">
        <v>1048</v>
      </c>
      <c r="N43" s="761">
        <v>439</v>
      </c>
      <c r="O43" s="746">
        <f t="shared" si="4"/>
        <v>0</v>
      </c>
      <c r="P43" s="761">
        <v>0</v>
      </c>
      <c r="Q43" s="761">
        <v>0</v>
      </c>
      <c r="R43" s="761">
        <v>0</v>
      </c>
      <c r="T43" s="759"/>
      <c r="U43" s="759"/>
      <c r="V43" s="773"/>
      <c r="W43" s="763"/>
      <c r="X43" s="773"/>
    </row>
    <row r="44" spans="1:24" x14ac:dyDescent="0.2">
      <c r="A44" s="173">
        <v>34</v>
      </c>
      <c r="B44" s="178" t="s">
        <v>81</v>
      </c>
      <c r="C44" s="179" t="s">
        <v>82</v>
      </c>
      <c r="D44" s="746">
        <f t="shared" si="5"/>
        <v>13886</v>
      </c>
      <c r="E44" s="761">
        <f t="shared" si="2"/>
        <v>0</v>
      </c>
      <c r="F44" s="761">
        <v>0</v>
      </c>
      <c r="G44" s="761">
        <v>0</v>
      </c>
      <c r="H44" s="761">
        <f t="shared" si="3"/>
        <v>13886</v>
      </c>
      <c r="I44" s="212">
        <v>0</v>
      </c>
      <c r="J44" s="761">
        <v>2022</v>
      </c>
      <c r="K44" s="761">
        <v>1950</v>
      </c>
      <c r="L44" s="761">
        <v>9914</v>
      </c>
      <c r="M44" s="761">
        <v>0</v>
      </c>
      <c r="N44" s="761">
        <v>0</v>
      </c>
      <c r="O44" s="746">
        <f t="shared" si="4"/>
        <v>0</v>
      </c>
      <c r="P44" s="761">
        <v>0</v>
      </c>
      <c r="Q44" s="761">
        <v>0</v>
      </c>
      <c r="R44" s="761">
        <v>0</v>
      </c>
      <c r="T44" s="759"/>
      <c r="U44" s="759"/>
      <c r="V44" s="773"/>
      <c r="W44" s="763"/>
      <c r="X44" s="773"/>
    </row>
    <row r="45" spans="1:24" x14ac:dyDescent="0.2">
      <c r="A45" s="173">
        <v>35</v>
      </c>
      <c r="B45" s="174" t="s">
        <v>83</v>
      </c>
      <c r="C45" s="122" t="s">
        <v>84</v>
      </c>
      <c r="D45" s="746">
        <f t="shared" si="5"/>
        <v>11070</v>
      </c>
      <c r="E45" s="761">
        <f t="shared" si="2"/>
        <v>0</v>
      </c>
      <c r="F45" s="761">
        <v>0</v>
      </c>
      <c r="G45" s="761">
        <v>0</v>
      </c>
      <c r="H45" s="761">
        <f t="shared" si="3"/>
        <v>11070</v>
      </c>
      <c r="I45" s="212">
        <v>0</v>
      </c>
      <c r="J45" s="761">
        <v>1641</v>
      </c>
      <c r="K45" s="761">
        <v>35</v>
      </c>
      <c r="L45" s="761">
        <v>9394</v>
      </c>
      <c r="M45" s="761">
        <v>0</v>
      </c>
      <c r="N45" s="761">
        <v>0</v>
      </c>
      <c r="O45" s="746">
        <f t="shared" si="4"/>
        <v>0</v>
      </c>
      <c r="P45" s="761">
        <v>0</v>
      </c>
      <c r="Q45" s="761">
        <v>0</v>
      </c>
      <c r="R45" s="761">
        <v>0</v>
      </c>
      <c r="T45" s="759"/>
      <c r="U45" s="759"/>
      <c r="V45" s="773"/>
      <c r="W45" s="763"/>
      <c r="X45" s="773"/>
    </row>
    <row r="46" spans="1:24" x14ac:dyDescent="0.2">
      <c r="A46" s="173">
        <v>36</v>
      </c>
      <c r="B46" s="174" t="s">
        <v>85</v>
      </c>
      <c r="C46" s="122" t="s">
        <v>86</v>
      </c>
      <c r="D46" s="746">
        <f t="shared" si="5"/>
        <v>17228</v>
      </c>
      <c r="E46" s="761">
        <f t="shared" si="2"/>
        <v>0</v>
      </c>
      <c r="F46" s="761">
        <v>0</v>
      </c>
      <c r="G46" s="761">
        <v>0</v>
      </c>
      <c r="H46" s="761">
        <f t="shared" si="3"/>
        <v>15788</v>
      </c>
      <c r="I46" s="212">
        <v>0</v>
      </c>
      <c r="J46" s="761">
        <v>2333</v>
      </c>
      <c r="K46" s="761">
        <v>794</v>
      </c>
      <c r="L46" s="761">
        <v>12661</v>
      </c>
      <c r="M46" s="761">
        <v>1025</v>
      </c>
      <c r="N46" s="761">
        <v>415</v>
      </c>
      <c r="O46" s="746">
        <f t="shared" si="4"/>
        <v>0</v>
      </c>
      <c r="P46" s="761">
        <v>0</v>
      </c>
      <c r="Q46" s="761">
        <v>0</v>
      </c>
      <c r="R46" s="761">
        <v>0</v>
      </c>
      <c r="T46" s="759"/>
      <c r="U46" s="759"/>
      <c r="V46" s="773"/>
      <c r="W46" s="763"/>
      <c r="X46" s="773"/>
    </row>
    <row r="47" spans="1:24" x14ac:dyDescent="0.2">
      <c r="A47" s="173">
        <v>37</v>
      </c>
      <c r="B47" s="176" t="s">
        <v>87</v>
      </c>
      <c r="C47" s="122" t="s">
        <v>88</v>
      </c>
      <c r="D47" s="746">
        <f t="shared" si="5"/>
        <v>5155</v>
      </c>
      <c r="E47" s="761">
        <f t="shared" si="2"/>
        <v>0</v>
      </c>
      <c r="F47" s="761">
        <v>0</v>
      </c>
      <c r="G47" s="761">
        <v>0</v>
      </c>
      <c r="H47" s="761">
        <f t="shared" si="3"/>
        <v>5155</v>
      </c>
      <c r="I47" s="212">
        <v>0</v>
      </c>
      <c r="J47" s="761">
        <v>1292</v>
      </c>
      <c r="K47" s="761">
        <v>280</v>
      </c>
      <c r="L47" s="761">
        <v>3583</v>
      </c>
      <c r="M47" s="761">
        <v>0</v>
      </c>
      <c r="N47" s="761">
        <v>0</v>
      </c>
      <c r="O47" s="746">
        <f t="shared" si="4"/>
        <v>0</v>
      </c>
      <c r="P47" s="761">
        <v>0</v>
      </c>
      <c r="Q47" s="761">
        <v>0</v>
      </c>
      <c r="R47" s="761">
        <v>0</v>
      </c>
      <c r="T47" s="759"/>
      <c r="U47" s="759"/>
      <c r="V47" s="773"/>
      <c r="W47" s="763"/>
      <c r="X47" s="773"/>
    </row>
    <row r="48" spans="1:24" x14ac:dyDescent="0.2">
      <c r="A48" s="173">
        <v>38</v>
      </c>
      <c r="B48" s="175" t="s">
        <v>89</v>
      </c>
      <c r="C48" s="122" t="s">
        <v>90</v>
      </c>
      <c r="D48" s="746">
        <f t="shared" si="5"/>
        <v>13548</v>
      </c>
      <c r="E48" s="761">
        <f t="shared" si="2"/>
        <v>0</v>
      </c>
      <c r="F48" s="761">
        <v>0</v>
      </c>
      <c r="G48" s="761">
        <v>0</v>
      </c>
      <c r="H48" s="761">
        <f t="shared" si="3"/>
        <v>13548</v>
      </c>
      <c r="I48" s="212">
        <v>0</v>
      </c>
      <c r="J48" s="761">
        <v>567</v>
      </c>
      <c r="K48" s="761">
        <v>4</v>
      </c>
      <c r="L48" s="761">
        <v>12977</v>
      </c>
      <c r="M48" s="761">
        <v>0</v>
      </c>
      <c r="N48" s="761">
        <v>0</v>
      </c>
      <c r="O48" s="746">
        <f t="shared" si="4"/>
        <v>0</v>
      </c>
      <c r="P48" s="761">
        <v>0</v>
      </c>
      <c r="Q48" s="761">
        <v>0</v>
      </c>
      <c r="R48" s="761">
        <v>0</v>
      </c>
      <c r="T48" s="759"/>
      <c r="U48" s="759"/>
      <c r="V48" s="773"/>
      <c r="W48" s="763"/>
      <c r="X48" s="773"/>
    </row>
    <row r="49" spans="1:24" x14ac:dyDescent="0.2">
      <c r="A49" s="173">
        <v>39</v>
      </c>
      <c r="B49" s="176" t="s">
        <v>91</v>
      </c>
      <c r="C49" s="122" t="s">
        <v>92</v>
      </c>
      <c r="D49" s="746">
        <f t="shared" si="5"/>
        <v>84911</v>
      </c>
      <c r="E49" s="761">
        <f t="shared" si="2"/>
        <v>0</v>
      </c>
      <c r="F49" s="761">
        <v>0</v>
      </c>
      <c r="G49" s="761">
        <v>0</v>
      </c>
      <c r="H49" s="761">
        <f t="shared" si="3"/>
        <v>80860</v>
      </c>
      <c r="I49" s="212">
        <v>0</v>
      </c>
      <c r="J49" s="761">
        <v>9575</v>
      </c>
      <c r="K49" s="761">
        <v>1779</v>
      </c>
      <c r="L49" s="761">
        <v>69506</v>
      </c>
      <c r="M49" s="761">
        <v>1975</v>
      </c>
      <c r="N49" s="761">
        <v>878</v>
      </c>
      <c r="O49" s="746">
        <f t="shared" si="4"/>
        <v>1198</v>
      </c>
      <c r="P49" s="761">
        <v>0</v>
      </c>
      <c r="Q49" s="761">
        <v>1198</v>
      </c>
      <c r="R49" s="761">
        <v>0</v>
      </c>
      <c r="T49" s="759"/>
      <c r="U49" s="759"/>
      <c r="V49" s="773"/>
      <c r="W49" s="763"/>
      <c r="X49" s="773"/>
    </row>
    <row r="50" spans="1:24" x14ac:dyDescent="0.2">
      <c r="A50" s="173">
        <v>40</v>
      </c>
      <c r="B50" s="174" t="s">
        <v>93</v>
      </c>
      <c r="C50" s="122" t="s">
        <v>94</v>
      </c>
      <c r="D50" s="746">
        <f t="shared" si="5"/>
        <v>13547</v>
      </c>
      <c r="E50" s="761">
        <f t="shared" si="2"/>
        <v>0</v>
      </c>
      <c r="F50" s="761">
        <v>0</v>
      </c>
      <c r="G50" s="761">
        <v>0</v>
      </c>
      <c r="H50" s="761">
        <f t="shared" si="3"/>
        <v>13547</v>
      </c>
      <c r="I50" s="212">
        <v>0</v>
      </c>
      <c r="J50" s="761">
        <v>1656</v>
      </c>
      <c r="K50" s="761">
        <v>2400</v>
      </c>
      <c r="L50" s="761">
        <v>9491</v>
      </c>
      <c r="M50" s="761">
        <v>0</v>
      </c>
      <c r="N50" s="761">
        <v>0</v>
      </c>
      <c r="O50" s="746">
        <f t="shared" si="4"/>
        <v>0</v>
      </c>
      <c r="P50" s="761">
        <v>0</v>
      </c>
      <c r="Q50" s="761">
        <v>0</v>
      </c>
      <c r="R50" s="761">
        <v>0</v>
      </c>
      <c r="T50" s="759"/>
      <c r="U50" s="759"/>
      <c r="V50" s="773"/>
      <c r="W50" s="763"/>
      <c r="X50" s="773"/>
    </row>
    <row r="51" spans="1:24" x14ac:dyDescent="0.2">
      <c r="A51" s="173">
        <v>41</v>
      </c>
      <c r="B51" s="174" t="s">
        <v>95</v>
      </c>
      <c r="C51" s="122" t="s">
        <v>96</v>
      </c>
      <c r="D51" s="746">
        <f t="shared" si="5"/>
        <v>78117</v>
      </c>
      <c r="E51" s="761">
        <f t="shared" si="2"/>
        <v>0</v>
      </c>
      <c r="F51" s="761">
        <v>0</v>
      </c>
      <c r="G51" s="761">
        <v>0</v>
      </c>
      <c r="H51" s="761">
        <f t="shared" si="3"/>
        <v>76654</v>
      </c>
      <c r="I51" s="212">
        <v>0</v>
      </c>
      <c r="J51" s="761">
        <v>3649</v>
      </c>
      <c r="K51" s="761">
        <v>61</v>
      </c>
      <c r="L51" s="761">
        <v>72944</v>
      </c>
      <c r="M51" s="761">
        <v>1025</v>
      </c>
      <c r="N51" s="761">
        <v>438</v>
      </c>
      <c r="O51" s="746">
        <f t="shared" si="4"/>
        <v>0</v>
      </c>
      <c r="P51" s="761">
        <v>0</v>
      </c>
      <c r="Q51" s="761">
        <v>0</v>
      </c>
      <c r="R51" s="761">
        <v>0</v>
      </c>
      <c r="T51" s="759"/>
      <c r="U51" s="759"/>
      <c r="V51" s="773"/>
      <c r="W51" s="763"/>
      <c r="X51" s="773"/>
    </row>
    <row r="52" spans="1:24" x14ac:dyDescent="0.2">
      <c r="A52" s="173">
        <v>42</v>
      </c>
      <c r="B52" s="176" t="s">
        <v>97</v>
      </c>
      <c r="C52" s="122" t="s">
        <v>98</v>
      </c>
      <c r="D52" s="746">
        <f t="shared" si="5"/>
        <v>8601</v>
      </c>
      <c r="E52" s="761">
        <f t="shared" si="2"/>
        <v>0</v>
      </c>
      <c r="F52" s="761">
        <v>0</v>
      </c>
      <c r="G52" s="761">
        <v>0</v>
      </c>
      <c r="H52" s="761">
        <f t="shared" si="3"/>
        <v>8601</v>
      </c>
      <c r="I52" s="212">
        <v>0</v>
      </c>
      <c r="J52" s="761">
        <v>510</v>
      </c>
      <c r="K52" s="761">
        <v>1000</v>
      </c>
      <c r="L52" s="761">
        <v>7091</v>
      </c>
      <c r="M52" s="761">
        <v>0</v>
      </c>
      <c r="N52" s="761">
        <v>0</v>
      </c>
      <c r="O52" s="746">
        <f t="shared" si="4"/>
        <v>0</v>
      </c>
      <c r="P52" s="761">
        <v>0</v>
      </c>
      <c r="Q52" s="761">
        <v>0</v>
      </c>
      <c r="R52" s="761">
        <v>0</v>
      </c>
      <c r="T52" s="759"/>
      <c r="U52" s="759"/>
      <c r="V52" s="773"/>
      <c r="W52" s="763"/>
      <c r="X52" s="773"/>
    </row>
    <row r="53" spans="1:24" x14ac:dyDescent="0.2">
      <c r="A53" s="173">
        <v>43</v>
      </c>
      <c r="B53" s="175" t="s">
        <v>184</v>
      </c>
      <c r="C53" s="122" t="s">
        <v>185</v>
      </c>
      <c r="D53" s="746">
        <f t="shared" si="5"/>
        <v>23957</v>
      </c>
      <c r="E53" s="761">
        <f t="shared" si="2"/>
        <v>0</v>
      </c>
      <c r="F53" s="761">
        <v>0</v>
      </c>
      <c r="G53" s="761">
        <v>0</v>
      </c>
      <c r="H53" s="761">
        <f t="shared" si="3"/>
        <v>22369</v>
      </c>
      <c r="I53" s="212">
        <v>0</v>
      </c>
      <c r="J53" s="761">
        <v>4806</v>
      </c>
      <c r="K53" s="761">
        <v>1053</v>
      </c>
      <c r="L53" s="761">
        <v>16510</v>
      </c>
      <c r="M53" s="761">
        <v>1040</v>
      </c>
      <c r="N53" s="761">
        <v>548</v>
      </c>
      <c r="O53" s="746">
        <f t="shared" si="4"/>
        <v>0</v>
      </c>
      <c r="P53" s="761">
        <v>0</v>
      </c>
      <c r="Q53" s="761">
        <v>0</v>
      </c>
      <c r="R53" s="761">
        <v>0</v>
      </c>
      <c r="T53" s="759"/>
      <c r="U53" s="759"/>
      <c r="V53" s="773"/>
      <c r="W53" s="763"/>
      <c r="X53" s="773"/>
    </row>
    <row r="54" spans="1:24" x14ac:dyDescent="0.2">
      <c r="A54" s="173">
        <v>44</v>
      </c>
      <c r="B54" s="176" t="s">
        <v>99</v>
      </c>
      <c r="C54" s="122" t="s">
        <v>100</v>
      </c>
      <c r="D54" s="746">
        <f t="shared" si="5"/>
        <v>24783</v>
      </c>
      <c r="E54" s="761">
        <f t="shared" si="2"/>
        <v>0</v>
      </c>
      <c r="F54" s="761">
        <v>0</v>
      </c>
      <c r="G54" s="761">
        <v>0</v>
      </c>
      <c r="H54" s="761">
        <f t="shared" si="3"/>
        <v>23366</v>
      </c>
      <c r="I54" s="212">
        <v>0</v>
      </c>
      <c r="J54" s="761">
        <v>1455</v>
      </c>
      <c r="K54" s="761">
        <v>2542</v>
      </c>
      <c r="L54" s="761">
        <v>19369</v>
      </c>
      <c r="M54" s="761">
        <v>1017</v>
      </c>
      <c r="N54" s="761">
        <v>400</v>
      </c>
      <c r="O54" s="746">
        <f t="shared" si="4"/>
        <v>0</v>
      </c>
      <c r="P54" s="761">
        <v>0</v>
      </c>
      <c r="Q54" s="761">
        <v>0</v>
      </c>
      <c r="R54" s="761">
        <v>0</v>
      </c>
      <c r="T54" s="759"/>
      <c r="U54" s="759"/>
      <c r="V54" s="773"/>
      <c r="W54" s="763"/>
      <c r="X54" s="773"/>
    </row>
    <row r="55" spans="1:24" x14ac:dyDescent="0.2">
      <c r="A55" s="173">
        <v>45</v>
      </c>
      <c r="B55" s="175" t="s">
        <v>101</v>
      </c>
      <c r="C55" s="122" t="s">
        <v>102</v>
      </c>
      <c r="D55" s="746">
        <f t="shared" si="5"/>
        <v>27029</v>
      </c>
      <c r="E55" s="761">
        <f t="shared" si="2"/>
        <v>0</v>
      </c>
      <c r="F55" s="761">
        <v>0</v>
      </c>
      <c r="G55" s="761">
        <v>0</v>
      </c>
      <c r="H55" s="761">
        <f t="shared" si="3"/>
        <v>25565</v>
      </c>
      <c r="I55" s="212">
        <v>0</v>
      </c>
      <c r="J55" s="761">
        <v>2761</v>
      </c>
      <c r="K55" s="761">
        <v>1323</v>
      </c>
      <c r="L55" s="761">
        <v>21481</v>
      </c>
      <c r="M55" s="761">
        <v>1025</v>
      </c>
      <c r="N55" s="761">
        <v>439</v>
      </c>
      <c r="O55" s="746">
        <f t="shared" si="4"/>
        <v>0</v>
      </c>
      <c r="P55" s="761">
        <v>0</v>
      </c>
      <c r="Q55" s="761">
        <v>0</v>
      </c>
      <c r="R55" s="761">
        <v>0</v>
      </c>
      <c r="T55" s="759"/>
      <c r="U55" s="759"/>
      <c r="V55" s="773"/>
      <c r="W55" s="763"/>
      <c r="X55" s="773"/>
    </row>
    <row r="56" spans="1:24" x14ac:dyDescent="0.2">
      <c r="A56" s="173">
        <v>46</v>
      </c>
      <c r="B56" s="176" t="s">
        <v>103</v>
      </c>
      <c r="C56" s="122" t="s">
        <v>104</v>
      </c>
      <c r="D56" s="746">
        <f t="shared" si="5"/>
        <v>4316</v>
      </c>
      <c r="E56" s="761">
        <f t="shared" si="2"/>
        <v>0</v>
      </c>
      <c r="F56" s="761">
        <v>0</v>
      </c>
      <c r="G56" s="761">
        <v>0</v>
      </c>
      <c r="H56" s="761">
        <f t="shared" si="3"/>
        <v>4316</v>
      </c>
      <c r="I56" s="212">
        <v>0</v>
      </c>
      <c r="J56" s="761">
        <v>620</v>
      </c>
      <c r="K56" s="761">
        <v>500</v>
      </c>
      <c r="L56" s="761">
        <v>3196</v>
      </c>
      <c r="M56" s="761">
        <v>0</v>
      </c>
      <c r="N56" s="761">
        <v>0</v>
      </c>
      <c r="O56" s="746">
        <f t="shared" si="4"/>
        <v>0</v>
      </c>
      <c r="P56" s="761">
        <v>0</v>
      </c>
      <c r="Q56" s="761">
        <v>0</v>
      </c>
      <c r="R56" s="761">
        <v>0</v>
      </c>
      <c r="T56" s="759"/>
      <c r="U56" s="759"/>
      <c r="V56" s="773"/>
      <c r="W56" s="763"/>
      <c r="X56" s="773"/>
    </row>
    <row r="57" spans="1:24" x14ac:dyDescent="0.2">
      <c r="A57" s="173">
        <v>47</v>
      </c>
      <c r="B57" s="175" t="s">
        <v>105</v>
      </c>
      <c r="C57" s="122" t="s">
        <v>106</v>
      </c>
      <c r="D57" s="746">
        <f t="shared" si="5"/>
        <v>11754</v>
      </c>
      <c r="E57" s="761">
        <f t="shared" si="2"/>
        <v>0</v>
      </c>
      <c r="F57" s="761">
        <v>0</v>
      </c>
      <c r="G57" s="761">
        <v>0</v>
      </c>
      <c r="H57" s="761">
        <f t="shared" si="3"/>
        <v>10290</v>
      </c>
      <c r="I57" s="212">
        <v>0</v>
      </c>
      <c r="J57" s="761">
        <v>1600</v>
      </c>
      <c r="K57" s="761">
        <v>0</v>
      </c>
      <c r="L57" s="761">
        <v>8690</v>
      </c>
      <c r="M57" s="761">
        <v>1025</v>
      </c>
      <c r="N57" s="761">
        <v>439</v>
      </c>
      <c r="O57" s="746">
        <f t="shared" si="4"/>
        <v>0</v>
      </c>
      <c r="P57" s="761">
        <v>0</v>
      </c>
      <c r="Q57" s="761">
        <v>0</v>
      </c>
      <c r="R57" s="761">
        <v>0</v>
      </c>
      <c r="T57" s="759"/>
      <c r="U57" s="759"/>
      <c r="V57" s="773"/>
      <c r="W57" s="763"/>
      <c r="X57" s="773"/>
    </row>
    <row r="58" spans="1:24" x14ac:dyDescent="0.2">
      <c r="A58" s="173">
        <v>48</v>
      </c>
      <c r="B58" s="176" t="s">
        <v>107</v>
      </c>
      <c r="C58" s="122" t="s">
        <v>108</v>
      </c>
      <c r="D58" s="746">
        <f t="shared" si="5"/>
        <v>16238</v>
      </c>
      <c r="E58" s="761">
        <f t="shared" si="2"/>
        <v>0</v>
      </c>
      <c r="F58" s="761">
        <v>0</v>
      </c>
      <c r="G58" s="761">
        <v>0</v>
      </c>
      <c r="H58" s="761">
        <f t="shared" si="3"/>
        <v>16238</v>
      </c>
      <c r="I58" s="212">
        <v>0</v>
      </c>
      <c r="J58" s="761">
        <v>1819</v>
      </c>
      <c r="K58" s="761">
        <v>550</v>
      </c>
      <c r="L58" s="761">
        <v>13869</v>
      </c>
      <c r="M58" s="761">
        <v>0</v>
      </c>
      <c r="N58" s="761">
        <v>0</v>
      </c>
      <c r="O58" s="746">
        <f t="shared" si="4"/>
        <v>0</v>
      </c>
      <c r="P58" s="761">
        <v>0</v>
      </c>
      <c r="Q58" s="761">
        <v>0</v>
      </c>
      <c r="R58" s="761">
        <v>0</v>
      </c>
      <c r="T58" s="759"/>
      <c r="U58" s="759"/>
      <c r="V58" s="773"/>
      <c r="W58" s="763"/>
      <c r="X58" s="773"/>
    </row>
    <row r="59" spans="1:24" x14ac:dyDescent="0.2">
      <c r="A59" s="173">
        <v>49</v>
      </c>
      <c r="B59" s="176" t="s">
        <v>109</v>
      </c>
      <c r="C59" s="122" t="s">
        <v>110</v>
      </c>
      <c r="D59" s="746">
        <f t="shared" si="5"/>
        <v>88107</v>
      </c>
      <c r="E59" s="761">
        <f t="shared" si="2"/>
        <v>0</v>
      </c>
      <c r="F59" s="761">
        <v>0</v>
      </c>
      <c r="G59" s="761">
        <v>0</v>
      </c>
      <c r="H59" s="761">
        <f t="shared" si="3"/>
        <v>86000</v>
      </c>
      <c r="I59" s="212">
        <v>0</v>
      </c>
      <c r="J59" s="761">
        <v>12647</v>
      </c>
      <c r="K59" s="761">
        <v>4780</v>
      </c>
      <c r="L59" s="761">
        <v>68573</v>
      </c>
      <c r="M59" s="761">
        <v>894</v>
      </c>
      <c r="N59" s="761">
        <v>282</v>
      </c>
      <c r="O59" s="746">
        <f t="shared" si="4"/>
        <v>931</v>
      </c>
      <c r="P59" s="761">
        <v>0</v>
      </c>
      <c r="Q59" s="761">
        <v>931</v>
      </c>
      <c r="R59" s="761">
        <v>0</v>
      </c>
      <c r="T59" s="759"/>
      <c r="U59" s="759"/>
      <c r="V59" s="773"/>
      <c r="W59" s="763"/>
      <c r="X59" s="773"/>
    </row>
    <row r="60" spans="1:24" x14ac:dyDescent="0.2">
      <c r="A60" s="173">
        <v>50</v>
      </c>
      <c r="B60" s="176" t="s">
        <v>200</v>
      </c>
      <c r="C60" s="122" t="s">
        <v>201</v>
      </c>
      <c r="D60" s="746">
        <f t="shared" si="5"/>
        <v>16761</v>
      </c>
      <c r="E60" s="761">
        <f t="shared" si="2"/>
        <v>0</v>
      </c>
      <c r="F60" s="761">
        <v>0</v>
      </c>
      <c r="G60" s="761">
        <v>0</v>
      </c>
      <c r="H60" s="761">
        <f t="shared" si="3"/>
        <v>16761</v>
      </c>
      <c r="I60" s="212">
        <v>0</v>
      </c>
      <c r="J60" s="761">
        <v>3329</v>
      </c>
      <c r="K60" s="761">
        <v>4200</v>
      </c>
      <c r="L60" s="761">
        <v>9232</v>
      </c>
      <c r="M60" s="761">
        <v>0</v>
      </c>
      <c r="N60" s="761">
        <v>0</v>
      </c>
      <c r="O60" s="746">
        <f t="shared" si="4"/>
        <v>0</v>
      </c>
      <c r="P60" s="761">
        <v>0</v>
      </c>
      <c r="Q60" s="761">
        <v>0</v>
      </c>
      <c r="R60" s="761">
        <v>0</v>
      </c>
      <c r="T60" s="759"/>
      <c r="U60" s="759"/>
      <c r="V60" s="773"/>
      <c r="W60" s="763"/>
      <c r="X60" s="773"/>
    </row>
    <row r="61" spans="1:24" x14ac:dyDescent="0.2">
      <c r="A61" s="173">
        <v>51</v>
      </c>
      <c r="B61" s="176" t="s">
        <v>111</v>
      </c>
      <c r="C61" s="122" t="s">
        <v>112</v>
      </c>
      <c r="D61" s="746">
        <f t="shared" si="5"/>
        <v>9124</v>
      </c>
      <c r="E61" s="761">
        <f t="shared" si="2"/>
        <v>0</v>
      </c>
      <c r="F61" s="761">
        <v>0</v>
      </c>
      <c r="G61" s="761">
        <v>0</v>
      </c>
      <c r="H61" s="761">
        <f t="shared" si="3"/>
        <v>7664</v>
      </c>
      <c r="I61" s="212">
        <v>0</v>
      </c>
      <c r="J61" s="761">
        <v>1243</v>
      </c>
      <c r="K61" s="761">
        <v>672</v>
      </c>
      <c r="L61" s="761">
        <v>5749</v>
      </c>
      <c r="M61" s="761">
        <v>1021</v>
      </c>
      <c r="N61" s="761">
        <v>439</v>
      </c>
      <c r="O61" s="746">
        <f t="shared" si="4"/>
        <v>0</v>
      </c>
      <c r="P61" s="761">
        <v>0</v>
      </c>
      <c r="Q61" s="761">
        <v>0</v>
      </c>
      <c r="R61" s="761">
        <v>0</v>
      </c>
      <c r="T61" s="759"/>
      <c r="U61" s="759"/>
      <c r="V61" s="773"/>
      <c r="W61" s="763"/>
      <c r="X61" s="773"/>
    </row>
    <row r="62" spans="1:24" x14ac:dyDescent="0.2">
      <c r="A62" s="173">
        <v>52</v>
      </c>
      <c r="B62" s="175" t="s">
        <v>204</v>
      </c>
      <c r="C62" s="122" t="s">
        <v>205</v>
      </c>
      <c r="D62" s="746">
        <f t="shared" si="5"/>
        <v>16783</v>
      </c>
      <c r="E62" s="761">
        <f t="shared" si="2"/>
        <v>0</v>
      </c>
      <c r="F62" s="761">
        <v>0</v>
      </c>
      <c r="G62" s="761">
        <v>0</v>
      </c>
      <c r="H62" s="761">
        <f t="shared" si="3"/>
        <v>16783</v>
      </c>
      <c r="I62" s="212">
        <v>0</v>
      </c>
      <c r="J62" s="761">
        <v>1302</v>
      </c>
      <c r="K62" s="761">
        <v>1500</v>
      </c>
      <c r="L62" s="761">
        <v>13981</v>
      </c>
      <c r="M62" s="761">
        <v>0</v>
      </c>
      <c r="N62" s="761">
        <v>0</v>
      </c>
      <c r="O62" s="746">
        <f t="shared" si="4"/>
        <v>0</v>
      </c>
      <c r="P62" s="761">
        <v>0</v>
      </c>
      <c r="Q62" s="761">
        <v>0</v>
      </c>
      <c r="R62" s="761">
        <v>0</v>
      </c>
      <c r="T62" s="759"/>
      <c r="U62" s="759"/>
      <c r="V62" s="773"/>
      <c r="W62" s="763"/>
      <c r="X62" s="773"/>
    </row>
    <row r="63" spans="1:24" x14ac:dyDescent="0.2">
      <c r="A63" s="173">
        <v>53</v>
      </c>
      <c r="B63" s="176" t="s">
        <v>113</v>
      </c>
      <c r="C63" s="122" t="s">
        <v>114</v>
      </c>
      <c r="D63" s="746">
        <f t="shared" si="5"/>
        <v>0</v>
      </c>
      <c r="E63" s="761">
        <f t="shared" si="2"/>
        <v>0</v>
      </c>
      <c r="F63" s="761">
        <v>0</v>
      </c>
      <c r="G63" s="761">
        <v>0</v>
      </c>
      <c r="H63" s="761">
        <f t="shared" si="3"/>
        <v>0</v>
      </c>
      <c r="I63" s="212">
        <v>0</v>
      </c>
      <c r="J63" s="761">
        <v>0</v>
      </c>
      <c r="K63" s="761">
        <v>0</v>
      </c>
      <c r="L63" s="761">
        <v>0</v>
      </c>
      <c r="M63" s="761">
        <v>0</v>
      </c>
      <c r="N63" s="761">
        <v>0</v>
      </c>
      <c r="O63" s="746">
        <v>0</v>
      </c>
      <c r="P63" s="761">
        <v>0</v>
      </c>
      <c r="Q63" s="761">
        <v>0</v>
      </c>
      <c r="R63" s="761">
        <v>0</v>
      </c>
      <c r="T63" s="759"/>
      <c r="U63" s="759"/>
      <c r="V63" s="773"/>
      <c r="W63" s="763"/>
      <c r="X63" s="773"/>
    </row>
    <row r="64" spans="1:24" x14ac:dyDescent="0.2">
      <c r="A64" s="173">
        <v>54</v>
      </c>
      <c r="B64" s="176" t="s">
        <v>115</v>
      </c>
      <c r="C64" s="122" t="s">
        <v>116</v>
      </c>
      <c r="D64" s="746">
        <f t="shared" si="5"/>
        <v>0</v>
      </c>
      <c r="E64" s="761">
        <f t="shared" si="2"/>
        <v>0</v>
      </c>
      <c r="F64" s="761">
        <v>0</v>
      </c>
      <c r="G64" s="761">
        <v>0</v>
      </c>
      <c r="H64" s="761">
        <f t="shared" si="3"/>
        <v>0</v>
      </c>
      <c r="I64" s="212">
        <v>0</v>
      </c>
      <c r="J64" s="761">
        <v>0</v>
      </c>
      <c r="K64" s="761">
        <v>0</v>
      </c>
      <c r="L64" s="761">
        <v>0</v>
      </c>
      <c r="M64" s="761">
        <v>0</v>
      </c>
      <c r="N64" s="761">
        <v>0</v>
      </c>
      <c r="O64" s="746">
        <v>0</v>
      </c>
      <c r="P64" s="761">
        <v>0</v>
      </c>
      <c r="Q64" s="761">
        <v>0</v>
      </c>
      <c r="R64" s="761">
        <v>0</v>
      </c>
      <c r="T64" s="759"/>
      <c r="U64" s="759"/>
      <c r="V64" s="773"/>
      <c r="W64" s="763"/>
      <c r="X64" s="773"/>
    </row>
    <row r="65" spans="1:24" x14ac:dyDescent="0.2">
      <c r="A65" s="173">
        <v>55</v>
      </c>
      <c r="B65" s="176" t="s">
        <v>117</v>
      </c>
      <c r="C65" s="122" t="s">
        <v>118</v>
      </c>
      <c r="D65" s="746">
        <f t="shared" si="5"/>
        <v>80093</v>
      </c>
      <c r="E65" s="761">
        <f t="shared" si="2"/>
        <v>0</v>
      </c>
      <c r="F65" s="761">
        <v>0</v>
      </c>
      <c r="G65" s="761">
        <v>0</v>
      </c>
      <c r="H65" s="761">
        <f t="shared" si="3"/>
        <v>80051</v>
      </c>
      <c r="I65" s="212">
        <v>0</v>
      </c>
      <c r="J65" s="761">
        <v>930</v>
      </c>
      <c r="K65" s="761">
        <v>0</v>
      </c>
      <c r="L65" s="761">
        <v>79121</v>
      </c>
      <c r="M65" s="761">
        <v>0</v>
      </c>
      <c r="N65" s="761">
        <v>0</v>
      </c>
      <c r="O65" s="746">
        <f t="shared" si="4"/>
        <v>42</v>
      </c>
      <c r="P65" s="761">
        <v>0</v>
      </c>
      <c r="Q65" s="761">
        <v>42</v>
      </c>
      <c r="R65" s="761">
        <v>0</v>
      </c>
      <c r="T65" s="759"/>
      <c r="U65" s="759"/>
      <c r="V65" s="773"/>
      <c r="W65" s="763"/>
      <c r="X65" s="773"/>
    </row>
    <row r="66" spans="1:24" x14ac:dyDescent="0.2">
      <c r="A66" s="173">
        <v>56</v>
      </c>
      <c r="B66" s="175" t="s">
        <v>119</v>
      </c>
      <c r="C66" s="122" t="s">
        <v>120</v>
      </c>
      <c r="D66" s="746">
        <f t="shared" si="5"/>
        <v>51759</v>
      </c>
      <c r="E66" s="761">
        <f t="shared" si="2"/>
        <v>0</v>
      </c>
      <c r="F66" s="761">
        <v>0</v>
      </c>
      <c r="G66" s="761">
        <v>0</v>
      </c>
      <c r="H66" s="761">
        <f t="shared" si="3"/>
        <v>51759</v>
      </c>
      <c r="I66" s="212">
        <v>0</v>
      </c>
      <c r="J66" s="761">
        <v>500</v>
      </c>
      <c r="K66" s="761">
        <v>0</v>
      </c>
      <c r="L66" s="761">
        <v>51259</v>
      </c>
      <c r="M66" s="761">
        <v>0</v>
      </c>
      <c r="N66" s="761">
        <v>0</v>
      </c>
      <c r="O66" s="746">
        <f t="shared" si="4"/>
        <v>0</v>
      </c>
      <c r="P66" s="761">
        <v>0</v>
      </c>
      <c r="Q66" s="761">
        <v>0</v>
      </c>
      <c r="R66" s="761">
        <v>0</v>
      </c>
      <c r="T66" s="759"/>
      <c r="U66" s="759"/>
      <c r="V66" s="773"/>
      <c r="W66" s="763"/>
      <c r="X66" s="773"/>
    </row>
    <row r="67" spans="1:24" x14ac:dyDescent="0.2">
      <c r="A67" s="173">
        <v>57</v>
      </c>
      <c r="B67" s="174" t="s">
        <v>121</v>
      </c>
      <c r="C67" s="122" t="s">
        <v>122</v>
      </c>
      <c r="D67" s="746">
        <f t="shared" si="5"/>
        <v>91073</v>
      </c>
      <c r="E67" s="761">
        <f t="shared" si="2"/>
        <v>0</v>
      </c>
      <c r="F67" s="761">
        <v>0</v>
      </c>
      <c r="G67" s="761">
        <v>0</v>
      </c>
      <c r="H67" s="761">
        <f t="shared" si="3"/>
        <v>91073</v>
      </c>
      <c r="I67" s="212">
        <v>720</v>
      </c>
      <c r="J67" s="761">
        <v>2397</v>
      </c>
      <c r="K67" s="761">
        <v>2000</v>
      </c>
      <c r="L67" s="761">
        <v>85956</v>
      </c>
      <c r="M67" s="761">
        <v>0</v>
      </c>
      <c r="N67" s="761">
        <v>0</v>
      </c>
      <c r="O67" s="746">
        <f t="shared" si="4"/>
        <v>0</v>
      </c>
      <c r="P67" s="761">
        <v>0</v>
      </c>
      <c r="Q67" s="761">
        <v>0</v>
      </c>
      <c r="R67" s="761">
        <v>0</v>
      </c>
      <c r="T67" s="759"/>
      <c r="U67" s="759"/>
      <c r="V67" s="773"/>
      <c r="W67" s="763"/>
      <c r="X67" s="773"/>
    </row>
    <row r="68" spans="1:24" x14ac:dyDescent="0.2">
      <c r="A68" s="173">
        <v>58</v>
      </c>
      <c r="B68" s="175" t="s">
        <v>123</v>
      </c>
      <c r="C68" s="122" t="s">
        <v>124</v>
      </c>
      <c r="D68" s="746">
        <f t="shared" si="5"/>
        <v>108153</v>
      </c>
      <c r="E68" s="761">
        <f t="shared" si="2"/>
        <v>0</v>
      </c>
      <c r="F68" s="761">
        <v>0</v>
      </c>
      <c r="G68" s="761">
        <v>0</v>
      </c>
      <c r="H68" s="761">
        <f t="shared" si="3"/>
        <v>108153</v>
      </c>
      <c r="I68" s="212">
        <v>0</v>
      </c>
      <c r="J68" s="761">
        <v>988</v>
      </c>
      <c r="K68" s="761">
        <v>0</v>
      </c>
      <c r="L68" s="761">
        <v>107165</v>
      </c>
      <c r="M68" s="761">
        <v>0</v>
      </c>
      <c r="N68" s="761">
        <v>0</v>
      </c>
      <c r="O68" s="746">
        <f t="shared" si="4"/>
        <v>0</v>
      </c>
      <c r="P68" s="761">
        <v>0</v>
      </c>
      <c r="Q68" s="761">
        <v>0</v>
      </c>
      <c r="R68" s="761">
        <v>0</v>
      </c>
      <c r="T68" s="759"/>
      <c r="U68" s="759"/>
      <c r="V68" s="773"/>
      <c r="W68" s="763"/>
      <c r="X68" s="773"/>
    </row>
    <row r="69" spans="1:24" x14ac:dyDescent="0.2">
      <c r="A69" s="173">
        <v>59</v>
      </c>
      <c r="B69" s="176" t="s">
        <v>125</v>
      </c>
      <c r="C69" s="122" t="s">
        <v>126</v>
      </c>
      <c r="D69" s="746">
        <f t="shared" si="5"/>
        <v>81433</v>
      </c>
      <c r="E69" s="761">
        <f t="shared" si="2"/>
        <v>0</v>
      </c>
      <c r="F69" s="761">
        <v>0</v>
      </c>
      <c r="G69" s="761">
        <v>0</v>
      </c>
      <c r="H69" s="761">
        <f t="shared" si="3"/>
        <v>81433</v>
      </c>
      <c r="I69" s="212">
        <v>0</v>
      </c>
      <c r="J69" s="761">
        <v>1340</v>
      </c>
      <c r="K69" s="761">
        <v>5000</v>
      </c>
      <c r="L69" s="761">
        <v>75093</v>
      </c>
      <c r="M69" s="761">
        <v>0</v>
      </c>
      <c r="N69" s="761">
        <v>0</v>
      </c>
      <c r="O69" s="746">
        <f t="shared" si="4"/>
        <v>0</v>
      </c>
      <c r="P69" s="761">
        <v>0</v>
      </c>
      <c r="Q69" s="761">
        <v>0</v>
      </c>
      <c r="R69" s="761">
        <v>0</v>
      </c>
      <c r="T69" s="759"/>
      <c r="U69" s="759"/>
      <c r="V69" s="773"/>
      <c r="W69" s="763"/>
      <c r="X69" s="773"/>
    </row>
    <row r="70" spans="1:24" ht="24" x14ac:dyDescent="0.2">
      <c r="A70" s="173">
        <v>60</v>
      </c>
      <c r="B70" s="174" t="s">
        <v>127</v>
      </c>
      <c r="C70" s="122" t="s">
        <v>128</v>
      </c>
      <c r="D70" s="746">
        <f t="shared" si="5"/>
        <v>45356</v>
      </c>
      <c r="E70" s="761">
        <f t="shared" si="2"/>
        <v>0</v>
      </c>
      <c r="F70" s="761">
        <v>0</v>
      </c>
      <c r="G70" s="761">
        <v>0</v>
      </c>
      <c r="H70" s="761">
        <f t="shared" si="3"/>
        <v>45356</v>
      </c>
      <c r="I70" s="212">
        <v>11583</v>
      </c>
      <c r="J70" s="761">
        <v>0</v>
      </c>
      <c r="K70" s="761">
        <v>33773</v>
      </c>
      <c r="L70" s="761">
        <v>0</v>
      </c>
      <c r="M70" s="761">
        <v>0</v>
      </c>
      <c r="N70" s="761">
        <v>0</v>
      </c>
      <c r="O70" s="746">
        <f t="shared" si="4"/>
        <v>0</v>
      </c>
      <c r="P70" s="761">
        <v>0</v>
      </c>
      <c r="Q70" s="761">
        <v>0</v>
      </c>
      <c r="R70" s="761">
        <v>0</v>
      </c>
      <c r="T70" s="759"/>
      <c r="U70" s="759"/>
      <c r="V70" s="773"/>
      <c r="W70" s="763"/>
      <c r="X70" s="773"/>
    </row>
    <row r="71" spans="1:24" ht="24" x14ac:dyDescent="0.2">
      <c r="A71" s="173">
        <v>61</v>
      </c>
      <c r="B71" s="174" t="s">
        <v>129</v>
      </c>
      <c r="C71" s="122" t="s">
        <v>130</v>
      </c>
      <c r="D71" s="746">
        <f t="shared" si="5"/>
        <v>29127</v>
      </c>
      <c r="E71" s="761">
        <f t="shared" si="2"/>
        <v>0</v>
      </c>
      <c r="F71" s="761">
        <v>0</v>
      </c>
      <c r="G71" s="761">
        <v>0</v>
      </c>
      <c r="H71" s="761">
        <f t="shared" si="3"/>
        <v>29127</v>
      </c>
      <c r="I71" s="212">
        <v>9855</v>
      </c>
      <c r="J71" s="761">
        <v>0</v>
      </c>
      <c r="K71" s="761">
        <v>19272</v>
      </c>
      <c r="L71" s="761">
        <v>0</v>
      </c>
      <c r="M71" s="761">
        <v>0</v>
      </c>
      <c r="N71" s="761">
        <v>0</v>
      </c>
      <c r="O71" s="746">
        <f t="shared" si="4"/>
        <v>0</v>
      </c>
      <c r="P71" s="761">
        <v>0</v>
      </c>
      <c r="Q71" s="761">
        <v>0</v>
      </c>
      <c r="R71" s="761">
        <v>0</v>
      </c>
      <c r="T71" s="759"/>
      <c r="U71" s="759"/>
      <c r="V71" s="773"/>
      <c r="W71" s="763"/>
      <c r="X71" s="773"/>
    </row>
    <row r="72" spans="1:24" x14ac:dyDescent="0.2">
      <c r="A72" s="173">
        <v>62</v>
      </c>
      <c r="B72" s="175" t="s">
        <v>131</v>
      </c>
      <c r="C72" s="122" t="s">
        <v>132</v>
      </c>
      <c r="D72" s="746">
        <f t="shared" si="5"/>
        <v>62220</v>
      </c>
      <c r="E72" s="761">
        <f t="shared" si="2"/>
        <v>0</v>
      </c>
      <c r="F72" s="761">
        <v>0</v>
      </c>
      <c r="G72" s="761">
        <v>0</v>
      </c>
      <c r="H72" s="761">
        <f t="shared" si="3"/>
        <v>60756</v>
      </c>
      <c r="I72" s="212">
        <v>0</v>
      </c>
      <c r="J72" s="761">
        <v>12087</v>
      </c>
      <c r="K72" s="761">
        <v>0</v>
      </c>
      <c r="L72" s="761">
        <v>48669</v>
      </c>
      <c r="M72" s="761">
        <v>1025</v>
      </c>
      <c r="N72" s="761">
        <v>439</v>
      </c>
      <c r="O72" s="746">
        <f t="shared" si="4"/>
        <v>0</v>
      </c>
      <c r="P72" s="761">
        <v>0</v>
      </c>
      <c r="Q72" s="761">
        <v>0</v>
      </c>
      <c r="R72" s="761">
        <v>0</v>
      </c>
      <c r="T72" s="759"/>
      <c r="U72" s="759"/>
      <c r="V72" s="773"/>
      <c r="W72" s="763"/>
      <c r="X72" s="773"/>
    </row>
    <row r="73" spans="1:24" x14ac:dyDescent="0.2">
      <c r="A73" s="173">
        <v>63</v>
      </c>
      <c r="B73" s="175" t="s">
        <v>133</v>
      </c>
      <c r="C73" s="122" t="s">
        <v>134</v>
      </c>
      <c r="D73" s="746">
        <f t="shared" si="5"/>
        <v>15830</v>
      </c>
      <c r="E73" s="761">
        <f t="shared" si="2"/>
        <v>0</v>
      </c>
      <c r="F73" s="761">
        <v>0</v>
      </c>
      <c r="G73" s="761">
        <v>0</v>
      </c>
      <c r="H73" s="761">
        <f t="shared" si="3"/>
        <v>14366</v>
      </c>
      <c r="I73" s="212">
        <v>0</v>
      </c>
      <c r="J73" s="761">
        <v>402</v>
      </c>
      <c r="K73" s="761">
        <v>0</v>
      </c>
      <c r="L73" s="761">
        <v>13964</v>
      </c>
      <c r="M73" s="761">
        <v>1025</v>
      </c>
      <c r="N73" s="761">
        <v>439</v>
      </c>
      <c r="O73" s="746">
        <f t="shared" si="4"/>
        <v>0</v>
      </c>
      <c r="P73" s="761">
        <v>0</v>
      </c>
      <c r="Q73" s="761">
        <v>0</v>
      </c>
      <c r="R73" s="761">
        <v>0</v>
      </c>
      <c r="T73" s="759"/>
      <c r="U73" s="759"/>
      <c r="V73" s="773"/>
      <c r="W73" s="763"/>
      <c r="X73" s="773"/>
    </row>
    <row r="74" spans="1:24" x14ac:dyDescent="0.2">
      <c r="A74" s="173">
        <v>64</v>
      </c>
      <c r="B74" s="175" t="s">
        <v>135</v>
      </c>
      <c r="C74" s="122" t="s">
        <v>136</v>
      </c>
      <c r="D74" s="746">
        <f t="shared" si="5"/>
        <v>61991</v>
      </c>
      <c r="E74" s="761">
        <f t="shared" si="2"/>
        <v>1200</v>
      </c>
      <c r="F74" s="761">
        <v>1200</v>
      </c>
      <c r="G74" s="761">
        <v>0</v>
      </c>
      <c r="H74" s="761">
        <f t="shared" si="3"/>
        <v>59327</v>
      </c>
      <c r="I74" s="212">
        <v>0</v>
      </c>
      <c r="J74" s="761">
        <v>15000</v>
      </c>
      <c r="K74" s="761">
        <v>0</v>
      </c>
      <c r="L74" s="761">
        <v>44327</v>
      </c>
      <c r="M74" s="761">
        <v>1025</v>
      </c>
      <c r="N74" s="761">
        <v>439</v>
      </c>
      <c r="O74" s="746">
        <f t="shared" si="4"/>
        <v>0</v>
      </c>
      <c r="P74" s="761">
        <v>0</v>
      </c>
      <c r="Q74" s="761">
        <v>0</v>
      </c>
      <c r="R74" s="761">
        <v>0</v>
      </c>
      <c r="T74" s="759"/>
      <c r="U74" s="759"/>
      <c r="V74" s="773"/>
      <c r="W74" s="763"/>
      <c r="X74" s="773"/>
    </row>
    <row r="75" spans="1:24" ht="24" x14ac:dyDescent="0.2">
      <c r="A75" s="173">
        <v>65</v>
      </c>
      <c r="B75" s="175" t="s">
        <v>137</v>
      </c>
      <c r="C75" s="122" t="s">
        <v>138</v>
      </c>
      <c r="D75" s="746">
        <f t="shared" si="5"/>
        <v>6689</v>
      </c>
      <c r="E75" s="761">
        <f t="shared" si="2"/>
        <v>0</v>
      </c>
      <c r="F75" s="761">
        <v>0</v>
      </c>
      <c r="G75" s="761">
        <v>0</v>
      </c>
      <c r="H75" s="761">
        <f t="shared" si="3"/>
        <v>6689</v>
      </c>
      <c r="I75" s="212">
        <v>0</v>
      </c>
      <c r="J75" s="761">
        <v>0</v>
      </c>
      <c r="K75" s="761">
        <v>6689</v>
      </c>
      <c r="L75" s="761">
        <v>0</v>
      </c>
      <c r="M75" s="761">
        <v>0</v>
      </c>
      <c r="N75" s="761">
        <v>0</v>
      </c>
      <c r="O75" s="746">
        <f t="shared" si="4"/>
        <v>0</v>
      </c>
      <c r="P75" s="761">
        <v>0</v>
      </c>
      <c r="Q75" s="761">
        <v>0</v>
      </c>
      <c r="R75" s="761">
        <v>0</v>
      </c>
      <c r="T75" s="759"/>
      <c r="U75" s="759"/>
      <c r="V75" s="773"/>
      <c r="W75" s="763"/>
      <c r="X75" s="773"/>
    </row>
    <row r="76" spans="1:24" ht="24" x14ac:dyDescent="0.2">
      <c r="A76" s="173">
        <v>66</v>
      </c>
      <c r="B76" s="174" t="s">
        <v>139</v>
      </c>
      <c r="C76" s="122" t="s">
        <v>140</v>
      </c>
      <c r="D76" s="746">
        <f t="shared" si="5"/>
        <v>5269</v>
      </c>
      <c r="E76" s="761">
        <f t="shared" si="2"/>
        <v>0</v>
      </c>
      <c r="F76" s="761">
        <v>0</v>
      </c>
      <c r="G76" s="761">
        <v>0</v>
      </c>
      <c r="H76" s="761">
        <f t="shared" si="3"/>
        <v>5269</v>
      </c>
      <c r="I76" s="212">
        <v>0</v>
      </c>
      <c r="J76" s="761">
        <v>0</v>
      </c>
      <c r="K76" s="761">
        <v>5269</v>
      </c>
      <c r="L76" s="761">
        <v>0</v>
      </c>
      <c r="M76" s="761">
        <v>0</v>
      </c>
      <c r="N76" s="761">
        <v>0</v>
      </c>
      <c r="O76" s="746">
        <f t="shared" si="4"/>
        <v>0</v>
      </c>
      <c r="P76" s="761">
        <v>0</v>
      </c>
      <c r="Q76" s="761">
        <v>0</v>
      </c>
      <c r="R76" s="761">
        <v>0</v>
      </c>
      <c r="T76" s="759"/>
      <c r="U76" s="759"/>
      <c r="V76" s="773"/>
      <c r="W76" s="763"/>
      <c r="X76" s="773"/>
    </row>
    <row r="77" spans="1:24" ht="24" x14ac:dyDescent="0.2">
      <c r="A77" s="173">
        <v>67</v>
      </c>
      <c r="B77" s="175" t="s">
        <v>141</v>
      </c>
      <c r="C77" s="122" t="s">
        <v>142</v>
      </c>
      <c r="D77" s="746">
        <f t="shared" si="5"/>
        <v>5512</v>
      </c>
      <c r="E77" s="761">
        <f t="shared" si="2"/>
        <v>0</v>
      </c>
      <c r="F77" s="761">
        <v>0</v>
      </c>
      <c r="G77" s="761">
        <v>0</v>
      </c>
      <c r="H77" s="761">
        <f t="shared" si="3"/>
        <v>5512</v>
      </c>
      <c r="I77" s="212">
        <v>0</v>
      </c>
      <c r="J77" s="761">
        <v>0</v>
      </c>
      <c r="K77" s="761">
        <v>5512</v>
      </c>
      <c r="L77" s="761">
        <v>0</v>
      </c>
      <c r="M77" s="761">
        <v>0</v>
      </c>
      <c r="N77" s="761">
        <v>0</v>
      </c>
      <c r="O77" s="746">
        <f t="shared" si="4"/>
        <v>0</v>
      </c>
      <c r="P77" s="761">
        <v>0</v>
      </c>
      <c r="Q77" s="761">
        <v>0</v>
      </c>
      <c r="R77" s="761">
        <v>0</v>
      </c>
      <c r="T77" s="759"/>
      <c r="U77" s="759"/>
      <c r="V77" s="773"/>
      <c r="W77" s="763"/>
      <c r="X77" s="773"/>
    </row>
    <row r="78" spans="1:24" ht="24" x14ac:dyDescent="0.2">
      <c r="A78" s="173">
        <v>68</v>
      </c>
      <c r="B78" s="175" t="s">
        <v>143</v>
      </c>
      <c r="C78" s="122" t="s">
        <v>144</v>
      </c>
      <c r="D78" s="746">
        <f t="shared" si="5"/>
        <v>2002</v>
      </c>
      <c r="E78" s="761">
        <f t="shared" ref="E78:E141" si="6">F78+G78</f>
        <v>0</v>
      </c>
      <c r="F78" s="761">
        <v>0</v>
      </c>
      <c r="G78" s="761">
        <v>0</v>
      </c>
      <c r="H78" s="761">
        <f t="shared" ref="H78:H141" si="7">SUM(I78:L78)</f>
        <v>2002</v>
      </c>
      <c r="I78" s="212">
        <v>0</v>
      </c>
      <c r="J78" s="761">
        <v>0</v>
      </c>
      <c r="K78" s="761">
        <v>2002</v>
      </c>
      <c r="L78" s="761">
        <v>0</v>
      </c>
      <c r="M78" s="761">
        <v>0</v>
      </c>
      <c r="N78" s="761">
        <v>0</v>
      </c>
      <c r="O78" s="746">
        <f t="shared" ref="O78:O140" si="8">P78+Q78</f>
        <v>0</v>
      </c>
      <c r="P78" s="761">
        <v>0</v>
      </c>
      <c r="Q78" s="761">
        <v>0</v>
      </c>
      <c r="R78" s="761">
        <v>0</v>
      </c>
      <c r="T78" s="759"/>
      <c r="U78" s="759"/>
      <c r="V78" s="773"/>
      <c r="W78" s="763"/>
      <c r="X78" s="773"/>
    </row>
    <row r="79" spans="1:24" ht="24" x14ac:dyDescent="0.2">
      <c r="A79" s="173">
        <v>69</v>
      </c>
      <c r="B79" s="174" t="s">
        <v>145</v>
      </c>
      <c r="C79" s="122" t="s">
        <v>146</v>
      </c>
      <c r="D79" s="746">
        <f t="shared" ref="D79:D142" si="9">E79+H79+M79+N79+O79</f>
        <v>21918</v>
      </c>
      <c r="E79" s="761">
        <f t="shared" si="6"/>
        <v>0</v>
      </c>
      <c r="F79" s="761">
        <v>0</v>
      </c>
      <c r="G79" s="761">
        <v>0</v>
      </c>
      <c r="H79" s="761">
        <f t="shared" si="7"/>
        <v>21918</v>
      </c>
      <c r="I79" s="212">
        <v>3742</v>
      </c>
      <c r="J79" s="761">
        <v>0</v>
      </c>
      <c r="K79" s="761">
        <v>18176</v>
      </c>
      <c r="L79" s="761">
        <v>0</v>
      </c>
      <c r="M79" s="761">
        <v>0</v>
      </c>
      <c r="N79" s="761">
        <v>0</v>
      </c>
      <c r="O79" s="746">
        <f t="shared" si="8"/>
        <v>0</v>
      </c>
      <c r="P79" s="761">
        <v>0</v>
      </c>
      <c r="Q79" s="761">
        <v>0</v>
      </c>
      <c r="R79" s="761">
        <v>0</v>
      </c>
      <c r="T79" s="759"/>
      <c r="U79" s="759"/>
      <c r="V79" s="773"/>
      <c r="W79" s="763"/>
      <c r="X79" s="773"/>
    </row>
    <row r="80" spans="1:24" ht="24" x14ac:dyDescent="0.2">
      <c r="A80" s="173">
        <v>70</v>
      </c>
      <c r="B80" s="174" t="s">
        <v>147</v>
      </c>
      <c r="C80" s="122" t="s">
        <v>148</v>
      </c>
      <c r="D80" s="746">
        <f t="shared" si="9"/>
        <v>6024</v>
      </c>
      <c r="E80" s="761">
        <f t="shared" si="6"/>
        <v>0</v>
      </c>
      <c r="F80" s="761">
        <v>0</v>
      </c>
      <c r="G80" s="761">
        <v>0</v>
      </c>
      <c r="H80" s="761">
        <f t="shared" si="7"/>
        <v>6024</v>
      </c>
      <c r="I80" s="212">
        <v>0</v>
      </c>
      <c r="J80" s="761">
        <v>0</v>
      </c>
      <c r="K80" s="761">
        <v>6024</v>
      </c>
      <c r="L80" s="761">
        <v>0</v>
      </c>
      <c r="M80" s="761">
        <v>0</v>
      </c>
      <c r="N80" s="761">
        <v>0</v>
      </c>
      <c r="O80" s="746">
        <f t="shared" si="8"/>
        <v>0</v>
      </c>
      <c r="P80" s="761">
        <v>0</v>
      </c>
      <c r="Q80" s="761">
        <v>0</v>
      </c>
      <c r="R80" s="761">
        <v>0</v>
      </c>
      <c r="T80" s="759"/>
      <c r="U80" s="759"/>
      <c r="V80" s="773"/>
      <c r="W80" s="763"/>
      <c r="X80" s="773"/>
    </row>
    <row r="81" spans="1:24" ht="24" x14ac:dyDescent="0.2">
      <c r="A81" s="173">
        <v>71</v>
      </c>
      <c r="B81" s="174" t="s">
        <v>149</v>
      </c>
      <c r="C81" s="122" t="s">
        <v>150</v>
      </c>
      <c r="D81" s="746">
        <f t="shared" si="9"/>
        <v>3428</v>
      </c>
      <c r="E81" s="761">
        <f t="shared" si="6"/>
        <v>0</v>
      </c>
      <c r="F81" s="761">
        <v>0</v>
      </c>
      <c r="G81" s="761">
        <v>0</v>
      </c>
      <c r="H81" s="761">
        <f t="shared" si="7"/>
        <v>3428</v>
      </c>
      <c r="I81" s="212">
        <v>0</v>
      </c>
      <c r="J81" s="761">
        <v>0</v>
      </c>
      <c r="K81" s="761">
        <v>3428</v>
      </c>
      <c r="L81" s="761">
        <v>0</v>
      </c>
      <c r="M81" s="761">
        <v>0</v>
      </c>
      <c r="N81" s="761">
        <v>0</v>
      </c>
      <c r="O81" s="746">
        <f t="shared" si="8"/>
        <v>0</v>
      </c>
      <c r="P81" s="761">
        <v>0</v>
      </c>
      <c r="Q81" s="761">
        <v>0</v>
      </c>
      <c r="R81" s="761">
        <v>0</v>
      </c>
      <c r="T81" s="759"/>
      <c r="U81" s="759"/>
      <c r="V81" s="773"/>
      <c r="W81" s="763"/>
      <c r="X81" s="773"/>
    </row>
    <row r="82" spans="1:24" x14ac:dyDescent="0.2">
      <c r="A82" s="173">
        <v>72</v>
      </c>
      <c r="B82" s="176" t="s">
        <v>151</v>
      </c>
      <c r="C82" s="122" t="s">
        <v>152</v>
      </c>
      <c r="D82" s="746">
        <f t="shared" si="9"/>
        <v>90221</v>
      </c>
      <c r="E82" s="761">
        <f t="shared" si="6"/>
        <v>0</v>
      </c>
      <c r="F82" s="761">
        <v>0</v>
      </c>
      <c r="G82" s="761">
        <v>0</v>
      </c>
      <c r="H82" s="761">
        <f t="shared" si="7"/>
        <v>88757</v>
      </c>
      <c r="I82" s="212">
        <v>0</v>
      </c>
      <c r="J82" s="761">
        <v>5500</v>
      </c>
      <c r="K82" s="761">
        <v>16705</v>
      </c>
      <c r="L82" s="761">
        <v>66552</v>
      </c>
      <c r="M82" s="761">
        <v>1025</v>
      </c>
      <c r="N82" s="761">
        <v>439</v>
      </c>
      <c r="O82" s="746">
        <f t="shared" si="8"/>
        <v>0</v>
      </c>
      <c r="P82" s="761">
        <v>0</v>
      </c>
      <c r="Q82" s="761">
        <v>0</v>
      </c>
      <c r="R82" s="761">
        <v>0</v>
      </c>
      <c r="T82" s="759"/>
      <c r="U82" s="759"/>
      <c r="V82" s="773"/>
      <c r="W82" s="763"/>
      <c r="X82" s="773"/>
    </row>
    <row r="83" spans="1:24" x14ac:dyDescent="0.2">
      <c r="A83" s="173">
        <v>73</v>
      </c>
      <c r="B83" s="174" t="s">
        <v>153</v>
      </c>
      <c r="C83" s="122" t="s">
        <v>154</v>
      </c>
      <c r="D83" s="746">
        <f t="shared" si="9"/>
        <v>102516</v>
      </c>
      <c r="E83" s="761">
        <f t="shared" si="6"/>
        <v>0</v>
      </c>
      <c r="F83" s="761">
        <v>0</v>
      </c>
      <c r="G83" s="761">
        <v>0</v>
      </c>
      <c r="H83" s="761">
        <f t="shared" si="7"/>
        <v>95370</v>
      </c>
      <c r="I83" s="212">
        <v>0</v>
      </c>
      <c r="J83" s="761">
        <v>38600</v>
      </c>
      <c r="K83" s="761">
        <v>0</v>
      </c>
      <c r="L83" s="761">
        <v>56770</v>
      </c>
      <c r="M83" s="761">
        <v>3075</v>
      </c>
      <c r="N83" s="761">
        <v>1317</v>
      </c>
      <c r="O83" s="746">
        <f t="shared" si="8"/>
        <v>2754</v>
      </c>
      <c r="P83" s="761">
        <v>0</v>
      </c>
      <c r="Q83" s="761">
        <v>2754</v>
      </c>
      <c r="R83" s="761">
        <v>0</v>
      </c>
      <c r="T83" s="759"/>
      <c r="U83" s="759"/>
      <c r="V83" s="773"/>
      <c r="W83" s="763"/>
      <c r="X83" s="773"/>
    </row>
    <row r="84" spans="1:24" x14ac:dyDescent="0.2">
      <c r="A84" s="173">
        <v>74</v>
      </c>
      <c r="B84" s="176" t="s">
        <v>155</v>
      </c>
      <c r="C84" s="122" t="s">
        <v>156</v>
      </c>
      <c r="D84" s="746">
        <f t="shared" si="9"/>
        <v>45947</v>
      </c>
      <c r="E84" s="761">
        <f t="shared" si="6"/>
        <v>0</v>
      </c>
      <c r="F84" s="761">
        <v>0</v>
      </c>
      <c r="G84" s="761">
        <v>0</v>
      </c>
      <c r="H84" s="761">
        <f t="shared" si="7"/>
        <v>44487</v>
      </c>
      <c r="I84" s="212">
        <v>0</v>
      </c>
      <c r="J84" s="761">
        <v>5085</v>
      </c>
      <c r="K84" s="761">
        <v>1406</v>
      </c>
      <c r="L84" s="761">
        <v>37996</v>
      </c>
      <c r="M84" s="761">
        <v>1022</v>
      </c>
      <c r="N84" s="761">
        <v>438</v>
      </c>
      <c r="O84" s="746">
        <f t="shared" si="8"/>
        <v>0</v>
      </c>
      <c r="P84" s="761">
        <v>0</v>
      </c>
      <c r="Q84" s="761">
        <v>0</v>
      </c>
      <c r="R84" s="761">
        <v>0</v>
      </c>
      <c r="T84" s="759"/>
      <c r="U84" s="759"/>
      <c r="V84" s="773"/>
      <c r="W84" s="763"/>
      <c r="X84" s="773"/>
    </row>
    <row r="85" spans="1:24" x14ac:dyDescent="0.2">
      <c r="A85" s="173">
        <v>75</v>
      </c>
      <c r="B85" s="174" t="s">
        <v>157</v>
      </c>
      <c r="C85" s="122" t="s">
        <v>309</v>
      </c>
      <c r="D85" s="746">
        <f t="shared" si="9"/>
        <v>33558</v>
      </c>
      <c r="E85" s="761">
        <f t="shared" si="6"/>
        <v>0</v>
      </c>
      <c r="F85" s="761">
        <v>0</v>
      </c>
      <c r="G85" s="761">
        <v>0</v>
      </c>
      <c r="H85" s="761">
        <f t="shared" si="7"/>
        <v>32094</v>
      </c>
      <c r="I85" s="212">
        <v>0</v>
      </c>
      <c r="J85" s="761">
        <v>11372</v>
      </c>
      <c r="K85" s="761">
        <v>4511</v>
      </c>
      <c r="L85" s="761">
        <v>16211</v>
      </c>
      <c r="M85" s="761">
        <v>1025</v>
      </c>
      <c r="N85" s="761">
        <v>439</v>
      </c>
      <c r="O85" s="746">
        <f t="shared" si="8"/>
        <v>0</v>
      </c>
      <c r="P85" s="761">
        <v>0</v>
      </c>
      <c r="Q85" s="761">
        <v>0</v>
      </c>
      <c r="R85" s="761">
        <v>0</v>
      </c>
      <c r="T85" s="759"/>
      <c r="U85" s="759"/>
      <c r="V85" s="773"/>
      <c r="W85" s="763"/>
      <c r="X85" s="773"/>
    </row>
    <row r="86" spans="1:24" x14ac:dyDescent="0.2">
      <c r="A86" s="173">
        <v>76</v>
      </c>
      <c r="B86" s="174" t="s">
        <v>158</v>
      </c>
      <c r="C86" s="122" t="s">
        <v>159</v>
      </c>
      <c r="D86" s="746">
        <f t="shared" si="9"/>
        <v>84231</v>
      </c>
      <c r="E86" s="761">
        <f t="shared" si="6"/>
        <v>0</v>
      </c>
      <c r="F86" s="761">
        <v>0</v>
      </c>
      <c r="G86" s="761">
        <v>0</v>
      </c>
      <c r="H86" s="761">
        <f t="shared" si="7"/>
        <v>73897</v>
      </c>
      <c r="I86" s="212">
        <v>0</v>
      </c>
      <c r="J86" s="761">
        <v>28080</v>
      </c>
      <c r="K86" s="761">
        <v>2300</v>
      </c>
      <c r="L86" s="761">
        <v>43517</v>
      </c>
      <c r="M86" s="761">
        <v>2050</v>
      </c>
      <c r="N86" s="761">
        <v>878</v>
      </c>
      <c r="O86" s="746">
        <f t="shared" si="8"/>
        <v>7406</v>
      </c>
      <c r="P86" s="761">
        <v>0</v>
      </c>
      <c r="Q86" s="761">
        <v>7406</v>
      </c>
      <c r="R86" s="761">
        <v>0</v>
      </c>
      <c r="T86" s="759"/>
      <c r="U86" s="759"/>
      <c r="V86" s="773"/>
      <c r="W86" s="763"/>
      <c r="X86" s="773"/>
    </row>
    <row r="87" spans="1:24" x14ac:dyDescent="0.2">
      <c r="A87" s="173">
        <v>77</v>
      </c>
      <c r="B87" s="174" t="s">
        <v>160</v>
      </c>
      <c r="C87" s="122" t="s">
        <v>161</v>
      </c>
      <c r="D87" s="746">
        <f t="shared" si="9"/>
        <v>57050</v>
      </c>
      <c r="E87" s="761">
        <f t="shared" si="6"/>
        <v>0</v>
      </c>
      <c r="F87" s="761">
        <v>0</v>
      </c>
      <c r="G87" s="761">
        <v>0</v>
      </c>
      <c r="H87" s="761">
        <f t="shared" si="7"/>
        <v>57050</v>
      </c>
      <c r="I87" s="212">
        <v>0</v>
      </c>
      <c r="J87" s="761">
        <v>2424</v>
      </c>
      <c r="K87" s="761">
        <v>0</v>
      </c>
      <c r="L87" s="761">
        <v>54626</v>
      </c>
      <c r="M87" s="761">
        <v>0</v>
      </c>
      <c r="N87" s="761">
        <v>0</v>
      </c>
      <c r="O87" s="746">
        <f t="shared" si="8"/>
        <v>0</v>
      </c>
      <c r="P87" s="761">
        <v>0</v>
      </c>
      <c r="Q87" s="761">
        <v>0</v>
      </c>
      <c r="R87" s="761">
        <v>0</v>
      </c>
      <c r="T87" s="759"/>
      <c r="U87" s="759"/>
      <c r="V87" s="773"/>
      <c r="W87" s="763"/>
      <c r="X87" s="773"/>
    </row>
    <row r="88" spans="1:24" x14ac:dyDescent="0.2">
      <c r="A88" s="173">
        <v>78</v>
      </c>
      <c r="B88" s="174" t="s">
        <v>162</v>
      </c>
      <c r="C88" s="122" t="s">
        <v>163</v>
      </c>
      <c r="D88" s="746">
        <f t="shared" si="9"/>
        <v>51655</v>
      </c>
      <c r="E88" s="761">
        <f t="shared" si="6"/>
        <v>0</v>
      </c>
      <c r="F88" s="761">
        <v>0</v>
      </c>
      <c r="G88" s="761">
        <v>0</v>
      </c>
      <c r="H88" s="761">
        <f t="shared" si="7"/>
        <v>47411</v>
      </c>
      <c r="I88" s="212">
        <v>0</v>
      </c>
      <c r="J88" s="761">
        <v>15775</v>
      </c>
      <c r="K88" s="761">
        <v>4590</v>
      </c>
      <c r="L88" s="761">
        <v>27046</v>
      </c>
      <c r="M88" s="761">
        <v>1025</v>
      </c>
      <c r="N88" s="761">
        <v>439</v>
      </c>
      <c r="O88" s="746">
        <f t="shared" si="8"/>
        <v>2780</v>
      </c>
      <c r="P88" s="761">
        <v>0</v>
      </c>
      <c r="Q88" s="761">
        <v>2780</v>
      </c>
      <c r="R88" s="761">
        <v>0</v>
      </c>
      <c r="T88" s="759"/>
      <c r="U88" s="759"/>
      <c r="V88" s="773"/>
      <c r="W88" s="763"/>
      <c r="X88" s="773"/>
    </row>
    <row r="89" spans="1:24" x14ac:dyDescent="0.2">
      <c r="A89" s="173">
        <v>79</v>
      </c>
      <c r="B89" s="174" t="s">
        <v>164</v>
      </c>
      <c r="C89" s="122" t="s">
        <v>165</v>
      </c>
      <c r="D89" s="746">
        <f t="shared" si="9"/>
        <v>22819</v>
      </c>
      <c r="E89" s="761">
        <f t="shared" si="6"/>
        <v>22819</v>
      </c>
      <c r="F89" s="761">
        <v>0</v>
      </c>
      <c r="G89" s="761">
        <v>22819</v>
      </c>
      <c r="H89" s="761">
        <f t="shared" si="7"/>
        <v>0</v>
      </c>
      <c r="I89" s="212">
        <v>0</v>
      </c>
      <c r="J89" s="761">
        <v>0</v>
      </c>
      <c r="K89" s="761">
        <v>0</v>
      </c>
      <c r="L89" s="761">
        <v>0</v>
      </c>
      <c r="M89" s="761">
        <v>0</v>
      </c>
      <c r="N89" s="761">
        <v>0</v>
      </c>
      <c r="O89" s="746">
        <f t="shared" si="8"/>
        <v>0</v>
      </c>
      <c r="P89" s="761">
        <v>0</v>
      </c>
      <c r="Q89" s="761">
        <v>0</v>
      </c>
      <c r="R89" s="761">
        <v>0</v>
      </c>
      <c r="T89" s="759"/>
      <c r="U89" s="759"/>
      <c r="V89" s="773"/>
      <c r="W89" s="763"/>
      <c r="X89" s="773"/>
    </row>
    <row r="90" spans="1:24" x14ac:dyDescent="0.2">
      <c r="A90" s="173">
        <v>80</v>
      </c>
      <c r="B90" s="175" t="s">
        <v>166</v>
      </c>
      <c r="C90" s="122" t="s">
        <v>167</v>
      </c>
      <c r="D90" s="746">
        <f t="shared" si="9"/>
        <v>0</v>
      </c>
      <c r="E90" s="761">
        <f t="shared" si="6"/>
        <v>0</v>
      </c>
      <c r="F90" s="761">
        <v>0</v>
      </c>
      <c r="G90" s="761">
        <v>0</v>
      </c>
      <c r="H90" s="761">
        <f t="shared" si="7"/>
        <v>0</v>
      </c>
      <c r="I90" s="212">
        <v>0</v>
      </c>
      <c r="J90" s="761">
        <v>0</v>
      </c>
      <c r="K90" s="761">
        <v>0</v>
      </c>
      <c r="L90" s="761">
        <v>0</v>
      </c>
      <c r="M90" s="761">
        <v>0</v>
      </c>
      <c r="N90" s="761">
        <v>0</v>
      </c>
      <c r="O90" s="746">
        <v>0</v>
      </c>
      <c r="P90" s="761">
        <v>0</v>
      </c>
      <c r="Q90" s="761">
        <v>0</v>
      </c>
      <c r="R90" s="761">
        <v>0</v>
      </c>
      <c r="T90" s="759"/>
      <c r="U90" s="759"/>
      <c r="V90" s="773"/>
      <c r="W90" s="763"/>
      <c r="X90" s="773"/>
    </row>
    <row r="91" spans="1:24" ht="24" x14ac:dyDescent="0.2">
      <c r="A91" s="947">
        <v>81</v>
      </c>
      <c r="B91" s="950" t="s">
        <v>168</v>
      </c>
      <c r="C91" s="213" t="s">
        <v>320</v>
      </c>
      <c r="D91" s="746">
        <f t="shared" si="9"/>
        <v>24825</v>
      </c>
      <c r="E91" s="761">
        <f t="shared" si="6"/>
        <v>4520</v>
      </c>
      <c r="F91" s="761">
        <v>4520</v>
      </c>
      <c r="G91" s="761">
        <v>0</v>
      </c>
      <c r="H91" s="761">
        <f t="shared" si="7"/>
        <v>3979</v>
      </c>
      <c r="I91" s="212">
        <v>0</v>
      </c>
      <c r="J91" s="761">
        <v>1007</v>
      </c>
      <c r="K91" s="761">
        <v>0</v>
      </c>
      <c r="L91" s="761">
        <v>2972</v>
      </c>
      <c r="M91" s="761">
        <v>0</v>
      </c>
      <c r="N91" s="761">
        <v>0</v>
      </c>
      <c r="O91" s="746">
        <f t="shared" si="8"/>
        <v>16326</v>
      </c>
      <c r="P91" s="761">
        <v>0</v>
      </c>
      <c r="Q91" s="761">
        <v>16326</v>
      </c>
      <c r="R91" s="761">
        <v>0</v>
      </c>
      <c r="T91" s="759"/>
      <c r="U91" s="759"/>
      <c r="V91" s="773"/>
      <c r="W91" s="763"/>
      <c r="X91" s="773"/>
    </row>
    <row r="92" spans="1:24" ht="36" x14ac:dyDescent="0.2">
      <c r="A92" s="948"/>
      <c r="B92" s="951"/>
      <c r="C92" s="122" t="s">
        <v>321</v>
      </c>
      <c r="D92" s="746">
        <f t="shared" si="9"/>
        <v>11905</v>
      </c>
      <c r="E92" s="761">
        <f t="shared" si="6"/>
        <v>0</v>
      </c>
      <c r="F92" s="761">
        <v>0</v>
      </c>
      <c r="G92" s="761">
        <v>0</v>
      </c>
      <c r="H92" s="761">
        <f t="shared" si="7"/>
        <v>3979</v>
      </c>
      <c r="I92" s="212">
        <v>0</v>
      </c>
      <c r="J92" s="761">
        <v>1007</v>
      </c>
      <c r="K92" s="761">
        <v>0</v>
      </c>
      <c r="L92" s="761">
        <v>2972</v>
      </c>
      <c r="M92" s="761">
        <v>0</v>
      </c>
      <c r="N92" s="761">
        <v>0</v>
      </c>
      <c r="O92" s="746">
        <f t="shared" si="8"/>
        <v>7926</v>
      </c>
      <c r="P92" s="761">
        <v>0</v>
      </c>
      <c r="Q92" s="761">
        <v>7926</v>
      </c>
      <c r="R92" s="761">
        <v>0</v>
      </c>
      <c r="T92" s="759"/>
      <c r="U92" s="759"/>
      <c r="V92" s="773"/>
      <c r="W92" s="763"/>
      <c r="X92" s="773"/>
    </row>
    <row r="93" spans="1:24" ht="24" x14ac:dyDescent="0.2">
      <c r="A93" s="948"/>
      <c r="B93" s="951"/>
      <c r="C93" s="122" t="s">
        <v>322</v>
      </c>
      <c r="D93" s="746">
        <f t="shared" si="9"/>
        <v>4520</v>
      </c>
      <c r="E93" s="761">
        <f t="shared" si="6"/>
        <v>4520</v>
      </c>
      <c r="F93" s="761">
        <v>4520</v>
      </c>
      <c r="G93" s="761">
        <v>0</v>
      </c>
      <c r="H93" s="761">
        <f t="shared" si="7"/>
        <v>0</v>
      </c>
      <c r="I93" s="212">
        <v>0</v>
      </c>
      <c r="J93" s="761">
        <v>0</v>
      </c>
      <c r="K93" s="761">
        <v>0</v>
      </c>
      <c r="L93" s="761">
        <v>0</v>
      </c>
      <c r="M93" s="761">
        <v>0</v>
      </c>
      <c r="N93" s="761">
        <v>0</v>
      </c>
      <c r="O93" s="746">
        <f t="shared" si="8"/>
        <v>0</v>
      </c>
      <c r="P93" s="761">
        <v>0</v>
      </c>
      <c r="Q93" s="761">
        <v>0</v>
      </c>
      <c r="R93" s="761">
        <v>0</v>
      </c>
      <c r="T93" s="759"/>
      <c r="U93" s="759"/>
      <c r="V93" s="773"/>
      <c r="W93" s="763"/>
      <c r="X93" s="773"/>
    </row>
    <row r="94" spans="1:24" ht="36" x14ac:dyDescent="0.2">
      <c r="A94" s="949"/>
      <c r="B94" s="952"/>
      <c r="C94" s="180" t="s">
        <v>323</v>
      </c>
      <c r="D94" s="746">
        <f t="shared" si="9"/>
        <v>8400</v>
      </c>
      <c r="E94" s="761">
        <f t="shared" si="6"/>
        <v>0</v>
      </c>
      <c r="F94" s="761">
        <v>0</v>
      </c>
      <c r="G94" s="761">
        <v>0</v>
      </c>
      <c r="H94" s="761">
        <f t="shared" si="7"/>
        <v>0</v>
      </c>
      <c r="I94" s="212">
        <v>0</v>
      </c>
      <c r="J94" s="761">
        <v>0</v>
      </c>
      <c r="K94" s="761">
        <v>0</v>
      </c>
      <c r="L94" s="761">
        <v>0</v>
      </c>
      <c r="M94" s="761">
        <v>0</v>
      </c>
      <c r="N94" s="761">
        <v>0</v>
      </c>
      <c r="O94" s="746">
        <f t="shared" si="8"/>
        <v>8400</v>
      </c>
      <c r="P94" s="761">
        <v>0</v>
      </c>
      <c r="Q94" s="761">
        <v>8400</v>
      </c>
      <c r="R94" s="761">
        <v>0</v>
      </c>
      <c r="T94" s="759"/>
      <c r="U94" s="759"/>
      <c r="V94" s="773"/>
      <c r="W94" s="763"/>
      <c r="X94" s="773"/>
    </row>
    <row r="95" spans="1:24" ht="24" x14ac:dyDescent="0.2">
      <c r="A95" s="173">
        <v>82</v>
      </c>
      <c r="B95" s="175" t="s">
        <v>170</v>
      </c>
      <c r="C95" s="122" t="s">
        <v>171</v>
      </c>
      <c r="D95" s="746">
        <f t="shared" si="9"/>
        <v>6365</v>
      </c>
      <c r="E95" s="761">
        <f t="shared" si="6"/>
        <v>6365</v>
      </c>
      <c r="F95" s="761">
        <v>400</v>
      </c>
      <c r="G95" s="761">
        <v>5965</v>
      </c>
      <c r="H95" s="761">
        <f t="shared" si="7"/>
        <v>0</v>
      </c>
      <c r="I95" s="212">
        <v>0</v>
      </c>
      <c r="J95" s="761">
        <v>0</v>
      </c>
      <c r="K95" s="761">
        <v>0</v>
      </c>
      <c r="L95" s="761">
        <v>0</v>
      </c>
      <c r="M95" s="761">
        <v>0</v>
      </c>
      <c r="N95" s="761">
        <v>0</v>
      </c>
      <c r="O95" s="746">
        <f t="shared" si="8"/>
        <v>0</v>
      </c>
      <c r="P95" s="761">
        <v>0</v>
      </c>
      <c r="Q95" s="761">
        <v>0</v>
      </c>
      <c r="R95" s="761">
        <v>0</v>
      </c>
      <c r="T95" s="759"/>
      <c r="U95" s="759"/>
      <c r="V95" s="773"/>
      <c r="W95" s="763"/>
      <c r="X95" s="773"/>
    </row>
    <row r="96" spans="1:24" x14ac:dyDescent="0.2">
      <c r="A96" s="173">
        <v>83</v>
      </c>
      <c r="B96" s="175" t="s">
        <v>172</v>
      </c>
      <c r="C96" s="122" t="s">
        <v>173</v>
      </c>
      <c r="D96" s="746">
        <f t="shared" si="9"/>
        <v>5192</v>
      </c>
      <c r="E96" s="761">
        <f t="shared" si="6"/>
        <v>0</v>
      </c>
      <c r="F96" s="761">
        <v>0</v>
      </c>
      <c r="G96" s="761">
        <v>0</v>
      </c>
      <c r="H96" s="761">
        <f t="shared" si="7"/>
        <v>5192</v>
      </c>
      <c r="I96" s="212">
        <v>0</v>
      </c>
      <c r="J96" s="761">
        <v>558</v>
      </c>
      <c r="K96" s="761">
        <v>349</v>
      </c>
      <c r="L96" s="761">
        <v>4285</v>
      </c>
      <c r="M96" s="761">
        <v>0</v>
      </c>
      <c r="N96" s="761">
        <v>0</v>
      </c>
      <c r="O96" s="746">
        <f t="shared" si="8"/>
        <v>0</v>
      </c>
      <c r="P96" s="761">
        <v>0</v>
      </c>
      <c r="Q96" s="761">
        <v>0</v>
      </c>
      <c r="R96" s="761">
        <v>0</v>
      </c>
      <c r="T96" s="759"/>
      <c r="U96" s="759"/>
      <c r="V96" s="773"/>
      <c r="W96" s="763"/>
      <c r="X96" s="773"/>
    </row>
    <row r="97" spans="1:24" x14ac:dyDescent="0.2">
      <c r="A97" s="173">
        <v>84</v>
      </c>
      <c r="B97" s="176" t="s">
        <v>174</v>
      </c>
      <c r="C97" s="122" t="s">
        <v>175</v>
      </c>
      <c r="D97" s="746">
        <f t="shared" si="9"/>
        <v>21979</v>
      </c>
      <c r="E97" s="761">
        <f t="shared" si="6"/>
        <v>0</v>
      </c>
      <c r="F97" s="761">
        <v>0</v>
      </c>
      <c r="G97" s="761">
        <v>0</v>
      </c>
      <c r="H97" s="761">
        <f t="shared" si="7"/>
        <v>20601</v>
      </c>
      <c r="I97" s="212">
        <v>0</v>
      </c>
      <c r="J97" s="761">
        <v>6635</v>
      </c>
      <c r="K97" s="761">
        <v>1100</v>
      </c>
      <c r="L97" s="761">
        <v>12866</v>
      </c>
      <c r="M97" s="761">
        <v>939</v>
      </c>
      <c r="N97" s="761">
        <v>439</v>
      </c>
      <c r="O97" s="746">
        <f t="shared" si="8"/>
        <v>0</v>
      </c>
      <c r="P97" s="761">
        <v>0</v>
      </c>
      <c r="Q97" s="761">
        <v>0</v>
      </c>
      <c r="R97" s="761">
        <v>0</v>
      </c>
      <c r="T97" s="759"/>
      <c r="U97" s="759"/>
      <c r="V97" s="773"/>
      <c r="W97" s="763"/>
      <c r="X97" s="773"/>
    </row>
    <row r="98" spans="1:24" x14ac:dyDescent="0.2">
      <c r="A98" s="173">
        <v>85</v>
      </c>
      <c r="B98" s="175" t="s">
        <v>176</v>
      </c>
      <c r="C98" s="122" t="s">
        <v>177</v>
      </c>
      <c r="D98" s="746">
        <f t="shared" si="9"/>
        <v>10042</v>
      </c>
      <c r="E98" s="761">
        <f t="shared" si="6"/>
        <v>0</v>
      </c>
      <c r="F98" s="761">
        <v>0</v>
      </c>
      <c r="G98" s="761">
        <v>0</v>
      </c>
      <c r="H98" s="761">
        <f t="shared" si="7"/>
        <v>10042</v>
      </c>
      <c r="I98" s="212">
        <v>0</v>
      </c>
      <c r="J98" s="761">
        <v>552</v>
      </c>
      <c r="K98" s="761">
        <v>79</v>
      </c>
      <c r="L98" s="761">
        <v>9411</v>
      </c>
      <c r="M98" s="761">
        <v>0</v>
      </c>
      <c r="N98" s="761">
        <v>0</v>
      </c>
      <c r="O98" s="746">
        <f t="shared" si="8"/>
        <v>0</v>
      </c>
      <c r="P98" s="761">
        <v>0</v>
      </c>
      <c r="Q98" s="761">
        <v>0</v>
      </c>
      <c r="R98" s="761">
        <v>0</v>
      </c>
      <c r="T98" s="759"/>
      <c r="U98" s="759"/>
      <c r="V98" s="773"/>
      <c r="W98" s="763"/>
      <c r="X98" s="773"/>
    </row>
    <row r="99" spans="1:24" x14ac:dyDescent="0.2">
      <c r="A99" s="173">
        <v>86</v>
      </c>
      <c r="B99" s="176" t="s">
        <v>178</v>
      </c>
      <c r="C99" s="122" t="s">
        <v>179</v>
      </c>
      <c r="D99" s="746">
        <f t="shared" si="9"/>
        <v>12696</v>
      </c>
      <c r="E99" s="761">
        <f t="shared" si="6"/>
        <v>0</v>
      </c>
      <c r="F99" s="761">
        <v>0</v>
      </c>
      <c r="G99" s="761">
        <v>0</v>
      </c>
      <c r="H99" s="761">
        <f t="shared" si="7"/>
        <v>12696</v>
      </c>
      <c r="I99" s="212">
        <v>0</v>
      </c>
      <c r="J99" s="761">
        <v>1142</v>
      </c>
      <c r="K99" s="761">
        <v>729</v>
      </c>
      <c r="L99" s="761">
        <v>10825</v>
      </c>
      <c r="M99" s="761">
        <v>0</v>
      </c>
      <c r="N99" s="761">
        <v>0</v>
      </c>
      <c r="O99" s="746">
        <f t="shared" si="8"/>
        <v>0</v>
      </c>
      <c r="P99" s="761">
        <v>0</v>
      </c>
      <c r="Q99" s="761">
        <v>0</v>
      </c>
      <c r="R99" s="761">
        <v>0</v>
      </c>
      <c r="T99" s="759"/>
      <c r="U99" s="759"/>
      <c r="V99" s="773"/>
      <c r="W99" s="763"/>
      <c r="X99" s="773"/>
    </row>
    <row r="100" spans="1:24" x14ac:dyDescent="0.2">
      <c r="A100" s="173">
        <v>87</v>
      </c>
      <c r="B100" s="176" t="s">
        <v>180</v>
      </c>
      <c r="C100" s="122" t="s">
        <v>181</v>
      </c>
      <c r="D100" s="746">
        <f t="shared" si="9"/>
        <v>39719</v>
      </c>
      <c r="E100" s="761">
        <f t="shared" si="6"/>
        <v>0</v>
      </c>
      <c r="F100" s="761">
        <v>0</v>
      </c>
      <c r="G100" s="761">
        <v>0</v>
      </c>
      <c r="H100" s="761">
        <f t="shared" si="7"/>
        <v>39719</v>
      </c>
      <c r="I100" s="212">
        <v>0</v>
      </c>
      <c r="J100" s="761">
        <v>7113</v>
      </c>
      <c r="K100" s="761">
        <v>2851</v>
      </c>
      <c r="L100" s="761">
        <v>29755</v>
      </c>
      <c r="M100" s="761">
        <v>0</v>
      </c>
      <c r="N100" s="761">
        <v>0</v>
      </c>
      <c r="O100" s="746">
        <f t="shared" si="8"/>
        <v>0</v>
      </c>
      <c r="P100" s="761">
        <v>0</v>
      </c>
      <c r="Q100" s="761">
        <v>0</v>
      </c>
      <c r="R100" s="761">
        <v>0</v>
      </c>
      <c r="T100" s="759"/>
      <c r="U100" s="759"/>
      <c r="V100" s="773"/>
      <c r="W100" s="763"/>
      <c r="X100" s="773"/>
    </row>
    <row r="101" spans="1:24" x14ac:dyDescent="0.2">
      <c r="A101" s="173">
        <v>88</v>
      </c>
      <c r="B101" s="175" t="s">
        <v>182</v>
      </c>
      <c r="C101" s="122" t="s">
        <v>183</v>
      </c>
      <c r="D101" s="746">
        <f t="shared" si="9"/>
        <v>13553</v>
      </c>
      <c r="E101" s="761">
        <f t="shared" si="6"/>
        <v>0</v>
      </c>
      <c r="F101" s="761">
        <v>0</v>
      </c>
      <c r="G101" s="761">
        <v>0</v>
      </c>
      <c r="H101" s="761">
        <f t="shared" si="7"/>
        <v>12089</v>
      </c>
      <c r="I101" s="212">
        <v>0</v>
      </c>
      <c r="J101" s="761">
        <v>1721</v>
      </c>
      <c r="K101" s="761">
        <v>2226</v>
      </c>
      <c r="L101" s="761">
        <v>8142</v>
      </c>
      <c r="M101" s="761">
        <v>1025</v>
      </c>
      <c r="N101" s="761">
        <v>439</v>
      </c>
      <c r="O101" s="746">
        <f t="shared" si="8"/>
        <v>0</v>
      </c>
      <c r="P101" s="761">
        <v>0</v>
      </c>
      <c r="Q101" s="761">
        <v>0</v>
      </c>
      <c r="R101" s="761">
        <v>0</v>
      </c>
      <c r="T101" s="759"/>
      <c r="U101" s="759"/>
      <c r="V101" s="773"/>
      <c r="W101" s="763"/>
      <c r="X101" s="773"/>
    </row>
    <row r="102" spans="1:24" x14ac:dyDescent="0.2">
      <c r="A102" s="173">
        <v>89</v>
      </c>
      <c r="B102" s="174" t="s">
        <v>186</v>
      </c>
      <c r="C102" s="122" t="s">
        <v>187</v>
      </c>
      <c r="D102" s="746">
        <f t="shared" si="9"/>
        <v>42408</v>
      </c>
      <c r="E102" s="761">
        <f t="shared" si="6"/>
        <v>0</v>
      </c>
      <c r="F102" s="761">
        <v>0</v>
      </c>
      <c r="G102" s="761">
        <v>0</v>
      </c>
      <c r="H102" s="761">
        <f t="shared" si="7"/>
        <v>42408</v>
      </c>
      <c r="I102" s="212">
        <v>681</v>
      </c>
      <c r="J102" s="761">
        <v>6062</v>
      </c>
      <c r="K102" s="761">
        <v>2800</v>
      </c>
      <c r="L102" s="761">
        <v>32865</v>
      </c>
      <c r="M102" s="761">
        <v>0</v>
      </c>
      <c r="N102" s="761">
        <v>0</v>
      </c>
      <c r="O102" s="746">
        <f t="shared" si="8"/>
        <v>0</v>
      </c>
      <c r="P102" s="761">
        <v>0</v>
      </c>
      <c r="Q102" s="761">
        <v>0</v>
      </c>
      <c r="R102" s="761">
        <v>0</v>
      </c>
      <c r="T102" s="759"/>
      <c r="U102" s="759"/>
      <c r="V102" s="773"/>
      <c r="W102" s="763"/>
      <c r="X102" s="773"/>
    </row>
    <row r="103" spans="1:24" x14ac:dyDescent="0.2">
      <c r="A103" s="173">
        <v>90</v>
      </c>
      <c r="B103" s="174" t="s">
        <v>188</v>
      </c>
      <c r="C103" s="122" t="s">
        <v>189</v>
      </c>
      <c r="D103" s="746">
        <f t="shared" si="9"/>
        <v>37759</v>
      </c>
      <c r="E103" s="761">
        <f t="shared" si="6"/>
        <v>0</v>
      </c>
      <c r="F103" s="761">
        <v>0</v>
      </c>
      <c r="G103" s="761">
        <v>0</v>
      </c>
      <c r="H103" s="761">
        <f t="shared" si="7"/>
        <v>36298</v>
      </c>
      <c r="I103" s="212">
        <v>230</v>
      </c>
      <c r="J103" s="761">
        <v>5680</v>
      </c>
      <c r="K103" s="761">
        <v>4047</v>
      </c>
      <c r="L103" s="761">
        <v>26341</v>
      </c>
      <c r="M103" s="761">
        <v>1022</v>
      </c>
      <c r="N103" s="761">
        <v>439</v>
      </c>
      <c r="O103" s="746">
        <f t="shared" si="8"/>
        <v>0</v>
      </c>
      <c r="P103" s="761">
        <v>0</v>
      </c>
      <c r="Q103" s="761">
        <v>0</v>
      </c>
      <c r="R103" s="761">
        <v>0</v>
      </c>
      <c r="T103" s="759"/>
      <c r="U103" s="759"/>
      <c r="V103" s="773"/>
      <c r="W103" s="763"/>
      <c r="X103" s="773"/>
    </row>
    <row r="104" spans="1:24" x14ac:dyDescent="0.2">
      <c r="A104" s="173">
        <v>91</v>
      </c>
      <c r="B104" s="176" t="s">
        <v>190</v>
      </c>
      <c r="C104" s="122" t="s">
        <v>191</v>
      </c>
      <c r="D104" s="746">
        <f t="shared" si="9"/>
        <v>8283</v>
      </c>
      <c r="E104" s="761">
        <f t="shared" si="6"/>
        <v>0</v>
      </c>
      <c r="F104" s="761">
        <v>0</v>
      </c>
      <c r="G104" s="761">
        <v>0</v>
      </c>
      <c r="H104" s="761">
        <f t="shared" si="7"/>
        <v>8283</v>
      </c>
      <c r="I104" s="212">
        <v>0</v>
      </c>
      <c r="J104" s="761">
        <v>548</v>
      </c>
      <c r="K104" s="761">
        <v>3</v>
      </c>
      <c r="L104" s="761">
        <v>7732</v>
      </c>
      <c r="M104" s="761">
        <v>0</v>
      </c>
      <c r="N104" s="761">
        <v>0</v>
      </c>
      <c r="O104" s="746">
        <f t="shared" si="8"/>
        <v>0</v>
      </c>
      <c r="P104" s="761">
        <v>0</v>
      </c>
      <c r="Q104" s="761">
        <v>0</v>
      </c>
      <c r="R104" s="761">
        <v>0</v>
      </c>
      <c r="T104" s="759"/>
      <c r="U104" s="759"/>
      <c r="V104" s="773"/>
      <c r="W104" s="763"/>
      <c r="X104" s="773"/>
    </row>
    <row r="105" spans="1:24" x14ac:dyDescent="0.2">
      <c r="A105" s="173">
        <v>92</v>
      </c>
      <c r="B105" s="174" t="s">
        <v>192</v>
      </c>
      <c r="C105" s="122" t="s">
        <v>193</v>
      </c>
      <c r="D105" s="746">
        <f t="shared" si="9"/>
        <v>10474</v>
      </c>
      <c r="E105" s="761">
        <f t="shared" si="6"/>
        <v>0</v>
      </c>
      <c r="F105" s="761">
        <v>0</v>
      </c>
      <c r="G105" s="761">
        <v>0</v>
      </c>
      <c r="H105" s="761">
        <f t="shared" si="7"/>
        <v>10474</v>
      </c>
      <c r="I105" s="212">
        <v>0</v>
      </c>
      <c r="J105" s="761">
        <v>2001</v>
      </c>
      <c r="K105" s="761">
        <v>1952</v>
      </c>
      <c r="L105" s="761">
        <v>6521</v>
      </c>
      <c r="M105" s="761">
        <v>0</v>
      </c>
      <c r="N105" s="761">
        <v>0</v>
      </c>
      <c r="O105" s="746">
        <f t="shared" si="8"/>
        <v>0</v>
      </c>
      <c r="P105" s="761">
        <v>0</v>
      </c>
      <c r="Q105" s="761">
        <v>0</v>
      </c>
      <c r="R105" s="761">
        <v>0</v>
      </c>
      <c r="T105" s="759"/>
      <c r="U105" s="759"/>
      <c r="V105" s="773"/>
      <c r="W105" s="763"/>
      <c r="X105" s="773"/>
    </row>
    <row r="106" spans="1:24" x14ac:dyDescent="0.2">
      <c r="A106" s="173">
        <v>93</v>
      </c>
      <c r="B106" s="174" t="s">
        <v>194</v>
      </c>
      <c r="C106" s="122" t="s">
        <v>195</v>
      </c>
      <c r="D106" s="746">
        <f t="shared" si="9"/>
        <v>14565</v>
      </c>
      <c r="E106" s="761">
        <f t="shared" si="6"/>
        <v>0</v>
      </c>
      <c r="F106" s="761">
        <v>0</v>
      </c>
      <c r="G106" s="761">
        <v>0</v>
      </c>
      <c r="H106" s="761">
        <f t="shared" si="7"/>
        <v>14565</v>
      </c>
      <c r="I106" s="212">
        <v>0</v>
      </c>
      <c r="J106" s="761">
        <v>2144</v>
      </c>
      <c r="K106" s="761">
        <v>2573</v>
      </c>
      <c r="L106" s="761">
        <v>9848</v>
      </c>
      <c r="M106" s="761">
        <v>0</v>
      </c>
      <c r="N106" s="761">
        <v>0</v>
      </c>
      <c r="O106" s="746">
        <f t="shared" si="8"/>
        <v>0</v>
      </c>
      <c r="P106" s="761">
        <v>0</v>
      </c>
      <c r="Q106" s="761">
        <v>0</v>
      </c>
      <c r="R106" s="761">
        <v>0</v>
      </c>
      <c r="T106" s="759"/>
      <c r="U106" s="759"/>
      <c r="V106" s="773"/>
      <c r="W106" s="763"/>
      <c r="X106" s="773"/>
    </row>
    <row r="107" spans="1:24" x14ac:dyDescent="0.2">
      <c r="A107" s="173">
        <v>94</v>
      </c>
      <c r="B107" s="175" t="s">
        <v>196</v>
      </c>
      <c r="C107" s="122" t="s">
        <v>197</v>
      </c>
      <c r="D107" s="746">
        <f t="shared" si="9"/>
        <v>22793</v>
      </c>
      <c r="E107" s="761">
        <f t="shared" si="6"/>
        <v>0</v>
      </c>
      <c r="F107" s="761">
        <v>0</v>
      </c>
      <c r="G107" s="761">
        <v>0</v>
      </c>
      <c r="H107" s="761">
        <f t="shared" si="7"/>
        <v>20877</v>
      </c>
      <c r="I107" s="212">
        <v>0</v>
      </c>
      <c r="J107" s="761">
        <v>5236</v>
      </c>
      <c r="K107" s="761">
        <v>2826</v>
      </c>
      <c r="L107" s="761">
        <v>12815</v>
      </c>
      <c r="M107" s="761">
        <v>1034</v>
      </c>
      <c r="N107" s="761">
        <v>439</v>
      </c>
      <c r="O107" s="746">
        <f t="shared" si="8"/>
        <v>443</v>
      </c>
      <c r="P107" s="761">
        <v>0</v>
      </c>
      <c r="Q107" s="761">
        <v>443</v>
      </c>
      <c r="R107" s="761">
        <v>0</v>
      </c>
      <c r="T107" s="759"/>
      <c r="U107" s="759"/>
      <c r="V107" s="773"/>
      <c r="W107" s="763"/>
      <c r="X107" s="773"/>
    </row>
    <row r="108" spans="1:24" x14ac:dyDescent="0.2">
      <c r="A108" s="173">
        <v>95</v>
      </c>
      <c r="B108" s="176" t="s">
        <v>198</v>
      </c>
      <c r="C108" s="122" t="s">
        <v>199</v>
      </c>
      <c r="D108" s="746">
        <f t="shared" si="9"/>
        <v>10705</v>
      </c>
      <c r="E108" s="761">
        <f t="shared" si="6"/>
        <v>0</v>
      </c>
      <c r="F108" s="761">
        <v>0</v>
      </c>
      <c r="G108" s="761">
        <v>0</v>
      </c>
      <c r="H108" s="761">
        <f t="shared" si="7"/>
        <v>10705</v>
      </c>
      <c r="I108" s="212">
        <v>0</v>
      </c>
      <c r="J108" s="761">
        <v>2345</v>
      </c>
      <c r="K108" s="761">
        <v>2071</v>
      </c>
      <c r="L108" s="761">
        <v>6289</v>
      </c>
      <c r="M108" s="761">
        <v>0</v>
      </c>
      <c r="N108" s="761">
        <v>0</v>
      </c>
      <c r="O108" s="746">
        <f t="shared" si="8"/>
        <v>0</v>
      </c>
      <c r="P108" s="761">
        <v>0</v>
      </c>
      <c r="Q108" s="761">
        <v>0</v>
      </c>
      <c r="R108" s="761">
        <v>0</v>
      </c>
      <c r="T108" s="759"/>
      <c r="U108" s="759"/>
      <c r="V108" s="773"/>
      <c r="W108" s="763"/>
      <c r="X108" s="773"/>
    </row>
    <row r="109" spans="1:24" x14ac:dyDescent="0.2">
      <c r="A109" s="173">
        <v>96</v>
      </c>
      <c r="B109" s="174" t="s">
        <v>202</v>
      </c>
      <c r="C109" s="122" t="s">
        <v>203</v>
      </c>
      <c r="D109" s="746">
        <f t="shared" si="9"/>
        <v>25847</v>
      </c>
      <c r="E109" s="761">
        <f t="shared" si="6"/>
        <v>0</v>
      </c>
      <c r="F109" s="761">
        <v>0</v>
      </c>
      <c r="G109" s="761">
        <v>0</v>
      </c>
      <c r="H109" s="761">
        <f t="shared" si="7"/>
        <v>25847</v>
      </c>
      <c r="I109" s="212">
        <v>0</v>
      </c>
      <c r="J109" s="761">
        <v>4221</v>
      </c>
      <c r="K109" s="761">
        <v>1300</v>
      </c>
      <c r="L109" s="761">
        <v>20326</v>
      </c>
      <c r="M109" s="761">
        <v>0</v>
      </c>
      <c r="N109" s="761">
        <v>0</v>
      </c>
      <c r="O109" s="746">
        <f t="shared" si="8"/>
        <v>0</v>
      </c>
      <c r="P109" s="761">
        <v>0</v>
      </c>
      <c r="Q109" s="761">
        <v>0</v>
      </c>
      <c r="R109" s="761">
        <v>0</v>
      </c>
      <c r="T109" s="759"/>
      <c r="U109" s="759"/>
      <c r="V109" s="773"/>
      <c r="W109" s="763"/>
      <c r="X109" s="773"/>
    </row>
    <row r="110" spans="1:24" x14ac:dyDescent="0.2">
      <c r="A110" s="173">
        <v>97</v>
      </c>
      <c r="B110" s="174" t="s">
        <v>206</v>
      </c>
      <c r="C110" s="122" t="s">
        <v>207</v>
      </c>
      <c r="D110" s="746">
        <f t="shared" si="9"/>
        <v>7906</v>
      </c>
      <c r="E110" s="761">
        <f t="shared" si="6"/>
        <v>7906</v>
      </c>
      <c r="F110" s="761">
        <v>0</v>
      </c>
      <c r="G110" s="761">
        <v>7906</v>
      </c>
      <c r="H110" s="761">
        <f t="shared" si="7"/>
        <v>0</v>
      </c>
      <c r="I110" s="212">
        <v>0</v>
      </c>
      <c r="J110" s="761">
        <v>0</v>
      </c>
      <c r="K110" s="761">
        <v>0</v>
      </c>
      <c r="L110" s="761">
        <v>0</v>
      </c>
      <c r="M110" s="761">
        <v>0</v>
      </c>
      <c r="N110" s="761">
        <v>0</v>
      </c>
      <c r="O110" s="746">
        <f t="shared" si="8"/>
        <v>0</v>
      </c>
      <c r="P110" s="761">
        <v>0</v>
      </c>
      <c r="Q110" s="761">
        <v>0</v>
      </c>
      <c r="R110" s="761">
        <v>0</v>
      </c>
      <c r="T110" s="759"/>
      <c r="U110" s="759"/>
      <c r="V110" s="773"/>
      <c r="W110" s="763"/>
      <c r="X110" s="773"/>
    </row>
    <row r="111" spans="1:24" x14ac:dyDescent="0.2">
      <c r="A111" s="173">
        <v>98</v>
      </c>
      <c r="B111" s="174" t="s">
        <v>208</v>
      </c>
      <c r="C111" s="122" t="s">
        <v>209</v>
      </c>
      <c r="D111" s="746">
        <f t="shared" si="9"/>
        <v>0</v>
      </c>
      <c r="E111" s="761">
        <f t="shared" si="6"/>
        <v>0</v>
      </c>
      <c r="F111" s="761">
        <v>0</v>
      </c>
      <c r="G111" s="761">
        <v>0</v>
      </c>
      <c r="H111" s="761">
        <f t="shared" si="7"/>
        <v>0</v>
      </c>
      <c r="I111" s="212">
        <v>0</v>
      </c>
      <c r="J111" s="761">
        <v>0</v>
      </c>
      <c r="K111" s="761">
        <v>0</v>
      </c>
      <c r="L111" s="761">
        <v>0</v>
      </c>
      <c r="M111" s="761">
        <v>0</v>
      </c>
      <c r="N111" s="761">
        <v>0</v>
      </c>
      <c r="O111" s="746">
        <f t="shared" si="8"/>
        <v>0</v>
      </c>
      <c r="P111" s="761">
        <v>0</v>
      </c>
      <c r="Q111" s="761">
        <v>0</v>
      </c>
      <c r="R111" s="761">
        <v>0</v>
      </c>
      <c r="T111" s="759"/>
      <c r="U111" s="759"/>
      <c r="V111" s="773"/>
      <c r="W111" s="763"/>
      <c r="X111" s="773"/>
    </row>
    <row r="112" spans="1:24" x14ac:dyDescent="0.2">
      <c r="A112" s="173">
        <v>99</v>
      </c>
      <c r="B112" s="176" t="s">
        <v>210</v>
      </c>
      <c r="C112" s="122" t="s">
        <v>211</v>
      </c>
      <c r="D112" s="746">
        <f t="shared" si="9"/>
        <v>0</v>
      </c>
      <c r="E112" s="761">
        <f t="shared" si="6"/>
        <v>0</v>
      </c>
      <c r="F112" s="761">
        <v>0</v>
      </c>
      <c r="G112" s="761">
        <v>0</v>
      </c>
      <c r="H112" s="761">
        <f t="shared" si="7"/>
        <v>0</v>
      </c>
      <c r="I112" s="212">
        <v>0</v>
      </c>
      <c r="J112" s="761">
        <v>0</v>
      </c>
      <c r="K112" s="761">
        <v>0</v>
      </c>
      <c r="L112" s="761">
        <v>0</v>
      </c>
      <c r="M112" s="761">
        <v>0</v>
      </c>
      <c r="N112" s="761">
        <v>0</v>
      </c>
      <c r="O112" s="746">
        <f t="shared" si="8"/>
        <v>0</v>
      </c>
      <c r="P112" s="761">
        <v>0</v>
      </c>
      <c r="Q112" s="761">
        <v>0</v>
      </c>
      <c r="R112" s="761">
        <v>0</v>
      </c>
      <c r="T112" s="759"/>
      <c r="U112" s="759"/>
      <c r="V112" s="773"/>
      <c r="W112" s="763"/>
      <c r="X112" s="773"/>
    </row>
    <row r="113" spans="1:24" x14ac:dyDescent="0.2">
      <c r="A113" s="173">
        <v>100</v>
      </c>
      <c r="B113" s="176" t="s">
        <v>212</v>
      </c>
      <c r="C113" s="122" t="s">
        <v>213</v>
      </c>
      <c r="D113" s="746">
        <f t="shared" si="9"/>
        <v>0</v>
      </c>
      <c r="E113" s="761">
        <f t="shared" si="6"/>
        <v>0</v>
      </c>
      <c r="F113" s="761">
        <v>0</v>
      </c>
      <c r="G113" s="761">
        <v>0</v>
      </c>
      <c r="H113" s="761">
        <f t="shared" si="7"/>
        <v>0</v>
      </c>
      <c r="I113" s="212">
        <v>0</v>
      </c>
      <c r="J113" s="761">
        <v>0</v>
      </c>
      <c r="K113" s="761">
        <v>0</v>
      </c>
      <c r="L113" s="761">
        <v>0</v>
      </c>
      <c r="M113" s="761">
        <v>0</v>
      </c>
      <c r="N113" s="761">
        <v>0</v>
      </c>
      <c r="O113" s="746">
        <f t="shared" si="8"/>
        <v>0</v>
      </c>
      <c r="P113" s="761">
        <v>0</v>
      </c>
      <c r="Q113" s="761">
        <v>0</v>
      </c>
      <c r="R113" s="761">
        <v>0</v>
      </c>
      <c r="T113" s="759"/>
      <c r="U113" s="759"/>
      <c r="V113" s="773"/>
      <c r="W113" s="763"/>
      <c r="X113" s="773"/>
    </row>
    <row r="114" spans="1:24" x14ac:dyDescent="0.2">
      <c r="A114" s="173">
        <v>101</v>
      </c>
      <c r="B114" s="176" t="s">
        <v>214</v>
      </c>
      <c r="C114" s="122" t="s">
        <v>215</v>
      </c>
      <c r="D114" s="746">
        <f t="shared" si="9"/>
        <v>0</v>
      </c>
      <c r="E114" s="761">
        <f t="shared" si="6"/>
        <v>0</v>
      </c>
      <c r="F114" s="761">
        <v>0</v>
      </c>
      <c r="G114" s="761">
        <v>0</v>
      </c>
      <c r="H114" s="761">
        <f t="shared" si="7"/>
        <v>0</v>
      </c>
      <c r="I114" s="212">
        <v>0</v>
      </c>
      <c r="J114" s="761">
        <v>0</v>
      </c>
      <c r="K114" s="761">
        <v>0</v>
      </c>
      <c r="L114" s="761">
        <v>0</v>
      </c>
      <c r="M114" s="761">
        <v>0</v>
      </c>
      <c r="N114" s="761">
        <v>0</v>
      </c>
      <c r="O114" s="746">
        <f t="shared" si="8"/>
        <v>0</v>
      </c>
      <c r="P114" s="761">
        <v>0</v>
      </c>
      <c r="Q114" s="761">
        <v>0</v>
      </c>
      <c r="R114" s="761">
        <v>0</v>
      </c>
      <c r="T114" s="759"/>
      <c r="U114" s="759"/>
      <c r="V114" s="773"/>
      <c r="W114" s="763"/>
      <c r="X114" s="773"/>
    </row>
    <row r="115" spans="1:24" x14ac:dyDescent="0.2">
      <c r="A115" s="173">
        <v>102</v>
      </c>
      <c r="B115" s="176" t="s">
        <v>216</v>
      </c>
      <c r="C115" s="122" t="s">
        <v>217</v>
      </c>
      <c r="D115" s="746">
        <f t="shared" si="9"/>
        <v>0</v>
      </c>
      <c r="E115" s="761">
        <f t="shared" si="6"/>
        <v>0</v>
      </c>
      <c r="F115" s="761">
        <v>0</v>
      </c>
      <c r="G115" s="761">
        <v>0</v>
      </c>
      <c r="H115" s="761">
        <f t="shared" si="7"/>
        <v>0</v>
      </c>
      <c r="I115" s="212">
        <v>0</v>
      </c>
      <c r="J115" s="761">
        <v>0</v>
      </c>
      <c r="K115" s="761">
        <v>0</v>
      </c>
      <c r="L115" s="761">
        <v>0</v>
      </c>
      <c r="M115" s="761">
        <v>0</v>
      </c>
      <c r="N115" s="761">
        <v>0</v>
      </c>
      <c r="O115" s="746">
        <f t="shared" si="8"/>
        <v>0</v>
      </c>
      <c r="P115" s="761">
        <v>0</v>
      </c>
      <c r="Q115" s="761">
        <v>0</v>
      </c>
      <c r="R115" s="761">
        <v>0</v>
      </c>
      <c r="T115" s="759"/>
      <c r="U115" s="759"/>
      <c r="V115" s="773"/>
      <c r="W115" s="763"/>
      <c r="X115" s="773"/>
    </row>
    <row r="116" spans="1:24" x14ac:dyDescent="0.2">
      <c r="A116" s="173">
        <v>103</v>
      </c>
      <c r="B116" s="176" t="s">
        <v>218</v>
      </c>
      <c r="C116" s="122" t="s">
        <v>219</v>
      </c>
      <c r="D116" s="746">
        <f t="shared" si="9"/>
        <v>32200</v>
      </c>
      <c r="E116" s="761">
        <f t="shared" si="6"/>
        <v>32200</v>
      </c>
      <c r="F116" s="761">
        <v>0</v>
      </c>
      <c r="G116" s="761">
        <v>32200</v>
      </c>
      <c r="H116" s="761">
        <f t="shared" si="7"/>
        <v>0</v>
      </c>
      <c r="I116" s="212">
        <v>0</v>
      </c>
      <c r="J116" s="761">
        <v>0</v>
      </c>
      <c r="K116" s="761">
        <v>0</v>
      </c>
      <c r="L116" s="761">
        <v>0</v>
      </c>
      <c r="M116" s="761">
        <v>0</v>
      </c>
      <c r="N116" s="761">
        <v>0</v>
      </c>
      <c r="O116" s="746">
        <f t="shared" si="8"/>
        <v>0</v>
      </c>
      <c r="P116" s="761">
        <v>0</v>
      </c>
      <c r="Q116" s="761">
        <v>0</v>
      </c>
      <c r="R116" s="761">
        <v>0</v>
      </c>
      <c r="T116" s="759"/>
      <c r="U116" s="759"/>
      <c r="V116" s="773"/>
      <c r="W116" s="763"/>
      <c r="X116" s="773"/>
    </row>
    <row r="117" spans="1:24" x14ac:dyDescent="0.2">
      <c r="A117" s="173">
        <v>104</v>
      </c>
      <c r="B117" s="181" t="s">
        <v>220</v>
      </c>
      <c r="C117" s="179" t="s">
        <v>221</v>
      </c>
      <c r="D117" s="746">
        <f t="shared" si="9"/>
        <v>0</v>
      </c>
      <c r="E117" s="761">
        <f t="shared" si="6"/>
        <v>0</v>
      </c>
      <c r="F117" s="761">
        <v>0</v>
      </c>
      <c r="G117" s="761">
        <v>0</v>
      </c>
      <c r="H117" s="761">
        <f t="shared" si="7"/>
        <v>0</v>
      </c>
      <c r="I117" s="212">
        <v>0</v>
      </c>
      <c r="J117" s="761">
        <v>0</v>
      </c>
      <c r="K117" s="761">
        <v>0</v>
      </c>
      <c r="L117" s="761">
        <v>0</v>
      </c>
      <c r="M117" s="761">
        <v>0</v>
      </c>
      <c r="N117" s="761">
        <v>0</v>
      </c>
      <c r="O117" s="746">
        <f t="shared" si="8"/>
        <v>0</v>
      </c>
      <c r="P117" s="761">
        <v>0</v>
      </c>
      <c r="Q117" s="761">
        <v>0</v>
      </c>
      <c r="R117" s="761">
        <v>0</v>
      </c>
      <c r="T117" s="759"/>
      <c r="U117" s="759"/>
      <c r="V117" s="773"/>
      <c r="W117" s="763"/>
      <c r="X117" s="773"/>
    </row>
    <row r="118" spans="1:24" x14ac:dyDescent="0.2">
      <c r="A118" s="173">
        <v>105</v>
      </c>
      <c r="B118" s="175" t="s">
        <v>222</v>
      </c>
      <c r="C118" s="122" t="s">
        <v>223</v>
      </c>
      <c r="D118" s="746">
        <f t="shared" si="9"/>
        <v>0</v>
      </c>
      <c r="E118" s="761">
        <f t="shared" si="6"/>
        <v>0</v>
      </c>
      <c r="F118" s="761">
        <v>0</v>
      </c>
      <c r="G118" s="761">
        <v>0</v>
      </c>
      <c r="H118" s="761">
        <f t="shared" si="7"/>
        <v>0</v>
      </c>
      <c r="I118" s="212">
        <v>0</v>
      </c>
      <c r="J118" s="761">
        <v>0</v>
      </c>
      <c r="K118" s="761">
        <v>0</v>
      </c>
      <c r="L118" s="761">
        <v>0</v>
      </c>
      <c r="M118" s="761">
        <v>0</v>
      </c>
      <c r="N118" s="761">
        <v>0</v>
      </c>
      <c r="O118" s="746">
        <f t="shared" si="8"/>
        <v>0</v>
      </c>
      <c r="P118" s="761">
        <v>0</v>
      </c>
      <c r="Q118" s="761">
        <v>0</v>
      </c>
      <c r="R118" s="761">
        <v>0</v>
      </c>
      <c r="T118" s="759"/>
      <c r="U118" s="759"/>
      <c r="V118" s="773"/>
      <c r="W118" s="763"/>
      <c r="X118" s="773"/>
    </row>
    <row r="119" spans="1:24" x14ac:dyDescent="0.2">
      <c r="A119" s="173">
        <v>106</v>
      </c>
      <c r="B119" s="176" t="s">
        <v>224</v>
      </c>
      <c r="C119" s="122" t="s">
        <v>225</v>
      </c>
      <c r="D119" s="746">
        <f t="shared" si="9"/>
        <v>0</v>
      </c>
      <c r="E119" s="761">
        <f t="shared" si="6"/>
        <v>0</v>
      </c>
      <c r="F119" s="761">
        <v>0</v>
      </c>
      <c r="G119" s="761">
        <v>0</v>
      </c>
      <c r="H119" s="761">
        <f t="shared" si="7"/>
        <v>0</v>
      </c>
      <c r="I119" s="212">
        <v>0</v>
      </c>
      <c r="J119" s="761">
        <v>0</v>
      </c>
      <c r="K119" s="761">
        <v>0</v>
      </c>
      <c r="L119" s="761">
        <v>0</v>
      </c>
      <c r="M119" s="761">
        <v>0</v>
      </c>
      <c r="N119" s="761">
        <v>0</v>
      </c>
      <c r="O119" s="746">
        <f t="shared" si="8"/>
        <v>0</v>
      </c>
      <c r="P119" s="761">
        <v>0</v>
      </c>
      <c r="Q119" s="761">
        <v>0</v>
      </c>
      <c r="R119" s="761">
        <v>0</v>
      </c>
      <c r="T119" s="759"/>
      <c r="U119" s="759"/>
      <c r="V119" s="773"/>
      <c r="W119" s="763"/>
      <c r="X119" s="773"/>
    </row>
    <row r="120" spans="1:24" x14ac:dyDescent="0.2">
      <c r="A120" s="173">
        <v>107</v>
      </c>
      <c r="B120" s="174" t="s">
        <v>226</v>
      </c>
      <c r="C120" s="182" t="s">
        <v>227</v>
      </c>
      <c r="D120" s="746">
        <f t="shared" si="9"/>
        <v>0</v>
      </c>
      <c r="E120" s="761">
        <f t="shared" si="6"/>
        <v>0</v>
      </c>
      <c r="F120" s="761">
        <v>0</v>
      </c>
      <c r="G120" s="761">
        <v>0</v>
      </c>
      <c r="H120" s="761">
        <f t="shared" si="7"/>
        <v>0</v>
      </c>
      <c r="I120" s="212">
        <v>0</v>
      </c>
      <c r="J120" s="761">
        <v>0</v>
      </c>
      <c r="K120" s="761">
        <v>0</v>
      </c>
      <c r="L120" s="761">
        <v>0</v>
      </c>
      <c r="M120" s="761">
        <v>0</v>
      </c>
      <c r="N120" s="761">
        <v>0</v>
      </c>
      <c r="O120" s="746">
        <f t="shared" si="8"/>
        <v>0</v>
      </c>
      <c r="P120" s="761">
        <v>0</v>
      </c>
      <c r="Q120" s="761">
        <v>0</v>
      </c>
      <c r="R120" s="761">
        <v>0</v>
      </c>
      <c r="T120" s="759"/>
      <c r="U120" s="759"/>
      <c r="V120" s="773"/>
      <c r="W120" s="763"/>
      <c r="X120" s="773"/>
    </row>
    <row r="121" spans="1:24" x14ac:dyDescent="0.2">
      <c r="A121" s="173">
        <v>108</v>
      </c>
      <c r="B121" s="176" t="s">
        <v>228</v>
      </c>
      <c r="C121" s="122" t="s">
        <v>229</v>
      </c>
      <c r="D121" s="746">
        <f t="shared" si="9"/>
        <v>0</v>
      </c>
      <c r="E121" s="761">
        <f t="shared" si="6"/>
        <v>0</v>
      </c>
      <c r="F121" s="761">
        <v>0</v>
      </c>
      <c r="G121" s="761">
        <v>0</v>
      </c>
      <c r="H121" s="761">
        <f t="shared" si="7"/>
        <v>0</v>
      </c>
      <c r="I121" s="212">
        <v>0</v>
      </c>
      <c r="J121" s="761">
        <v>0</v>
      </c>
      <c r="K121" s="761">
        <v>0</v>
      </c>
      <c r="L121" s="761">
        <v>0</v>
      </c>
      <c r="M121" s="761">
        <v>0</v>
      </c>
      <c r="N121" s="761">
        <v>0</v>
      </c>
      <c r="O121" s="746">
        <f t="shared" si="8"/>
        <v>0</v>
      </c>
      <c r="P121" s="761">
        <v>0</v>
      </c>
      <c r="Q121" s="761">
        <v>0</v>
      </c>
      <c r="R121" s="761">
        <v>0</v>
      </c>
      <c r="T121" s="759"/>
      <c r="U121" s="759"/>
      <c r="V121" s="773"/>
      <c r="W121" s="763"/>
      <c r="X121" s="773"/>
    </row>
    <row r="122" spans="1:24" x14ac:dyDescent="0.2">
      <c r="A122" s="173">
        <v>109</v>
      </c>
      <c r="B122" s="175" t="s">
        <v>230</v>
      </c>
      <c r="C122" s="122" t="s">
        <v>231</v>
      </c>
      <c r="D122" s="746">
        <f t="shared" si="9"/>
        <v>0</v>
      </c>
      <c r="E122" s="761">
        <f t="shared" si="6"/>
        <v>0</v>
      </c>
      <c r="F122" s="761">
        <v>0</v>
      </c>
      <c r="G122" s="761">
        <v>0</v>
      </c>
      <c r="H122" s="761">
        <f t="shared" si="7"/>
        <v>0</v>
      </c>
      <c r="I122" s="212">
        <v>0</v>
      </c>
      <c r="J122" s="761">
        <v>0</v>
      </c>
      <c r="K122" s="761">
        <v>0</v>
      </c>
      <c r="L122" s="761">
        <v>0</v>
      </c>
      <c r="M122" s="761">
        <v>0</v>
      </c>
      <c r="N122" s="761">
        <v>0</v>
      </c>
      <c r="O122" s="746">
        <f t="shared" si="8"/>
        <v>0</v>
      </c>
      <c r="P122" s="761">
        <v>0</v>
      </c>
      <c r="Q122" s="761">
        <v>0</v>
      </c>
      <c r="R122" s="761">
        <v>0</v>
      </c>
      <c r="T122" s="759"/>
      <c r="U122" s="759"/>
      <c r="V122" s="773"/>
      <c r="W122" s="763"/>
      <c r="X122" s="773"/>
    </row>
    <row r="123" spans="1:24" x14ac:dyDescent="0.2">
      <c r="A123" s="173">
        <v>110</v>
      </c>
      <c r="B123" s="174" t="s">
        <v>232</v>
      </c>
      <c r="C123" s="122" t="s">
        <v>233</v>
      </c>
      <c r="D123" s="746">
        <f t="shared" si="9"/>
        <v>0</v>
      </c>
      <c r="E123" s="761">
        <f t="shared" si="6"/>
        <v>0</v>
      </c>
      <c r="F123" s="761">
        <v>0</v>
      </c>
      <c r="G123" s="761">
        <v>0</v>
      </c>
      <c r="H123" s="761">
        <f t="shared" si="7"/>
        <v>0</v>
      </c>
      <c r="I123" s="212">
        <v>0</v>
      </c>
      <c r="J123" s="761">
        <v>0</v>
      </c>
      <c r="K123" s="761">
        <v>0</v>
      </c>
      <c r="L123" s="761">
        <v>0</v>
      </c>
      <c r="M123" s="761">
        <v>0</v>
      </c>
      <c r="N123" s="761">
        <v>0</v>
      </c>
      <c r="O123" s="746">
        <f t="shared" si="8"/>
        <v>0</v>
      </c>
      <c r="P123" s="761">
        <v>0</v>
      </c>
      <c r="Q123" s="761">
        <v>0</v>
      </c>
      <c r="R123" s="761">
        <v>0</v>
      </c>
      <c r="T123" s="759"/>
      <c r="U123" s="759"/>
      <c r="V123" s="773"/>
      <c r="W123" s="763"/>
      <c r="X123" s="773"/>
    </row>
    <row r="124" spans="1:24" x14ac:dyDescent="0.2">
      <c r="A124" s="173">
        <v>111</v>
      </c>
      <c r="B124" s="175" t="s">
        <v>234</v>
      </c>
      <c r="C124" s="122" t="s">
        <v>235</v>
      </c>
      <c r="D124" s="746">
        <f t="shared" si="9"/>
        <v>0</v>
      </c>
      <c r="E124" s="761">
        <f t="shared" si="6"/>
        <v>0</v>
      </c>
      <c r="F124" s="761">
        <v>0</v>
      </c>
      <c r="G124" s="761">
        <v>0</v>
      </c>
      <c r="H124" s="761">
        <f t="shared" si="7"/>
        <v>0</v>
      </c>
      <c r="I124" s="212">
        <v>0</v>
      </c>
      <c r="J124" s="761">
        <v>0</v>
      </c>
      <c r="K124" s="761">
        <v>0</v>
      </c>
      <c r="L124" s="761">
        <v>0</v>
      </c>
      <c r="M124" s="761">
        <v>0</v>
      </c>
      <c r="N124" s="761">
        <v>0</v>
      </c>
      <c r="O124" s="746">
        <f t="shared" si="8"/>
        <v>0</v>
      </c>
      <c r="P124" s="761">
        <v>0</v>
      </c>
      <c r="Q124" s="761">
        <v>0</v>
      </c>
      <c r="R124" s="761">
        <v>0</v>
      </c>
      <c r="T124" s="759"/>
      <c r="U124" s="759"/>
      <c r="V124" s="773"/>
      <c r="W124" s="763"/>
      <c r="X124" s="773"/>
    </row>
    <row r="125" spans="1:24" x14ac:dyDescent="0.2">
      <c r="A125" s="173">
        <v>112</v>
      </c>
      <c r="B125" s="175" t="s">
        <v>236</v>
      </c>
      <c r="C125" s="122" t="s">
        <v>237</v>
      </c>
      <c r="D125" s="746">
        <f t="shared" si="9"/>
        <v>0</v>
      </c>
      <c r="E125" s="761">
        <f t="shared" si="6"/>
        <v>0</v>
      </c>
      <c r="F125" s="761">
        <v>0</v>
      </c>
      <c r="G125" s="761">
        <v>0</v>
      </c>
      <c r="H125" s="761">
        <f t="shared" si="7"/>
        <v>0</v>
      </c>
      <c r="I125" s="212">
        <v>0</v>
      </c>
      <c r="J125" s="761">
        <v>0</v>
      </c>
      <c r="K125" s="761">
        <v>0</v>
      </c>
      <c r="L125" s="761">
        <v>0</v>
      </c>
      <c r="M125" s="762">
        <v>0</v>
      </c>
      <c r="N125" s="762">
        <v>0</v>
      </c>
      <c r="O125" s="746">
        <f t="shared" si="8"/>
        <v>0</v>
      </c>
      <c r="P125" s="761">
        <v>0</v>
      </c>
      <c r="Q125" s="761">
        <v>0</v>
      </c>
      <c r="R125" s="761">
        <v>0</v>
      </c>
      <c r="T125" s="759"/>
      <c r="U125" s="759"/>
      <c r="V125" s="773"/>
      <c r="W125" s="763"/>
      <c r="X125" s="773"/>
    </row>
    <row r="126" spans="1:24" x14ac:dyDescent="0.2">
      <c r="A126" s="173">
        <v>113</v>
      </c>
      <c r="B126" s="176" t="s">
        <v>238</v>
      </c>
      <c r="C126" s="122" t="s">
        <v>239</v>
      </c>
      <c r="D126" s="746">
        <f t="shared" si="9"/>
        <v>8144</v>
      </c>
      <c r="E126" s="761">
        <f t="shared" si="6"/>
        <v>8144</v>
      </c>
      <c r="F126" s="761">
        <v>0</v>
      </c>
      <c r="G126" s="761">
        <v>8144</v>
      </c>
      <c r="H126" s="761">
        <f t="shared" si="7"/>
        <v>0</v>
      </c>
      <c r="I126" s="212">
        <v>0</v>
      </c>
      <c r="J126" s="761">
        <v>0</v>
      </c>
      <c r="K126" s="761">
        <v>0</v>
      </c>
      <c r="L126" s="761">
        <v>0</v>
      </c>
      <c r="M126" s="762">
        <v>0</v>
      </c>
      <c r="N126" s="762">
        <v>0</v>
      </c>
      <c r="O126" s="746">
        <f t="shared" si="8"/>
        <v>0</v>
      </c>
      <c r="P126" s="761">
        <v>0</v>
      </c>
      <c r="Q126" s="761">
        <v>0</v>
      </c>
      <c r="R126" s="761">
        <v>0</v>
      </c>
      <c r="T126" s="759"/>
      <c r="U126" s="759"/>
      <c r="V126" s="773"/>
      <c r="W126" s="763"/>
      <c r="X126" s="773"/>
    </row>
    <row r="127" spans="1:24" ht="24" x14ac:dyDescent="0.2">
      <c r="A127" s="173">
        <v>114</v>
      </c>
      <c r="B127" s="176" t="s">
        <v>240</v>
      </c>
      <c r="C127" s="183" t="s">
        <v>241</v>
      </c>
      <c r="D127" s="746">
        <f t="shared" si="9"/>
        <v>0</v>
      </c>
      <c r="E127" s="761">
        <f t="shared" si="6"/>
        <v>0</v>
      </c>
      <c r="F127" s="761">
        <v>0</v>
      </c>
      <c r="G127" s="761">
        <v>0</v>
      </c>
      <c r="H127" s="761">
        <f t="shared" si="7"/>
        <v>0</v>
      </c>
      <c r="I127" s="212">
        <v>0</v>
      </c>
      <c r="J127" s="761">
        <v>0</v>
      </c>
      <c r="K127" s="761">
        <v>0</v>
      </c>
      <c r="L127" s="761">
        <v>0</v>
      </c>
      <c r="M127" s="762">
        <v>0</v>
      </c>
      <c r="N127" s="762">
        <v>0</v>
      </c>
      <c r="O127" s="746">
        <v>0</v>
      </c>
      <c r="P127" s="761">
        <v>0</v>
      </c>
      <c r="Q127" s="761">
        <v>0</v>
      </c>
      <c r="R127" s="761">
        <v>0</v>
      </c>
      <c r="T127" s="759"/>
      <c r="U127" s="759"/>
      <c r="V127" s="773"/>
      <c r="W127" s="763"/>
      <c r="X127" s="773"/>
    </row>
    <row r="128" spans="1:24" x14ac:dyDescent="0.2">
      <c r="A128" s="173">
        <v>115</v>
      </c>
      <c r="B128" s="176" t="s">
        <v>242</v>
      </c>
      <c r="C128" s="122" t="s">
        <v>243</v>
      </c>
      <c r="D128" s="746">
        <f t="shared" si="9"/>
        <v>231714</v>
      </c>
      <c r="E128" s="761">
        <f t="shared" si="6"/>
        <v>0</v>
      </c>
      <c r="F128" s="761">
        <v>0</v>
      </c>
      <c r="G128" s="761">
        <v>0</v>
      </c>
      <c r="H128" s="761">
        <f t="shared" si="7"/>
        <v>0</v>
      </c>
      <c r="I128" s="212">
        <v>0</v>
      </c>
      <c r="J128" s="761">
        <v>0</v>
      </c>
      <c r="K128" s="761">
        <v>0</v>
      </c>
      <c r="L128" s="761">
        <v>0</v>
      </c>
      <c r="M128" s="762">
        <v>0</v>
      </c>
      <c r="N128" s="762">
        <v>0</v>
      </c>
      <c r="O128" s="746">
        <f t="shared" si="8"/>
        <v>231714</v>
      </c>
      <c r="P128" s="761">
        <v>0</v>
      </c>
      <c r="Q128" s="761">
        <v>231714</v>
      </c>
      <c r="R128" s="761">
        <v>0</v>
      </c>
      <c r="T128" s="759"/>
      <c r="U128" s="759"/>
      <c r="V128" s="773"/>
      <c r="W128" s="763"/>
      <c r="X128" s="773"/>
    </row>
    <row r="129" spans="1:24" x14ac:dyDescent="0.2">
      <c r="A129" s="173">
        <v>116</v>
      </c>
      <c r="B129" s="176" t="s">
        <v>244</v>
      </c>
      <c r="C129" s="122" t="s">
        <v>245</v>
      </c>
      <c r="D129" s="746">
        <f t="shared" si="9"/>
        <v>178797</v>
      </c>
      <c r="E129" s="761">
        <f t="shared" si="6"/>
        <v>0</v>
      </c>
      <c r="F129" s="761">
        <v>0</v>
      </c>
      <c r="G129" s="761">
        <v>0</v>
      </c>
      <c r="H129" s="761">
        <f t="shared" si="7"/>
        <v>0</v>
      </c>
      <c r="I129" s="212">
        <v>0</v>
      </c>
      <c r="J129" s="761">
        <v>0</v>
      </c>
      <c r="K129" s="761">
        <v>0</v>
      </c>
      <c r="L129" s="761">
        <v>0</v>
      </c>
      <c r="M129" s="762">
        <v>0</v>
      </c>
      <c r="N129" s="762">
        <v>0</v>
      </c>
      <c r="O129" s="746">
        <f t="shared" si="8"/>
        <v>178797</v>
      </c>
      <c r="P129" s="761">
        <v>0</v>
      </c>
      <c r="Q129" s="761">
        <v>178797</v>
      </c>
      <c r="R129" s="761">
        <v>0</v>
      </c>
      <c r="T129" s="759"/>
      <c r="U129" s="759"/>
      <c r="V129" s="773"/>
      <c r="W129" s="763"/>
      <c r="X129" s="773"/>
    </row>
    <row r="130" spans="1:24" x14ac:dyDescent="0.2">
      <c r="A130" s="173">
        <v>117</v>
      </c>
      <c r="B130" s="176" t="s">
        <v>246</v>
      </c>
      <c r="C130" s="122" t="s">
        <v>247</v>
      </c>
      <c r="D130" s="746">
        <f t="shared" si="9"/>
        <v>109000</v>
      </c>
      <c r="E130" s="761">
        <f t="shared" si="6"/>
        <v>0</v>
      </c>
      <c r="F130" s="761">
        <v>0</v>
      </c>
      <c r="G130" s="761">
        <v>0</v>
      </c>
      <c r="H130" s="761">
        <f t="shared" si="7"/>
        <v>0</v>
      </c>
      <c r="I130" s="212">
        <v>0</v>
      </c>
      <c r="J130" s="761">
        <v>0</v>
      </c>
      <c r="K130" s="761">
        <v>0</v>
      </c>
      <c r="L130" s="761">
        <v>0</v>
      </c>
      <c r="M130" s="762">
        <v>0</v>
      </c>
      <c r="N130" s="762">
        <v>0</v>
      </c>
      <c r="O130" s="746">
        <f t="shared" si="8"/>
        <v>109000</v>
      </c>
      <c r="P130" s="761">
        <v>0</v>
      </c>
      <c r="Q130" s="761">
        <v>109000</v>
      </c>
      <c r="R130" s="761">
        <v>330</v>
      </c>
      <c r="T130" s="759"/>
      <c r="U130" s="759"/>
      <c r="V130" s="773"/>
      <c r="W130" s="763"/>
      <c r="X130" s="773"/>
    </row>
    <row r="131" spans="1:24" x14ac:dyDescent="0.2">
      <c r="A131" s="173">
        <v>118</v>
      </c>
      <c r="B131" s="174" t="s">
        <v>248</v>
      </c>
      <c r="C131" s="122" t="s">
        <v>249</v>
      </c>
      <c r="D131" s="746">
        <f t="shared" si="9"/>
        <v>116596</v>
      </c>
      <c r="E131" s="761">
        <f t="shared" si="6"/>
        <v>0</v>
      </c>
      <c r="F131" s="761">
        <v>0</v>
      </c>
      <c r="G131" s="761">
        <v>0</v>
      </c>
      <c r="H131" s="761">
        <f t="shared" si="7"/>
        <v>0</v>
      </c>
      <c r="I131" s="212">
        <v>0</v>
      </c>
      <c r="J131" s="746">
        <v>0</v>
      </c>
      <c r="K131" s="761">
        <v>0</v>
      </c>
      <c r="L131" s="761">
        <v>0</v>
      </c>
      <c r="M131" s="762">
        <v>0</v>
      </c>
      <c r="N131" s="762">
        <v>0</v>
      </c>
      <c r="O131" s="746">
        <f t="shared" si="8"/>
        <v>116596</v>
      </c>
      <c r="P131" s="761">
        <v>2136</v>
      </c>
      <c r="Q131" s="761">
        <v>114460</v>
      </c>
      <c r="R131" s="761">
        <v>0</v>
      </c>
      <c r="T131" s="759"/>
      <c r="U131" s="759"/>
      <c r="V131" s="773"/>
      <c r="W131" s="763"/>
      <c r="X131" s="773"/>
    </row>
    <row r="132" spans="1:24" x14ac:dyDescent="0.2">
      <c r="A132" s="173">
        <v>119</v>
      </c>
      <c r="B132" s="174" t="s">
        <v>250</v>
      </c>
      <c r="C132" s="122" t="s">
        <v>251</v>
      </c>
      <c r="D132" s="746">
        <f t="shared" si="9"/>
        <v>102396</v>
      </c>
      <c r="E132" s="761">
        <f t="shared" si="6"/>
        <v>11997</v>
      </c>
      <c r="F132" s="761">
        <v>0</v>
      </c>
      <c r="G132" s="761">
        <v>11997</v>
      </c>
      <c r="H132" s="761">
        <f t="shared" si="7"/>
        <v>0</v>
      </c>
      <c r="I132" s="212">
        <v>0</v>
      </c>
      <c r="J132" s="761">
        <v>0</v>
      </c>
      <c r="K132" s="761">
        <v>0</v>
      </c>
      <c r="L132" s="761">
        <v>0</v>
      </c>
      <c r="M132" s="762">
        <v>0</v>
      </c>
      <c r="N132" s="762">
        <v>0</v>
      </c>
      <c r="O132" s="746">
        <f t="shared" si="8"/>
        <v>90399</v>
      </c>
      <c r="P132" s="761">
        <v>0</v>
      </c>
      <c r="Q132" s="761">
        <v>90399</v>
      </c>
      <c r="R132" s="761">
        <v>0</v>
      </c>
      <c r="T132" s="759"/>
      <c r="U132" s="759"/>
      <c r="V132" s="773"/>
      <c r="W132" s="763"/>
      <c r="X132" s="773"/>
    </row>
    <row r="133" spans="1:24" x14ac:dyDescent="0.2">
      <c r="A133" s="173">
        <v>120</v>
      </c>
      <c r="B133" s="174" t="s">
        <v>252</v>
      </c>
      <c r="C133" s="122" t="s">
        <v>253</v>
      </c>
      <c r="D133" s="746">
        <f t="shared" si="9"/>
        <v>49959</v>
      </c>
      <c r="E133" s="761">
        <f t="shared" si="6"/>
        <v>37959</v>
      </c>
      <c r="F133" s="761">
        <v>0</v>
      </c>
      <c r="G133" s="761">
        <v>37959</v>
      </c>
      <c r="H133" s="761">
        <f t="shared" si="7"/>
        <v>0</v>
      </c>
      <c r="I133" s="212">
        <v>0</v>
      </c>
      <c r="J133" s="761">
        <v>0</v>
      </c>
      <c r="K133" s="761">
        <v>0</v>
      </c>
      <c r="L133" s="761">
        <v>0</v>
      </c>
      <c r="M133" s="762">
        <v>0</v>
      </c>
      <c r="N133" s="762">
        <v>0</v>
      </c>
      <c r="O133" s="746">
        <f t="shared" si="8"/>
        <v>12000</v>
      </c>
      <c r="P133" s="761">
        <v>0</v>
      </c>
      <c r="Q133" s="761">
        <v>12000</v>
      </c>
      <c r="R133" s="761">
        <v>0</v>
      </c>
      <c r="T133" s="759"/>
      <c r="U133" s="759"/>
      <c r="V133" s="773"/>
      <c r="W133" s="763"/>
      <c r="X133" s="773"/>
    </row>
    <row r="134" spans="1:24" x14ac:dyDescent="0.2">
      <c r="A134" s="173">
        <v>121</v>
      </c>
      <c r="B134" s="176" t="s">
        <v>254</v>
      </c>
      <c r="C134" s="122" t="s">
        <v>255</v>
      </c>
      <c r="D134" s="746">
        <f t="shared" si="9"/>
        <v>85522</v>
      </c>
      <c r="E134" s="761">
        <f t="shared" si="6"/>
        <v>0</v>
      </c>
      <c r="F134" s="761">
        <v>0</v>
      </c>
      <c r="G134" s="761">
        <v>0</v>
      </c>
      <c r="H134" s="761">
        <f t="shared" si="7"/>
        <v>0</v>
      </c>
      <c r="I134" s="212">
        <v>0</v>
      </c>
      <c r="J134" s="761">
        <v>0</v>
      </c>
      <c r="K134" s="761">
        <v>0</v>
      </c>
      <c r="L134" s="761">
        <v>0</v>
      </c>
      <c r="M134" s="762">
        <v>0</v>
      </c>
      <c r="N134" s="762">
        <v>0</v>
      </c>
      <c r="O134" s="746">
        <f t="shared" si="8"/>
        <v>85522</v>
      </c>
      <c r="P134" s="761">
        <v>0</v>
      </c>
      <c r="Q134" s="761">
        <v>85522</v>
      </c>
      <c r="R134" s="761">
        <v>0</v>
      </c>
      <c r="T134" s="759"/>
      <c r="U134" s="759"/>
      <c r="V134" s="773"/>
      <c r="W134" s="763"/>
      <c r="X134" s="773"/>
    </row>
    <row r="135" spans="1:24" x14ac:dyDescent="0.2">
      <c r="A135" s="173">
        <v>122</v>
      </c>
      <c r="B135" s="176" t="s">
        <v>256</v>
      </c>
      <c r="C135" s="122" t="s">
        <v>257</v>
      </c>
      <c r="D135" s="746">
        <f t="shared" si="9"/>
        <v>0</v>
      </c>
      <c r="E135" s="761">
        <f t="shared" si="6"/>
        <v>0</v>
      </c>
      <c r="F135" s="761">
        <v>0</v>
      </c>
      <c r="G135" s="761">
        <v>0</v>
      </c>
      <c r="H135" s="761">
        <f t="shared" si="7"/>
        <v>0</v>
      </c>
      <c r="I135" s="212">
        <v>0</v>
      </c>
      <c r="J135" s="761">
        <v>0</v>
      </c>
      <c r="K135" s="761">
        <v>0</v>
      </c>
      <c r="L135" s="761">
        <v>0</v>
      </c>
      <c r="M135" s="762">
        <v>0</v>
      </c>
      <c r="N135" s="762">
        <v>0</v>
      </c>
      <c r="O135" s="746">
        <f t="shared" si="8"/>
        <v>0</v>
      </c>
      <c r="P135" s="761">
        <v>0</v>
      </c>
      <c r="Q135" s="761">
        <v>0</v>
      </c>
      <c r="R135" s="761">
        <v>0</v>
      </c>
      <c r="T135" s="759"/>
      <c r="U135" s="759"/>
      <c r="V135" s="773"/>
      <c r="W135" s="763"/>
      <c r="X135" s="773"/>
    </row>
    <row r="136" spans="1:24" x14ac:dyDescent="0.2">
      <c r="A136" s="173">
        <v>123</v>
      </c>
      <c r="B136" s="176" t="s">
        <v>258</v>
      </c>
      <c r="C136" s="122" t="s">
        <v>259</v>
      </c>
      <c r="D136" s="746">
        <f t="shared" si="9"/>
        <v>58438</v>
      </c>
      <c r="E136" s="761">
        <f t="shared" si="6"/>
        <v>0</v>
      </c>
      <c r="F136" s="761">
        <v>0</v>
      </c>
      <c r="G136" s="761">
        <v>0</v>
      </c>
      <c r="H136" s="761">
        <f t="shared" si="7"/>
        <v>0</v>
      </c>
      <c r="I136" s="212">
        <v>0</v>
      </c>
      <c r="J136" s="761">
        <v>0</v>
      </c>
      <c r="K136" s="761">
        <v>0</v>
      </c>
      <c r="L136" s="761">
        <v>0</v>
      </c>
      <c r="M136" s="762">
        <v>3075</v>
      </c>
      <c r="N136" s="762">
        <v>1363</v>
      </c>
      <c r="O136" s="746">
        <f t="shared" si="8"/>
        <v>54000</v>
      </c>
      <c r="P136" s="761">
        <v>0</v>
      </c>
      <c r="Q136" s="761">
        <v>54000</v>
      </c>
      <c r="R136" s="761">
        <v>0</v>
      </c>
      <c r="T136" s="759"/>
      <c r="U136" s="759"/>
      <c r="V136" s="773"/>
      <c r="W136" s="763"/>
      <c r="X136" s="773"/>
    </row>
    <row r="137" spans="1:24" x14ac:dyDescent="0.2">
      <c r="A137" s="173">
        <v>124</v>
      </c>
      <c r="B137" s="174" t="s">
        <v>260</v>
      </c>
      <c r="C137" s="122" t="s">
        <v>261</v>
      </c>
      <c r="D137" s="746">
        <f t="shared" si="9"/>
        <v>15495</v>
      </c>
      <c r="E137" s="761">
        <f t="shared" si="6"/>
        <v>0</v>
      </c>
      <c r="F137" s="761">
        <v>0</v>
      </c>
      <c r="G137" s="761">
        <v>0</v>
      </c>
      <c r="H137" s="761">
        <f t="shared" si="7"/>
        <v>12614</v>
      </c>
      <c r="I137" s="212">
        <v>0</v>
      </c>
      <c r="J137" s="761">
        <v>2270</v>
      </c>
      <c r="K137" s="761">
        <v>0</v>
      </c>
      <c r="L137" s="761">
        <v>10344</v>
      </c>
      <c r="M137" s="762">
        <v>1025</v>
      </c>
      <c r="N137" s="762">
        <v>439</v>
      </c>
      <c r="O137" s="746">
        <f t="shared" si="8"/>
        <v>1417</v>
      </c>
      <c r="P137" s="761">
        <v>0</v>
      </c>
      <c r="Q137" s="761">
        <v>1417</v>
      </c>
      <c r="R137" s="761">
        <v>0</v>
      </c>
      <c r="T137" s="759"/>
      <c r="U137" s="759"/>
      <c r="V137" s="773"/>
      <c r="W137" s="763"/>
      <c r="X137" s="773"/>
    </row>
    <row r="138" spans="1:24" x14ac:dyDescent="0.2">
      <c r="A138" s="173">
        <v>125</v>
      </c>
      <c r="B138" s="175" t="s">
        <v>262</v>
      </c>
      <c r="C138" s="122" t="s">
        <v>263</v>
      </c>
      <c r="D138" s="746">
        <f t="shared" si="9"/>
        <v>75276</v>
      </c>
      <c r="E138" s="761">
        <f t="shared" si="6"/>
        <v>0</v>
      </c>
      <c r="F138" s="761">
        <v>0</v>
      </c>
      <c r="G138" s="761">
        <v>0</v>
      </c>
      <c r="H138" s="761">
        <f t="shared" si="7"/>
        <v>68848</v>
      </c>
      <c r="I138" s="212">
        <v>0</v>
      </c>
      <c r="J138" s="761">
        <v>10926</v>
      </c>
      <c r="K138" s="761">
        <v>2894</v>
      </c>
      <c r="L138" s="761">
        <v>55028</v>
      </c>
      <c r="M138" s="762">
        <v>1025</v>
      </c>
      <c r="N138" s="762">
        <v>481</v>
      </c>
      <c r="O138" s="746">
        <f t="shared" si="8"/>
        <v>4922</v>
      </c>
      <c r="P138" s="761">
        <v>0</v>
      </c>
      <c r="Q138" s="761">
        <v>4922</v>
      </c>
      <c r="R138" s="761">
        <v>0</v>
      </c>
      <c r="T138" s="759"/>
      <c r="U138" s="759"/>
      <c r="V138" s="773"/>
      <c r="W138" s="763"/>
      <c r="X138" s="773"/>
    </row>
    <row r="139" spans="1:24" x14ac:dyDescent="0.2">
      <c r="A139" s="173">
        <v>126</v>
      </c>
      <c r="B139" s="176" t="s">
        <v>264</v>
      </c>
      <c r="C139" s="122" t="s">
        <v>265</v>
      </c>
      <c r="D139" s="746">
        <f t="shared" si="9"/>
        <v>5638</v>
      </c>
      <c r="E139" s="761">
        <f t="shared" si="6"/>
        <v>0</v>
      </c>
      <c r="F139" s="761">
        <v>0</v>
      </c>
      <c r="G139" s="761">
        <v>0</v>
      </c>
      <c r="H139" s="761">
        <f t="shared" si="7"/>
        <v>0</v>
      </c>
      <c r="I139" s="212">
        <v>0</v>
      </c>
      <c r="J139" s="761">
        <v>0</v>
      </c>
      <c r="K139" s="761">
        <v>0</v>
      </c>
      <c r="L139" s="761">
        <v>0</v>
      </c>
      <c r="M139" s="762">
        <v>0</v>
      </c>
      <c r="N139" s="762">
        <v>0</v>
      </c>
      <c r="O139" s="746">
        <f t="shared" si="8"/>
        <v>5638</v>
      </c>
      <c r="P139" s="761">
        <v>0</v>
      </c>
      <c r="Q139" s="761">
        <v>5638</v>
      </c>
      <c r="R139" s="761">
        <v>0</v>
      </c>
      <c r="T139" s="759"/>
      <c r="U139" s="759"/>
      <c r="V139" s="773"/>
      <c r="W139" s="763"/>
      <c r="X139" s="773"/>
    </row>
    <row r="140" spans="1:24" x14ac:dyDescent="0.2">
      <c r="A140" s="173">
        <v>127</v>
      </c>
      <c r="B140" s="174" t="s">
        <v>266</v>
      </c>
      <c r="C140" s="122" t="s">
        <v>267</v>
      </c>
      <c r="D140" s="746">
        <f t="shared" si="9"/>
        <v>27427</v>
      </c>
      <c r="E140" s="761">
        <f t="shared" si="6"/>
        <v>0</v>
      </c>
      <c r="F140" s="761">
        <v>0</v>
      </c>
      <c r="G140" s="761">
        <v>0</v>
      </c>
      <c r="H140" s="761">
        <f t="shared" si="7"/>
        <v>0</v>
      </c>
      <c r="I140" s="212">
        <v>0</v>
      </c>
      <c r="J140" s="761">
        <v>0</v>
      </c>
      <c r="K140" s="761">
        <v>0</v>
      </c>
      <c r="L140" s="761">
        <v>0</v>
      </c>
      <c r="M140" s="762">
        <v>0</v>
      </c>
      <c r="N140" s="762">
        <v>0</v>
      </c>
      <c r="O140" s="746">
        <f t="shared" si="8"/>
        <v>27427</v>
      </c>
      <c r="P140" s="761">
        <v>5650</v>
      </c>
      <c r="Q140" s="761">
        <v>21777</v>
      </c>
      <c r="R140" s="761">
        <v>0</v>
      </c>
      <c r="T140" s="759"/>
      <c r="U140" s="759"/>
      <c r="V140" s="773"/>
      <c r="W140" s="763"/>
      <c r="X140" s="773"/>
    </row>
    <row r="141" spans="1:24" ht="12.75" x14ac:dyDescent="0.2">
      <c r="A141" s="173">
        <v>128</v>
      </c>
      <c r="B141" s="184" t="s">
        <v>268</v>
      </c>
      <c r="C141" s="185" t="s">
        <v>269</v>
      </c>
      <c r="D141" s="746">
        <f t="shared" si="9"/>
        <v>0</v>
      </c>
      <c r="E141" s="761">
        <f t="shared" si="6"/>
        <v>0</v>
      </c>
      <c r="F141" s="761">
        <v>0</v>
      </c>
      <c r="G141" s="761">
        <v>0</v>
      </c>
      <c r="H141" s="761">
        <f t="shared" si="7"/>
        <v>0</v>
      </c>
      <c r="I141" s="212">
        <v>0</v>
      </c>
      <c r="J141" s="761">
        <v>0</v>
      </c>
      <c r="K141" s="761">
        <v>0</v>
      </c>
      <c r="L141" s="761">
        <v>0</v>
      </c>
      <c r="M141" s="762">
        <v>0</v>
      </c>
      <c r="N141" s="762">
        <v>0</v>
      </c>
      <c r="O141" s="746">
        <v>0</v>
      </c>
      <c r="P141" s="761">
        <v>0</v>
      </c>
      <c r="Q141" s="761">
        <v>0</v>
      </c>
      <c r="R141" s="761">
        <v>0</v>
      </c>
      <c r="T141" s="759"/>
      <c r="U141" s="759"/>
      <c r="V141" s="773"/>
      <c r="W141" s="763"/>
      <c r="X141" s="773"/>
    </row>
    <row r="142" spans="1:24" ht="12.75" x14ac:dyDescent="0.2">
      <c r="A142" s="173">
        <v>129</v>
      </c>
      <c r="B142" s="186" t="s">
        <v>270</v>
      </c>
      <c r="C142" s="187" t="s">
        <v>271</v>
      </c>
      <c r="D142" s="746">
        <f t="shared" si="9"/>
        <v>0</v>
      </c>
      <c r="E142" s="761">
        <f t="shared" ref="E142:E149" si="10">F142+G142</f>
        <v>0</v>
      </c>
      <c r="F142" s="761">
        <v>0</v>
      </c>
      <c r="G142" s="761">
        <v>0</v>
      </c>
      <c r="H142" s="761">
        <f t="shared" ref="H142:H149" si="11">SUM(I142:L142)</f>
        <v>0</v>
      </c>
      <c r="I142" s="212">
        <v>0</v>
      </c>
      <c r="J142" s="761">
        <v>0</v>
      </c>
      <c r="K142" s="761">
        <v>0</v>
      </c>
      <c r="L142" s="761">
        <v>0</v>
      </c>
      <c r="M142" s="762">
        <v>0</v>
      </c>
      <c r="N142" s="762">
        <v>0</v>
      </c>
      <c r="O142" s="746">
        <v>0</v>
      </c>
      <c r="P142" s="761">
        <v>0</v>
      </c>
      <c r="Q142" s="761">
        <v>0</v>
      </c>
      <c r="R142" s="761">
        <v>0</v>
      </c>
      <c r="T142" s="759"/>
      <c r="U142" s="759"/>
      <c r="V142" s="773"/>
      <c r="W142" s="763"/>
      <c r="X142" s="773"/>
    </row>
    <row r="143" spans="1:24" ht="12.75" x14ac:dyDescent="0.2">
      <c r="A143" s="173">
        <v>130</v>
      </c>
      <c r="B143" s="188" t="s">
        <v>272</v>
      </c>
      <c r="C143" s="189" t="s">
        <v>273</v>
      </c>
      <c r="D143" s="746">
        <f t="shared" ref="D143:D149" si="12">E143+H143+M143+N143+O143</f>
        <v>0</v>
      </c>
      <c r="E143" s="761">
        <f t="shared" si="10"/>
        <v>0</v>
      </c>
      <c r="F143" s="761">
        <v>0</v>
      </c>
      <c r="G143" s="761">
        <v>0</v>
      </c>
      <c r="H143" s="761">
        <f t="shared" si="11"/>
        <v>0</v>
      </c>
      <c r="I143" s="212">
        <v>0</v>
      </c>
      <c r="J143" s="761">
        <v>0</v>
      </c>
      <c r="K143" s="761">
        <v>0</v>
      </c>
      <c r="L143" s="761">
        <v>0</v>
      </c>
      <c r="M143" s="765">
        <v>0</v>
      </c>
      <c r="N143" s="765">
        <v>0</v>
      </c>
      <c r="O143" s="746">
        <v>0</v>
      </c>
      <c r="P143" s="765">
        <v>0</v>
      </c>
      <c r="Q143" s="765">
        <v>0</v>
      </c>
      <c r="R143" s="765">
        <v>0</v>
      </c>
      <c r="T143" s="759"/>
      <c r="U143" s="759"/>
      <c r="V143" s="773"/>
      <c r="W143" s="763"/>
      <c r="X143" s="773"/>
    </row>
    <row r="144" spans="1:24" ht="12.75" x14ac:dyDescent="0.2">
      <c r="A144" s="173">
        <v>131</v>
      </c>
      <c r="B144" s="190" t="s">
        <v>274</v>
      </c>
      <c r="C144" s="276" t="s">
        <v>749</v>
      </c>
      <c r="D144" s="746">
        <f t="shared" si="12"/>
        <v>0</v>
      </c>
      <c r="E144" s="761">
        <f t="shared" si="10"/>
        <v>0</v>
      </c>
      <c r="F144" s="761">
        <v>0</v>
      </c>
      <c r="G144" s="761">
        <v>0</v>
      </c>
      <c r="H144" s="761">
        <f t="shared" si="11"/>
        <v>0</v>
      </c>
      <c r="I144" s="212">
        <v>0</v>
      </c>
      <c r="J144" s="761">
        <v>0</v>
      </c>
      <c r="K144" s="761">
        <v>0</v>
      </c>
      <c r="L144" s="761">
        <v>0</v>
      </c>
      <c r="M144" s="774">
        <v>0</v>
      </c>
      <c r="N144" s="774">
        <v>0</v>
      </c>
      <c r="O144" s="746">
        <v>0</v>
      </c>
      <c r="P144" s="765">
        <v>0</v>
      </c>
      <c r="Q144" s="765">
        <v>0</v>
      </c>
      <c r="R144" s="765">
        <v>0</v>
      </c>
      <c r="T144" s="759"/>
      <c r="U144" s="759"/>
      <c r="V144" s="773"/>
      <c r="W144" s="763"/>
      <c r="X144" s="773"/>
    </row>
    <row r="145" spans="1:24" x14ac:dyDescent="0.2">
      <c r="A145" s="173">
        <v>132</v>
      </c>
      <c r="B145" s="173" t="s">
        <v>275</v>
      </c>
      <c r="C145" s="191" t="s">
        <v>276</v>
      </c>
      <c r="D145" s="746">
        <f t="shared" si="12"/>
        <v>0</v>
      </c>
      <c r="E145" s="761">
        <f t="shared" si="10"/>
        <v>0</v>
      </c>
      <c r="F145" s="761">
        <v>0</v>
      </c>
      <c r="G145" s="761">
        <v>0</v>
      </c>
      <c r="H145" s="761">
        <f t="shared" si="11"/>
        <v>0</v>
      </c>
      <c r="I145" s="212">
        <v>0</v>
      </c>
      <c r="J145" s="761">
        <v>0</v>
      </c>
      <c r="K145" s="761">
        <v>0</v>
      </c>
      <c r="L145" s="761">
        <v>0</v>
      </c>
      <c r="M145" s="765">
        <v>0</v>
      </c>
      <c r="N145" s="765">
        <v>0</v>
      </c>
      <c r="O145" s="746">
        <v>0</v>
      </c>
      <c r="P145" s="765">
        <v>0</v>
      </c>
      <c r="Q145" s="765">
        <v>0</v>
      </c>
      <c r="R145" s="765">
        <v>0</v>
      </c>
      <c r="T145" s="759"/>
      <c r="U145" s="759"/>
      <c r="V145" s="773"/>
      <c r="W145" s="763"/>
      <c r="X145" s="773"/>
    </row>
    <row r="146" spans="1:24" x14ac:dyDescent="0.2">
      <c r="A146" s="173">
        <v>133</v>
      </c>
      <c r="B146" s="192" t="s">
        <v>277</v>
      </c>
      <c r="C146" s="191" t="s">
        <v>278</v>
      </c>
      <c r="D146" s="746">
        <f t="shared" si="12"/>
        <v>0</v>
      </c>
      <c r="E146" s="761">
        <f t="shared" si="10"/>
        <v>0</v>
      </c>
      <c r="F146" s="761">
        <v>0</v>
      </c>
      <c r="G146" s="761">
        <v>0</v>
      </c>
      <c r="H146" s="761">
        <f t="shared" si="11"/>
        <v>0</v>
      </c>
      <c r="I146" s="212">
        <v>0</v>
      </c>
      <c r="J146" s="761">
        <v>0</v>
      </c>
      <c r="K146" s="761">
        <v>0</v>
      </c>
      <c r="L146" s="761">
        <v>0</v>
      </c>
      <c r="M146" s="765">
        <v>0</v>
      </c>
      <c r="N146" s="765">
        <v>0</v>
      </c>
      <c r="O146" s="746">
        <v>0</v>
      </c>
      <c r="P146" s="765">
        <v>0</v>
      </c>
      <c r="Q146" s="765">
        <v>0</v>
      </c>
      <c r="R146" s="765">
        <v>0</v>
      </c>
      <c r="T146" s="759"/>
      <c r="U146" s="759"/>
      <c r="V146" s="773"/>
      <c r="W146" s="763"/>
      <c r="X146" s="773"/>
    </row>
    <row r="147" spans="1:24" x14ac:dyDescent="0.2">
      <c r="A147" s="173">
        <v>134</v>
      </c>
      <c r="B147" s="751" t="s">
        <v>279</v>
      </c>
      <c r="C147" s="752" t="s">
        <v>280</v>
      </c>
      <c r="D147" s="746">
        <f t="shared" si="12"/>
        <v>0</v>
      </c>
      <c r="E147" s="761">
        <f t="shared" si="10"/>
        <v>0</v>
      </c>
      <c r="F147" s="761">
        <v>0</v>
      </c>
      <c r="G147" s="761">
        <v>0</v>
      </c>
      <c r="H147" s="761">
        <f t="shared" si="11"/>
        <v>0</v>
      </c>
      <c r="I147" s="212">
        <v>0</v>
      </c>
      <c r="J147" s="761">
        <v>0</v>
      </c>
      <c r="K147" s="761">
        <v>0</v>
      </c>
      <c r="L147" s="761">
        <v>0</v>
      </c>
      <c r="M147" s="765">
        <v>0</v>
      </c>
      <c r="N147" s="765">
        <v>0</v>
      </c>
      <c r="O147" s="746">
        <v>0</v>
      </c>
      <c r="P147" s="765">
        <v>0</v>
      </c>
      <c r="Q147" s="765">
        <v>0</v>
      </c>
      <c r="R147" s="765">
        <v>0</v>
      </c>
      <c r="T147" s="759"/>
      <c r="U147" s="759"/>
      <c r="V147" s="773"/>
      <c r="W147" s="763"/>
      <c r="X147" s="773"/>
    </row>
    <row r="148" spans="1:24" x14ac:dyDescent="0.2">
      <c r="A148" s="173">
        <v>135</v>
      </c>
      <c r="B148" s="192" t="s">
        <v>281</v>
      </c>
      <c r="C148" s="191" t="s">
        <v>282</v>
      </c>
      <c r="D148" s="746">
        <f t="shared" si="12"/>
        <v>0</v>
      </c>
      <c r="E148" s="761">
        <f t="shared" si="10"/>
        <v>0</v>
      </c>
      <c r="F148" s="761">
        <v>0</v>
      </c>
      <c r="G148" s="761">
        <v>0</v>
      </c>
      <c r="H148" s="761">
        <f t="shared" si="11"/>
        <v>0</v>
      </c>
      <c r="I148" s="212">
        <v>0</v>
      </c>
      <c r="J148" s="761">
        <v>0</v>
      </c>
      <c r="K148" s="761">
        <v>0</v>
      </c>
      <c r="L148" s="761">
        <v>0</v>
      </c>
      <c r="M148" s="765">
        <v>0</v>
      </c>
      <c r="N148" s="765">
        <v>0</v>
      </c>
      <c r="O148" s="746">
        <v>0</v>
      </c>
      <c r="P148" s="765">
        <v>0</v>
      </c>
      <c r="Q148" s="765">
        <v>0</v>
      </c>
      <c r="R148" s="765">
        <v>0</v>
      </c>
      <c r="T148" s="759"/>
      <c r="U148" s="759"/>
      <c r="V148" s="773"/>
      <c r="W148" s="763"/>
      <c r="X148" s="773"/>
    </row>
    <row r="149" spans="1:24" ht="24" x14ac:dyDescent="0.2">
      <c r="A149" s="173">
        <v>136</v>
      </c>
      <c r="B149" s="192" t="s">
        <v>443</v>
      </c>
      <c r="C149" s="179" t="s">
        <v>444</v>
      </c>
      <c r="D149" s="775">
        <f t="shared" si="12"/>
        <v>0</v>
      </c>
      <c r="E149" s="776">
        <f t="shared" si="10"/>
        <v>0</v>
      </c>
      <c r="F149" s="776">
        <v>0</v>
      </c>
      <c r="G149" s="776">
        <v>0</v>
      </c>
      <c r="H149" s="776">
        <f t="shared" si="11"/>
        <v>0</v>
      </c>
      <c r="I149" s="214">
        <v>0</v>
      </c>
      <c r="J149" s="776">
        <v>0</v>
      </c>
      <c r="K149" s="776">
        <v>0</v>
      </c>
      <c r="L149" s="776">
        <v>0</v>
      </c>
      <c r="M149" s="777">
        <v>0</v>
      </c>
      <c r="N149" s="777">
        <v>0</v>
      </c>
      <c r="O149" s="775">
        <v>0</v>
      </c>
      <c r="P149" s="777">
        <v>0</v>
      </c>
      <c r="Q149" s="777">
        <v>0</v>
      </c>
      <c r="R149" s="777">
        <v>0</v>
      </c>
      <c r="T149" s="759"/>
      <c r="U149" s="759"/>
      <c r="V149" s="773"/>
      <c r="W149" s="763"/>
      <c r="X149" s="773"/>
    </row>
    <row r="152" spans="1:24" x14ac:dyDescent="0.2">
      <c r="D152" s="763"/>
      <c r="E152" s="763"/>
      <c r="F152" s="763"/>
      <c r="G152" s="763"/>
      <c r="H152" s="763"/>
      <c r="I152" s="763"/>
      <c r="J152" s="763"/>
      <c r="K152" s="763"/>
      <c r="L152" s="763"/>
      <c r="M152" s="763"/>
      <c r="N152" s="763"/>
      <c r="O152" s="763"/>
      <c r="P152" s="763"/>
      <c r="Q152" s="763"/>
      <c r="R152" s="763"/>
    </row>
    <row r="153" spans="1:24" x14ac:dyDescent="0.2">
      <c r="J153" s="763"/>
    </row>
  </sheetData>
  <mergeCells count="27">
    <mergeCell ref="A10:C10"/>
    <mergeCell ref="A91:A94"/>
    <mergeCell ref="B91:B94"/>
    <mergeCell ref="O4:R4"/>
    <mergeCell ref="E5:E6"/>
    <mergeCell ref="F5:G5"/>
    <mergeCell ref="H5:H6"/>
    <mergeCell ref="I5:J5"/>
    <mergeCell ref="K5:L5"/>
    <mergeCell ref="M5:M6"/>
    <mergeCell ref="N5:N6"/>
    <mergeCell ref="O5:O6"/>
    <mergeCell ref="P5:P6"/>
    <mergeCell ref="Q5:Q6"/>
    <mergeCell ref="R5:R6"/>
    <mergeCell ref="A8:C8"/>
    <mergeCell ref="A9:C9"/>
    <mergeCell ref="B1:R1"/>
    <mergeCell ref="A2:A6"/>
    <mergeCell ref="B2:B6"/>
    <mergeCell ref="C2:C6"/>
    <mergeCell ref="D2:R2"/>
    <mergeCell ref="D3:D6"/>
    <mergeCell ref="E3:R3"/>
    <mergeCell ref="E4:G4"/>
    <mergeCell ref="H4:L4"/>
    <mergeCell ref="M4:N4"/>
  </mergeCells>
  <pageMargins left="0.59055118110236227" right="0.39370078740157483" top="0.39370078740157483" bottom="0.39370078740157483" header="0.31496062992125984" footer="0.31496062992125984"/>
  <pageSetup paperSize="9" scale="62" fitToHeight="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7"/>
  <sheetViews>
    <sheetView zoomScaleNormal="100" workbookViewId="0">
      <pane xSplit="4" ySplit="9" topLeftCell="E130" activePane="bottomRight" state="frozen"/>
      <selection pane="topRight" activeCell="E1" sqref="E1"/>
      <selection pane="bottomLeft" activeCell="A10" sqref="A10"/>
      <selection pane="bottomRight" activeCell="D8" sqref="D8"/>
    </sheetView>
  </sheetViews>
  <sheetFormatPr defaultRowHeight="12" x14ac:dyDescent="0.2"/>
  <cols>
    <col min="1" max="1" width="6.28515625" style="742" customWidth="1"/>
    <col min="2" max="2" width="8.7109375" style="742" customWidth="1"/>
    <col min="3" max="3" width="47.7109375" style="742" customWidth="1"/>
    <col min="4" max="4" width="11.42578125" style="742" customWidth="1"/>
    <col min="5" max="5" width="11.140625" style="742" customWidth="1"/>
    <col min="6" max="7" width="12.7109375" style="742" customWidth="1"/>
    <col min="8" max="8" width="11.42578125" style="742" customWidth="1"/>
    <col min="9" max="9" width="14.85546875" style="742" customWidth="1"/>
    <col min="10" max="10" width="14.7109375" style="742" customWidth="1"/>
    <col min="11" max="11" width="13.42578125" style="742" customWidth="1"/>
    <col min="12" max="14" width="13.5703125" style="742" customWidth="1"/>
    <col min="15" max="15" width="7.140625" style="742" customWidth="1"/>
    <col min="16" max="16" width="9" style="742" customWidth="1"/>
    <col min="17" max="17" width="10.28515625" style="742" customWidth="1"/>
    <col min="18" max="18" width="8.7109375" style="742" customWidth="1"/>
    <col min="19" max="19" width="12.42578125" style="742" customWidth="1"/>
    <col min="20" max="20" width="11.140625" style="742" customWidth="1"/>
    <col min="21" max="16384" width="9.140625" style="742"/>
  </cols>
  <sheetData>
    <row r="1" spans="1:20" ht="45.75" customHeight="1" x14ac:dyDescent="0.2">
      <c r="A1" s="1018" t="s">
        <v>585</v>
      </c>
      <c r="B1" s="1018"/>
      <c r="C1" s="1018"/>
      <c r="D1" s="1018"/>
      <c r="E1" s="1018"/>
      <c r="F1" s="1018"/>
      <c r="G1" s="1018"/>
      <c r="H1" s="1018"/>
      <c r="I1" s="1018"/>
      <c r="J1" s="1018"/>
      <c r="K1" s="1018"/>
      <c r="L1" s="1018"/>
      <c r="M1" s="1018"/>
      <c r="N1" s="1018"/>
    </row>
    <row r="2" spans="1:20" ht="21.75" customHeight="1" x14ac:dyDescent="0.2">
      <c r="A2" s="1017" t="s">
        <v>1</v>
      </c>
      <c r="B2" s="1003" t="s">
        <v>341</v>
      </c>
      <c r="C2" s="1017" t="s">
        <v>423</v>
      </c>
      <c r="D2" s="1002" t="s">
        <v>479</v>
      </c>
      <c r="E2" s="1002"/>
      <c r="F2" s="1002"/>
      <c r="G2" s="1002"/>
      <c r="H2" s="1002"/>
      <c r="I2" s="1002"/>
      <c r="J2" s="1002"/>
      <c r="K2" s="1002"/>
      <c r="L2" s="1002"/>
      <c r="M2" s="1002"/>
      <c r="N2" s="1002"/>
    </row>
    <row r="3" spans="1:20" ht="24" customHeight="1" x14ac:dyDescent="0.2">
      <c r="A3" s="1007"/>
      <c r="B3" s="1004"/>
      <c r="C3" s="1007"/>
      <c r="D3" s="1017" t="s">
        <v>425</v>
      </c>
      <c r="E3" s="1009" t="s">
        <v>448</v>
      </c>
      <c r="F3" s="1009"/>
      <c r="G3" s="1009"/>
      <c r="H3" s="1009" t="s">
        <v>449</v>
      </c>
      <c r="I3" s="1009"/>
      <c r="J3" s="1009"/>
      <c r="K3" s="1009"/>
      <c r="L3" s="1019" t="s">
        <v>732</v>
      </c>
      <c r="M3" s="1022" t="s">
        <v>332</v>
      </c>
      <c r="N3" s="1022"/>
    </row>
    <row r="4" spans="1:20" ht="42" customHeight="1" x14ac:dyDescent="0.2">
      <c r="A4" s="1007"/>
      <c r="B4" s="1004"/>
      <c r="C4" s="1007"/>
      <c r="D4" s="1007"/>
      <c r="E4" s="1013" t="s">
        <v>434</v>
      </c>
      <c r="F4" s="1010" t="s">
        <v>293</v>
      </c>
      <c r="G4" s="1012"/>
      <c r="H4" s="1013" t="s">
        <v>434</v>
      </c>
      <c r="I4" s="1017" t="s">
        <v>481</v>
      </c>
      <c r="J4" s="1009" t="s">
        <v>450</v>
      </c>
      <c r="K4" s="1009"/>
      <c r="L4" s="1020"/>
      <c r="M4" s="1024" t="s">
        <v>733</v>
      </c>
      <c r="N4" s="1024" t="s">
        <v>734</v>
      </c>
    </row>
    <row r="5" spans="1:20" ht="24" customHeight="1" x14ac:dyDescent="0.2">
      <c r="A5" s="1008"/>
      <c r="B5" s="1005"/>
      <c r="C5" s="1008"/>
      <c r="D5" s="1008"/>
      <c r="E5" s="1014"/>
      <c r="F5" s="753" t="s">
        <v>478</v>
      </c>
      <c r="G5" s="754" t="s">
        <v>452</v>
      </c>
      <c r="H5" s="1014"/>
      <c r="I5" s="1008"/>
      <c r="J5" s="755" t="s">
        <v>478</v>
      </c>
      <c r="K5" s="754" t="s">
        <v>452</v>
      </c>
      <c r="L5" s="1021"/>
      <c r="M5" s="1024"/>
      <c r="N5" s="1024"/>
    </row>
    <row r="6" spans="1:20" s="758" customFormat="1" ht="10.5" customHeight="1" x14ac:dyDescent="0.2">
      <c r="A6" s="745">
        <v>1</v>
      </c>
      <c r="B6" s="745">
        <v>2</v>
      </c>
      <c r="C6" s="745">
        <v>3</v>
      </c>
      <c r="D6" s="756">
        <v>4</v>
      </c>
      <c r="E6" s="756">
        <v>5</v>
      </c>
      <c r="F6" s="756">
        <v>6</v>
      </c>
      <c r="G6" s="756">
        <v>7</v>
      </c>
      <c r="H6" s="756">
        <v>8</v>
      </c>
      <c r="I6" s="746">
        <v>9</v>
      </c>
      <c r="J6" s="746">
        <v>10</v>
      </c>
      <c r="K6" s="746">
        <v>11</v>
      </c>
      <c r="L6" s="757">
        <v>12</v>
      </c>
      <c r="M6" s="757">
        <v>13</v>
      </c>
      <c r="N6" s="757">
        <v>14</v>
      </c>
    </row>
    <row r="7" spans="1:20" s="758" customFormat="1" x14ac:dyDescent="0.2">
      <c r="A7" s="936" t="s">
        <v>388</v>
      </c>
      <c r="B7" s="936"/>
      <c r="C7" s="936"/>
      <c r="D7" s="748">
        <f>D9+D8</f>
        <v>1959713</v>
      </c>
      <c r="E7" s="748">
        <f>F7+G7</f>
        <v>64978</v>
      </c>
      <c r="F7" s="748">
        <f>F8+F9</f>
        <v>2877</v>
      </c>
      <c r="G7" s="748">
        <f>G8+G9</f>
        <v>62101</v>
      </c>
      <c r="H7" s="748">
        <f>I7+K7+J7</f>
        <v>1841661</v>
      </c>
      <c r="I7" s="748">
        <f t="shared" ref="I7:N7" si="0">I9+I8</f>
        <v>164133</v>
      </c>
      <c r="J7" s="748">
        <f t="shared" si="0"/>
        <v>105934</v>
      </c>
      <c r="K7" s="748">
        <f t="shared" si="0"/>
        <v>1571594</v>
      </c>
      <c r="L7" s="748">
        <f t="shared" si="0"/>
        <v>53074</v>
      </c>
      <c r="M7" s="748">
        <f t="shared" si="0"/>
        <v>42459</v>
      </c>
      <c r="N7" s="748">
        <f t="shared" si="0"/>
        <v>10615</v>
      </c>
      <c r="P7" s="759"/>
      <c r="Q7" s="759"/>
      <c r="R7" s="759"/>
    </row>
    <row r="8" spans="1:20" s="758" customFormat="1" ht="12" customHeight="1" x14ac:dyDescent="0.2">
      <c r="A8" s="944" t="s">
        <v>13</v>
      </c>
      <c r="B8" s="945"/>
      <c r="C8" s="946"/>
      <c r="D8" s="746">
        <f>E8+H8</f>
        <v>0</v>
      </c>
      <c r="E8" s="746">
        <v>0</v>
      </c>
      <c r="F8" s="746">
        <v>0</v>
      </c>
      <c r="G8" s="746">
        <v>0</v>
      </c>
      <c r="H8" s="746">
        <v>0</v>
      </c>
      <c r="I8" s="746">
        <v>0</v>
      </c>
      <c r="J8" s="746">
        <v>0</v>
      </c>
      <c r="K8" s="746">
        <v>0</v>
      </c>
      <c r="L8" s="757">
        <v>0</v>
      </c>
      <c r="M8" s="757">
        <v>0</v>
      </c>
      <c r="N8" s="757">
        <v>0</v>
      </c>
      <c r="P8" s="759"/>
      <c r="Q8" s="759"/>
      <c r="R8" s="759"/>
    </row>
    <row r="9" spans="1:20" s="758" customFormat="1" ht="12" customHeight="1" x14ac:dyDescent="0.2">
      <c r="A9" s="944" t="s">
        <v>14</v>
      </c>
      <c r="B9" s="945"/>
      <c r="C9" s="946"/>
      <c r="D9" s="748">
        <f t="shared" ref="D9:N9" si="1">SUM(D10:D144)-D90</f>
        <v>1959713</v>
      </c>
      <c r="E9" s="748">
        <f t="shared" si="1"/>
        <v>64978</v>
      </c>
      <c r="F9" s="748">
        <f t="shared" si="1"/>
        <v>2877</v>
      </c>
      <c r="G9" s="748">
        <f t="shared" si="1"/>
        <v>62101</v>
      </c>
      <c r="H9" s="748">
        <f t="shared" si="1"/>
        <v>1841661</v>
      </c>
      <c r="I9" s="748">
        <f t="shared" si="1"/>
        <v>164133</v>
      </c>
      <c r="J9" s="748">
        <f t="shared" si="1"/>
        <v>105934</v>
      </c>
      <c r="K9" s="748">
        <f t="shared" si="1"/>
        <v>1571594</v>
      </c>
      <c r="L9" s="748">
        <f t="shared" si="1"/>
        <v>53074</v>
      </c>
      <c r="M9" s="748">
        <f t="shared" si="1"/>
        <v>42459</v>
      </c>
      <c r="N9" s="748">
        <f t="shared" si="1"/>
        <v>10615</v>
      </c>
      <c r="P9" s="759"/>
      <c r="Q9" s="759"/>
      <c r="R9" s="759"/>
      <c r="T9" s="760"/>
    </row>
    <row r="10" spans="1:20" x14ac:dyDescent="0.2">
      <c r="A10" s="173">
        <v>1</v>
      </c>
      <c r="B10" s="174" t="s">
        <v>15</v>
      </c>
      <c r="C10" s="122" t="s">
        <v>16</v>
      </c>
      <c r="D10" s="746">
        <f>E10+H10+L10</f>
        <v>4263</v>
      </c>
      <c r="E10" s="746">
        <f>F10+G10</f>
        <v>0</v>
      </c>
      <c r="F10" s="746">
        <v>0</v>
      </c>
      <c r="G10" s="746">
        <v>0</v>
      </c>
      <c r="H10" s="746">
        <f>I10+J10+K10</f>
        <v>4263</v>
      </c>
      <c r="I10" s="761">
        <v>50</v>
      </c>
      <c r="J10" s="761">
        <v>250</v>
      </c>
      <c r="K10" s="761">
        <v>3963</v>
      </c>
      <c r="L10" s="762">
        <v>0</v>
      </c>
      <c r="M10" s="762">
        <v>0</v>
      </c>
      <c r="N10" s="762">
        <v>0</v>
      </c>
      <c r="P10" s="759"/>
      <c r="Q10" s="759"/>
      <c r="R10" s="759"/>
      <c r="S10" s="763"/>
      <c r="T10" s="764"/>
    </row>
    <row r="11" spans="1:20" x14ac:dyDescent="0.2">
      <c r="A11" s="173">
        <v>2</v>
      </c>
      <c r="B11" s="175" t="s">
        <v>17</v>
      </c>
      <c r="C11" s="122" t="s">
        <v>18</v>
      </c>
      <c r="D11" s="746">
        <f t="shared" ref="D11:D74" si="2">E11+H11+L11</f>
        <v>4613</v>
      </c>
      <c r="E11" s="746">
        <f t="shared" ref="E11:E76" si="3">F11+G11</f>
        <v>0</v>
      </c>
      <c r="F11" s="746">
        <v>0</v>
      </c>
      <c r="G11" s="746">
        <v>0</v>
      </c>
      <c r="H11" s="746">
        <f t="shared" ref="H11:H73" si="4">I11+J11+K11</f>
        <v>4613</v>
      </c>
      <c r="I11" s="761">
        <v>305</v>
      </c>
      <c r="J11" s="761">
        <v>150</v>
      </c>
      <c r="K11" s="761">
        <v>4158</v>
      </c>
      <c r="L11" s="762">
        <v>0</v>
      </c>
      <c r="M11" s="762">
        <v>0</v>
      </c>
      <c r="N11" s="762">
        <v>0</v>
      </c>
      <c r="P11" s="759"/>
      <c r="Q11" s="759"/>
      <c r="R11" s="759"/>
      <c r="S11" s="763"/>
      <c r="T11" s="764"/>
    </row>
    <row r="12" spans="1:20" x14ac:dyDescent="0.2">
      <c r="A12" s="173">
        <v>3</v>
      </c>
      <c r="B12" s="176" t="s">
        <v>19</v>
      </c>
      <c r="C12" s="122" t="s">
        <v>20</v>
      </c>
      <c r="D12" s="746">
        <f t="shared" si="2"/>
        <v>25602</v>
      </c>
      <c r="E12" s="746">
        <f t="shared" si="3"/>
        <v>0</v>
      </c>
      <c r="F12" s="746">
        <v>0</v>
      </c>
      <c r="G12" s="746">
        <v>0</v>
      </c>
      <c r="H12" s="746">
        <f t="shared" si="4"/>
        <v>23679</v>
      </c>
      <c r="I12" s="761">
        <v>944</v>
      </c>
      <c r="J12" s="761">
        <v>512</v>
      </c>
      <c r="K12" s="761">
        <v>22223</v>
      </c>
      <c r="L12" s="762">
        <v>1923</v>
      </c>
      <c r="M12" s="762">
        <v>1516</v>
      </c>
      <c r="N12" s="762">
        <v>407</v>
      </c>
      <c r="P12" s="759"/>
      <c r="Q12" s="759"/>
      <c r="R12" s="759"/>
      <c r="S12" s="763"/>
      <c r="T12" s="764"/>
    </row>
    <row r="13" spans="1:20" x14ac:dyDescent="0.2">
      <c r="A13" s="173">
        <v>4</v>
      </c>
      <c r="B13" s="174" t="s">
        <v>21</v>
      </c>
      <c r="C13" s="122" t="s">
        <v>22</v>
      </c>
      <c r="D13" s="746">
        <f t="shared" si="2"/>
        <v>10741</v>
      </c>
      <c r="E13" s="746">
        <f t="shared" si="3"/>
        <v>0</v>
      </c>
      <c r="F13" s="746">
        <v>0</v>
      </c>
      <c r="G13" s="746">
        <v>0</v>
      </c>
      <c r="H13" s="746">
        <f t="shared" si="4"/>
        <v>10741</v>
      </c>
      <c r="I13" s="761">
        <v>1525</v>
      </c>
      <c r="J13" s="761">
        <v>1374</v>
      </c>
      <c r="K13" s="761">
        <v>7842</v>
      </c>
      <c r="L13" s="762">
        <v>0</v>
      </c>
      <c r="M13" s="762">
        <v>0</v>
      </c>
      <c r="N13" s="762">
        <v>0</v>
      </c>
      <c r="P13" s="759"/>
      <c r="Q13" s="759"/>
      <c r="R13" s="759"/>
      <c r="S13" s="763"/>
      <c r="T13" s="764"/>
    </row>
    <row r="14" spans="1:20" x14ac:dyDescent="0.2">
      <c r="A14" s="173">
        <v>5</v>
      </c>
      <c r="B14" s="174" t="s">
        <v>23</v>
      </c>
      <c r="C14" s="122" t="s">
        <v>24</v>
      </c>
      <c r="D14" s="746">
        <f t="shared" si="2"/>
        <v>8457</v>
      </c>
      <c r="E14" s="746">
        <f t="shared" si="3"/>
        <v>0</v>
      </c>
      <c r="F14" s="746">
        <v>0</v>
      </c>
      <c r="G14" s="746">
        <v>0</v>
      </c>
      <c r="H14" s="746">
        <f t="shared" si="4"/>
        <v>8457</v>
      </c>
      <c r="I14" s="761">
        <v>1512</v>
      </c>
      <c r="J14" s="761">
        <v>243</v>
      </c>
      <c r="K14" s="761">
        <v>6702</v>
      </c>
      <c r="L14" s="762">
        <v>0</v>
      </c>
      <c r="M14" s="762">
        <v>0</v>
      </c>
      <c r="N14" s="762">
        <v>0</v>
      </c>
      <c r="P14" s="759"/>
      <c r="Q14" s="759"/>
      <c r="R14" s="759"/>
      <c r="S14" s="763"/>
      <c r="T14" s="764"/>
    </row>
    <row r="15" spans="1:20" x14ac:dyDescent="0.2">
      <c r="A15" s="173">
        <v>6</v>
      </c>
      <c r="B15" s="176" t="s">
        <v>25</v>
      </c>
      <c r="C15" s="122" t="s">
        <v>26</v>
      </c>
      <c r="D15" s="746">
        <f t="shared" si="2"/>
        <v>127401</v>
      </c>
      <c r="E15" s="746">
        <f t="shared" si="3"/>
        <v>0</v>
      </c>
      <c r="F15" s="746">
        <v>0</v>
      </c>
      <c r="G15" s="746">
        <v>0</v>
      </c>
      <c r="H15" s="746">
        <f t="shared" si="4"/>
        <v>123740</v>
      </c>
      <c r="I15" s="761">
        <v>8560</v>
      </c>
      <c r="J15" s="761">
        <v>6786</v>
      </c>
      <c r="K15" s="761">
        <v>108394</v>
      </c>
      <c r="L15" s="762">
        <v>3661</v>
      </c>
      <c r="M15" s="762">
        <v>2926</v>
      </c>
      <c r="N15" s="762">
        <v>735</v>
      </c>
      <c r="P15" s="759"/>
      <c r="Q15" s="759"/>
      <c r="R15" s="759"/>
      <c r="S15" s="763"/>
      <c r="T15" s="764"/>
    </row>
    <row r="16" spans="1:20" x14ac:dyDescent="0.2">
      <c r="A16" s="173">
        <v>7</v>
      </c>
      <c r="B16" s="174" t="s">
        <v>27</v>
      </c>
      <c r="C16" s="122" t="s">
        <v>28</v>
      </c>
      <c r="D16" s="746">
        <f t="shared" si="2"/>
        <v>23271</v>
      </c>
      <c r="E16" s="746">
        <f t="shared" si="3"/>
        <v>0</v>
      </c>
      <c r="F16" s="746">
        <v>0</v>
      </c>
      <c r="G16" s="746">
        <v>0</v>
      </c>
      <c r="H16" s="746">
        <f t="shared" si="4"/>
        <v>21580</v>
      </c>
      <c r="I16" s="761">
        <v>1779</v>
      </c>
      <c r="J16" s="761">
        <v>5529</v>
      </c>
      <c r="K16" s="761">
        <v>14272</v>
      </c>
      <c r="L16" s="762">
        <v>1691</v>
      </c>
      <c r="M16" s="762">
        <v>1353</v>
      </c>
      <c r="N16" s="762">
        <v>338</v>
      </c>
      <c r="P16" s="759"/>
      <c r="Q16" s="759"/>
      <c r="R16" s="759"/>
      <c r="S16" s="763"/>
      <c r="T16" s="764"/>
    </row>
    <row r="17" spans="1:20" x14ac:dyDescent="0.2">
      <c r="A17" s="173">
        <v>8</v>
      </c>
      <c r="B17" s="176" t="s">
        <v>29</v>
      </c>
      <c r="C17" s="122" t="s">
        <v>30</v>
      </c>
      <c r="D17" s="746">
        <f t="shared" si="2"/>
        <v>13840</v>
      </c>
      <c r="E17" s="746">
        <f t="shared" si="3"/>
        <v>0</v>
      </c>
      <c r="F17" s="746">
        <v>0</v>
      </c>
      <c r="G17" s="746">
        <v>0</v>
      </c>
      <c r="H17" s="746">
        <f t="shared" si="4"/>
        <v>13840</v>
      </c>
      <c r="I17" s="761">
        <v>3233</v>
      </c>
      <c r="J17" s="761">
        <v>1382</v>
      </c>
      <c r="K17" s="761">
        <v>9225</v>
      </c>
      <c r="L17" s="762">
        <v>0</v>
      </c>
      <c r="M17" s="762">
        <v>0</v>
      </c>
      <c r="N17" s="762">
        <v>0</v>
      </c>
      <c r="P17" s="759"/>
      <c r="Q17" s="759"/>
      <c r="R17" s="759"/>
      <c r="S17" s="763"/>
      <c r="T17" s="764"/>
    </row>
    <row r="18" spans="1:20" x14ac:dyDescent="0.2">
      <c r="A18" s="173">
        <v>9</v>
      </c>
      <c r="B18" s="176" t="s">
        <v>31</v>
      </c>
      <c r="C18" s="122" t="s">
        <v>32</v>
      </c>
      <c r="D18" s="746">
        <f t="shared" si="2"/>
        <v>4190</v>
      </c>
      <c r="E18" s="746">
        <f t="shared" si="3"/>
        <v>0</v>
      </c>
      <c r="F18" s="746">
        <v>0</v>
      </c>
      <c r="G18" s="746">
        <v>0</v>
      </c>
      <c r="H18" s="746">
        <f t="shared" si="4"/>
        <v>4190</v>
      </c>
      <c r="I18" s="761">
        <v>0</v>
      </c>
      <c r="J18" s="761">
        <v>0</v>
      </c>
      <c r="K18" s="761">
        <v>4190</v>
      </c>
      <c r="L18" s="762">
        <v>0</v>
      </c>
      <c r="M18" s="762">
        <v>0</v>
      </c>
      <c r="N18" s="762">
        <v>0</v>
      </c>
      <c r="P18" s="759"/>
      <c r="Q18" s="759"/>
      <c r="R18" s="759"/>
      <c r="S18" s="763"/>
      <c r="T18" s="764"/>
    </row>
    <row r="19" spans="1:20" x14ac:dyDescent="0.2">
      <c r="A19" s="173">
        <v>10</v>
      </c>
      <c r="B19" s="176" t="s">
        <v>33</v>
      </c>
      <c r="C19" s="122" t="s">
        <v>34</v>
      </c>
      <c r="D19" s="746">
        <f t="shared" si="2"/>
        <v>7125</v>
      </c>
      <c r="E19" s="746">
        <f t="shared" si="3"/>
        <v>0</v>
      </c>
      <c r="F19" s="746">
        <v>0</v>
      </c>
      <c r="G19" s="746">
        <v>0</v>
      </c>
      <c r="H19" s="746">
        <f t="shared" si="4"/>
        <v>7125</v>
      </c>
      <c r="I19" s="761">
        <v>588</v>
      </c>
      <c r="J19" s="761">
        <v>540</v>
      </c>
      <c r="K19" s="761">
        <v>5997</v>
      </c>
      <c r="L19" s="762">
        <v>0</v>
      </c>
      <c r="M19" s="762">
        <v>0</v>
      </c>
      <c r="N19" s="762">
        <v>0</v>
      </c>
      <c r="P19" s="759"/>
      <c r="Q19" s="759"/>
      <c r="R19" s="759"/>
      <c r="S19" s="763"/>
      <c r="T19" s="764"/>
    </row>
    <row r="20" spans="1:20" x14ac:dyDescent="0.2">
      <c r="A20" s="173">
        <v>11</v>
      </c>
      <c r="B20" s="176" t="s">
        <v>35</v>
      </c>
      <c r="C20" s="122" t="s">
        <v>36</v>
      </c>
      <c r="D20" s="746">
        <f t="shared" si="2"/>
        <v>7685</v>
      </c>
      <c r="E20" s="746">
        <f t="shared" si="3"/>
        <v>0</v>
      </c>
      <c r="F20" s="746">
        <v>0</v>
      </c>
      <c r="G20" s="746">
        <v>0</v>
      </c>
      <c r="H20" s="746">
        <f t="shared" si="4"/>
        <v>7685</v>
      </c>
      <c r="I20" s="761">
        <v>1185</v>
      </c>
      <c r="J20" s="761">
        <v>1573</v>
      </c>
      <c r="K20" s="761">
        <v>4927</v>
      </c>
      <c r="L20" s="762">
        <v>0</v>
      </c>
      <c r="M20" s="762">
        <v>0</v>
      </c>
      <c r="N20" s="762">
        <v>0</v>
      </c>
      <c r="P20" s="759"/>
      <c r="Q20" s="759"/>
      <c r="R20" s="759"/>
      <c r="S20" s="763"/>
      <c r="T20" s="764"/>
    </row>
    <row r="21" spans="1:20" x14ac:dyDescent="0.2">
      <c r="A21" s="173">
        <v>12</v>
      </c>
      <c r="B21" s="176" t="s">
        <v>37</v>
      </c>
      <c r="C21" s="122" t="s">
        <v>38</v>
      </c>
      <c r="D21" s="746">
        <f t="shared" si="2"/>
        <v>20378</v>
      </c>
      <c r="E21" s="746">
        <f t="shared" si="3"/>
        <v>0</v>
      </c>
      <c r="F21" s="746">
        <v>0</v>
      </c>
      <c r="G21" s="746">
        <v>0</v>
      </c>
      <c r="H21" s="746">
        <f t="shared" si="4"/>
        <v>20378</v>
      </c>
      <c r="I21" s="761">
        <v>100</v>
      </c>
      <c r="J21" s="761">
        <v>2300</v>
      </c>
      <c r="K21" s="761">
        <v>17978</v>
      </c>
      <c r="L21" s="762">
        <v>0</v>
      </c>
      <c r="M21" s="762">
        <v>0</v>
      </c>
      <c r="N21" s="762">
        <v>0</v>
      </c>
      <c r="P21" s="759"/>
      <c r="Q21" s="759"/>
      <c r="R21" s="759"/>
      <c r="S21" s="763"/>
      <c r="T21" s="764"/>
    </row>
    <row r="22" spans="1:20" x14ac:dyDescent="0.2">
      <c r="A22" s="173">
        <v>13</v>
      </c>
      <c r="B22" s="176" t="s">
        <v>39</v>
      </c>
      <c r="C22" s="122" t="s">
        <v>40</v>
      </c>
      <c r="D22" s="746">
        <f t="shared" si="2"/>
        <v>0</v>
      </c>
      <c r="E22" s="746">
        <f t="shared" si="3"/>
        <v>0</v>
      </c>
      <c r="F22" s="746">
        <v>0</v>
      </c>
      <c r="G22" s="746">
        <v>0</v>
      </c>
      <c r="H22" s="746">
        <f t="shared" si="4"/>
        <v>0</v>
      </c>
      <c r="I22" s="761">
        <v>0</v>
      </c>
      <c r="J22" s="761">
        <v>0</v>
      </c>
      <c r="K22" s="761">
        <v>0</v>
      </c>
      <c r="L22" s="762">
        <v>0</v>
      </c>
      <c r="M22" s="762">
        <v>0</v>
      </c>
      <c r="N22" s="762">
        <v>0</v>
      </c>
      <c r="P22" s="759"/>
      <c r="Q22" s="759"/>
      <c r="R22" s="759"/>
      <c r="S22" s="763"/>
      <c r="T22" s="764"/>
    </row>
    <row r="23" spans="1:20" x14ac:dyDescent="0.2">
      <c r="A23" s="173">
        <v>14</v>
      </c>
      <c r="B23" s="176" t="s">
        <v>41</v>
      </c>
      <c r="C23" s="122" t="s">
        <v>42</v>
      </c>
      <c r="D23" s="746">
        <f t="shared" si="2"/>
        <v>5721</v>
      </c>
      <c r="E23" s="746">
        <f t="shared" si="3"/>
        <v>0</v>
      </c>
      <c r="F23" s="746">
        <v>0</v>
      </c>
      <c r="G23" s="746">
        <v>0</v>
      </c>
      <c r="H23" s="746">
        <f t="shared" si="4"/>
        <v>5721</v>
      </c>
      <c r="I23" s="761">
        <v>758</v>
      </c>
      <c r="J23" s="761">
        <v>801</v>
      </c>
      <c r="K23" s="761">
        <v>4162</v>
      </c>
      <c r="L23" s="762">
        <v>0</v>
      </c>
      <c r="M23" s="762">
        <v>0</v>
      </c>
      <c r="N23" s="762">
        <v>0</v>
      </c>
      <c r="P23" s="759"/>
      <c r="Q23" s="759"/>
      <c r="R23" s="759"/>
      <c r="S23" s="763"/>
      <c r="T23" s="764"/>
    </row>
    <row r="24" spans="1:20" x14ac:dyDescent="0.2">
      <c r="A24" s="173">
        <v>15</v>
      </c>
      <c r="B24" s="176" t="s">
        <v>43</v>
      </c>
      <c r="C24" s="122" t="s">
        <v>44</v>
      </c>
      <c r="D24" s="746">
        <f t="shared" si="2"/>
        <v>28882</v>
      </c>
      <c r="E24" s="746">
        <f t="shared" si="3"/>
        <v>0</v>
      </c>
      <c r="F24" s="746">
        <v>0</v>
      </c>
      <c r="G24" s="746">
        <v>0</v>
      </c>
      <c r="H24" s="746">
        <f t="shared" si="4"/>
        <v>28882</v>
      </c>
      <c r="I24" s="761">
        <v>1103</v>
      </c>
      <c r="J24" s="761">
        <v>3216</v>
      </c>
      <c r="K24" s="761">
        <v>24563</v>
      </c>
      <c r="L24" s="762">
        <v>0</v>
      </c>
      <c r="M24" s="762">
        <v>0</v>
      </c>
      <c r="N24" s="762">
        <v>0</v>
      </c>
      <c r="P24" s="759"/>
      <c r="Q24" s="759"/>
      <c r="R24" s="759"/>
      <c r="S24" s="763"/>
      <c r="T24" s="764"/>
    </row>
    <row r="25" spans="1:20" x14ac:dyDescent="0.2">
      <c r="A25" s="173">
        <v>16</v>
      </c>
      <c r="B25" s="176" t="s">
        <v>45</v>
      </c>
      <c r="C25" s="122" t="s">
        <v>46</v>
      </c>
      <c r="D25" s="746">
        <f t="shared" si="2"/>
        <v>26125</v>
      </c>
      <c r="E25" s="746">
        <f t="shared" si="3"/>
        <v>0</v>
      </c>
      <c r="F25" s="746">
        <v>0</v>
      </c>
      <c r="G25" s="746">
        <v>0</v>
      </c>
      <c r="H25" s="746">
        <f t="shared" si="4"/>
        <v>26125</v>
      </c>
      <c r="I25" s="761">
        <v>1929</v>
      </c>
      <c r="J25" s="761">
        <v>6054</v>
      </c>
      <c r="K25" s="761">
        <v>18142</v>
      </c>
      <c r="L25" s="762">
        <v>0</v>
      </c>
      <c r="M25" s="762">
        <v>0</v>
      </c>
      <c r="N25" s="762">
        <v>0</v>
      </c>
      <c r="P25" s="759"/>
      <c r="Q25" s="759"/>
      <c r="R25" s="759"/>
      <c r="S25" s="763"/>
      <c r="T25" s="764"/>
    </row>
    <row r="26" spans="1:20" x14ac:dyDescent="0.2">
      <c r="A26" s="173">
        <v>17</v>
      </c>
      <c r="B26" s="176" t="s">
        <v>47</v>
      </c>
      <c r="C26" s="122" t="s">
        <v>48</v>
      </c>
      <c r="D26" s="746">
        <f t="shared" si="2"/>
        <v>43934</v>
      </c>
      <c r="E26" s="746">
        <f t="shared" si="3"/>
        <v>0</v>
      </c>
      <c r="F26" s="746">
        <v>0</v>
      </c>
      <c r="G26" s="746">
        <v>0</v>
      </c>
      <c r="H26" s="746">
        <f t="shared" si="4"/>
        <v>40472</v>
      </c>
      <c r="I26" s="761">
        <v>5500</v>
      </c>
      <c r="J26" s="761">
        <v>4300</v>
      </c>
      <c r="K26" s="761">
        <v>30672</v>
      </c>
      <c r="L26" s="762">
        <v>3462</v>
      </c>
      <c r="M26" s="762">
        <v>2773</v>
      </c>
      <c r="N26" s="762">
        <v>689</v>
      </c>
      <c r="P26" s="759"/>
      <c r="Q26" s="759"/>
      <c r="R26" s="759"/>
      <c r="S26" s="763"/>
      <c r="T26" s="764"/>
    </row>
    <row r="27" spans="1:20" x14ac:dyDescent="0.2">
      <c r="A27" s="173">
        <v>18</v>
      </c>
      <c r="B27" s="174" t="s">
        <v>49</v>
      </c>
      <c r="C27" s="122" t="s">
        <v>50</v>
      </c>
      <c r="D27" s="746">
        <f t="shared" si="2"/>
        <v>5870</v>
      </c>
      <c r="E27" s="746">
        <f t="shared" si="3"/>
        <v>0</v>
      </c>
      <c r="F27" s="746">
        <v>0</v>
      </c>
      <c r="G27" s="746">
        <v>0</v>
      </c>
      <c r="H27" s="746">
        <f t="shared" si="4"/>
        <v>5870</v>
      </c>
      <c r="I27" s="761">
        <v>971</v>
      </c>
      <c r="J27" s="761">
        <v>0</v>
      </c>
      <c r="K27" s="761">
        <v>4899</v>
      </c>
      <c r="L27" s="762">
        <v>0</v>
      </c>
      <c r="M27" s="762">
        <v>0</v>
      </c>
      <c r="N27" s="762">
        <v>0</v>
      </c>
      <c r="P27" s="759"/>
      <c r="Q27" s="759"/>
      <c r="R27" s="759"/>
      <c r="S27" s="763"/>
      <c r="T27" s="764"/>
    </row>
    <row r="28" spans="1:20" x14ac:dyDescent="0.2">
      <c r="A28" s="173">
        <v>19</v>
      </c>
      <c r="B28" s="174" t="s">
        <v>51</v>
      </c>
      <c r="C28" s="122" t="s">
        <v>52</v>
      </c>
      <c r="D28" s="746">
        <f t="shared" si="2"/>
        <v>7374</v>
      </c>
      <c r="E28" s="746">
        <f t="shared" si="3"/>
        <v>0</v>
      </c>
      <c r="F28" s="746">
        <v>0</v>
      </c>
      <c r="G28" s="746">
        <v>0</v>
      </c>
      <c r="H28" s="746">
        <f t="shared" si="4"/>
        <v>7374</v>
      </c>
      <c r="I28" s="761">
        <v>1081</v>
      </c>
      <c r="J28" s="761">
        <v>104</v>
      </c>
      <c r="K28" s="761">
        <v>6189</v>
      </c>
      <c r="L28" s="762">
        <v>0</v>
      </c>
      <c r="M28" s="762">
        <v>0</v>
      </c>
      <c r="N28" s="762">
        <v>0</v>
      </c>
      <c r="P28" s="759"/>
      <c r="Q28" s="759"/>
      <c r="R28" s="759"/>
      <c r="S28" s="763"/>
      <c r="T28" s="764"/>
    </row>
    <row r="29" spans="1:20" x14ac:dyDescent="0.2">
      <c r="A29" s="173">
        <v>20</v>
      </c>
      <c r="B29" s="174" t="s">
        <v>53</v>
      </c>
      <c r="C29" s="122" t="s">
        <v>54</v>
      </c>
      <c r="D29" s="746">
        <f t="shared" si="2"/>
        <v>38591</v>
      </c>
      <c r="E29" s="746">
        <f t="shared" si="3"/>
        <v>0</v>
      </c>
      <c r="F29" s="746">
        <v>0</v>
      </c>
      <c r="G29" s="746">
        <v>0</v>
      </c>
      <c r="H29" s="746">
        <f t="shared" si="4"/>
        <v>38591</v>
      </c>
      <c r="I29" s="761">
        <v>3270</v>
      </c>
      <c r="J29" s="761">
        <v>5357</v>
      </c>
      <c r="K29" s="761">
        <v>29964</v>
      </c>
      <c r="L29" s="762">
        <v>0</v>
      </c>
      <c r="M29" s="762">
        <v>0</v>
      </c>
      <c r="N29" s="762">
        <v>0</v>
      </c>
      <c r="P29" s="759"/>
      <c r="Q29" s="759"/>
      <c r="R29" s="759"/>
      <c r="S29" s="763"/>
      <c r="T29" s="764"/>
    </row>
    <row r="30" spans="1:20" x14ac:dyDescent="0.2">
      <c r="A30" s="173">
        <v>21</v>
      </c>
      <c r="B30" s="174" t="s">
        <v>55</v>
      </c>
      <c r="C30" s="122" t="s">
        <v>56</v>
      </c>
      <c r="D30" s="746">
        <f t="shared" si="2"/>
        <v>40582</v>
      </c>
      <c r="E30" s="746">
        <f t="shared" si="3"/>
        <v>0</v>
      </c>
      <c r="F30" s="746">
        <v>0</v>
      </c>
      <c r="G30" s="746">
        <v>0</v>
      </c>
      <c r="H30" s="746">
        <f t="shared" si="4"/>
        <v>38315</v>
      </c>
      <c r="I30" s="761">
        <v>6569</v>
      </c>
      <c r="J30" s="761">
        <v>2696</v>
      </c>
      <c r="K30" s="761">
        <v>29050</v>
      </c>
      <c r="L30" s="762">
        <v>2267</v>
      </c>
      <c r="M30" s="762">
        <v>1814</v>
      </c>
      <c r="N30" s="762">
        <v>453</v>
      </c>
      <c r="P30" s="759"/>
      <c r="Q30" s="759"/>
      <c r="R30" s="759"/>
      <c r="S30" s="763"/>
      <c r="T30" s="764"/>
    </row>
    <row r="31" spans="1:20" x14ac:dyDescent="0.2">
      <c r="A31" s="173">
        <v>22</v>
      </c>
      <c r="B31" s="176" t="s">
        <v>57</v>
      </c>
      <c r="C31" s="122" t="s">
        <v>58</v>
      </c>
      <c r="D31" s="746">
        <f t="shared" si="2"/>
        <v>8388</v>
      </c>
      <c r="E31" s="746">
        <f t="shared" si="3"/>
        <v>0</v>
      </c>
      <c r="F31" s="746">
        <v>0</v>
      </c>
      <c r="G31" s="746">
        <v>0</v>
      </c>
      <c r="H31" s="746">
        <f t="shared" si="4"/>
        <v>8388</v>
      </c>
      <c r="I31" s="761">
        <v>628</v>
      </c>
      <c r="J31" s="761">
        <v>688</v>
      </c>
      <c r="K31" s="761">
        <v>7072</v>
      </c>
      <c r="L31" s="762">
        <v>0</v>
      </c>
      <c r="M31" s="762">
        <v>0</v>
      </c>
      <c r="N31" s="762">
        <v>0</v>
      </c>
      <c r="P31" s="759"/>
      <c r="Q31" s="759"/>
      <c r="R31" s="759"/>
      <c r="S31" s="763"/>
      <c r="T31" s="764"/>
    </row>
    <row r="32" spans="1:20" x14ac:dyDescent="0.2">
      <c r="A32" s="173">
        <v>23</v>
      </c>
      <c r="B32" s="176" t="s">
        <v>59</v>
      </c>
      <c r="C32" s="122" t="s">
        <v>60</v>
      </c>
      <c r="D32" s="746">
        <f t="shared" si="2"/>
        <v>0</v>
      </c>
      <c r="E32" s="746">
        <f t="shared" si="3"/>
        <v>0</v>
      </c>
      <c r="F32" s="746">
        <v>0</v>
      </c>
      <c r="G32" s="746">
        <v>0</v>
      </c>
      <c r="H32" s="746">
        <v>0</v>
      </c>
      <c r="I32" s="761">
        <v>0</v>
      </c>
      <c r="J32" s="761">
        <v>0</v>
      </c>
      <c r="K32" s="761">
        <v>0</v>
      </c>
      <c r="L32" s="762">
        <v>0</v>
      </c>
      <c r="M32" s="762">
        <v>0</v>
      </c>
      <c r="N32" s="762">
        <v>0</v>
      </c>
      <c r="P32" s="759"/>
      <c r="Q32" s="759"/>
      <c r="R32" s="759"/>
      <c r="S32" s="763"/>
      <c r="T32" s="764"/>
    </row>
    <row r="33" spans="1:20" x14ac:dyDescent="0.2">
      <c r="A33" s="173">
        <v>24</v>
      </c>
      <c r="B33" s="176" t="s">
        <v>61</v>
      </c>
      <c r="C33" s="122" t="s">
        <v>62</v>
      </c>
      <c r="D33" s="746">
        <f t="shared" si="2"/>
        <v>0</v>
      </c>
      <c r="E33" s="746">
        <f t="shared" si="3"/>
        <v>0</v>
      </c>
      <c r="F33" s="746">
        <v>0</v>
      </c>
      <c r="G33" s="746">
        <v>0</v>
      </c>
      <c r="H33" s="746">
        <v>0</v>
      </c>
      <c r="I33" s="761">
        <v>0</v>
      </c>
      <c r="J33" s="761">
        <v>0</v>
      </c>
      <c r="K33" s="761">
        <v>0</v>
      </c>
      <c r="L33" s="762">
        <v>0</v>
      </c>
      <c r="M33" s="762">
        <v>0</v>
      </c>
      <c r="N33" s="762">
        <v>0</v>
      </c>
      <c r="P33" s="759"/>
      <c r="Q33" s="759"/>
      <c r="R33" s="759"/>
      <c r="S33" s="763"/>
      <c r="T33" s="764"/>
    </row>
    <row r="34" spans="1:20" x14ac:dyDescent="0.2">
      <c r="A34" s="173">
        <v>25</v>
      </c>
      <c r="B34" s="174" t="s">
        <v>63</v>
      </c>
      <c r="C34" s="122" t="s">
        <v>64</v>
      </c>
      <c r="D34" s="746">
        <f t="shared" si="2"/>
        <v>56161</v>
      </c>
      <c r="E34" s="746">
        <f t="shared" si="3"/>
        <v>0</v>
      </c>
      <c r="F34" s="746">
        <v>0</v>
      </c>
      <c r="G34" s="746">
        <v>0</v>
      </c>
      <c r="H34" s="746">
        <f t="shared" si="4"/>
        <v>56161</v>
      </c>
      <c r="I34" s="761">
        <v>11070</v>
      </c>
      <c r="J34" s="761">
        <v>1565</v>
      </c>
      <c r="K34" s="761">
        <v>43526</v>
      </c>
      <c r="L34" s="762">
        <v>0</v>
      </c>
      <c r="M34" s="762">
        <v>0</v>
      </c>
      <c r="N34" s="762">
        <v>0</v>
      </c>
      <c r="P34" s="759"/>
      <c r="Q34" s="759"/>
      <c r="R34" s="759"/>
      <c r="S34" s="763"/>
      <c r="T34" s="764"/>
    </row>
    <row r="35" spans="1:20" x14ac:dyDescent="0.2">
      <c r="A35" s="173">
        <v>26</v>
      </c>
      <c r="B35" s="176" t="s">
        <v>65</v>
      </c>
      <c r="C35" s="122" t="s">
        <v>66</v>
      </c>
      <c r="D35" s="746">
        <f t="shared" si="2"/>
        <v>61815</v>
      </c>
      <c r="E35" s="746">
        <f t="shared" si="3"/>
        <v>0</v>
      </c>
      <c r="F35" s="746">
        <v>0</v>
      </c>
      <c r="G35" s="746">
        <v>0</v>
      </c>
      <c r="H35" s="746">
        <f t="shared" si="4"/>
        <v>55948</v>
      </c>
      <c r="I35" s="761">
        <v>100</v>
      </c>
      <c r="J35" s="761">
        <v>0</v>
      </c>
      <c r="K35" s="761">
        <v>55848</v>
      </c>
      <c r="L35" s="762">
        <v>5867</v>
      </c>
      <c r="M35" s="762">
        <v>4755</v>
      </c>
      <c r="N35" s="762">
        <v>1112</v>
      </c>
      <c r="P35" s="759"/>
      <c r="Q35" s="759"/>
      <c r="R35" s="759"/>
      <c r="S35" s="763"/>
      <c r="T35" s="764"/>
    </row>
    <row r="36" spans="1:20" x14ac:dyDescent="0.2">
      <c r="A36" s="173">
        <v>27</v>
      </c>
      <c r="B36" s="175" t="s">
        <v>67</v>
      </c>
      <c r="C36" s="122" t="s">
        <v>68</v>
      </c>
      <c r="D36" s="746">
        <f t="shared" si="2"/>
        <v>0</v>
      </c>
      <c r="E36" s="746">
        <f t="shared" si="3"/>
        <v>0</v>
      </c>
      <c r="F36" s="746">
        <v>0</v>
      </c>
      <c r="G36" s="746">
        <v>0</v>
      </c>
      <c r="H36" s="746">
        <f t="shared" si="4"/>
        <v>0</v>
      </c>
      <c r="I36" s="761">
        <v>0</v>
      </c>
      <c r="J36" s="761">
        <v>0</v>
      </c>
      <c r="K36" s="761">
        <v>0</v>
      </c>
      <c r="L36" s="762">
        <v>0</v>
      </c>
      <c r="M36" s="762">
        <v>0</v>
      </c>
      <c r="N36" s="762">
        <v>0</v>
      </c>
      <c r="P36" s="759"/>
      <c r="Q36" s="759"/>
      <c r="R36" s="759"/>
      <c r="S36" s="763"/>
      <c r="T36" s="764"/>
    </row>
    <row r="37" spans="1:20" x14ac:dyDescent="0.2">
      <c r="A37" s="173">
        <v>29</v>
      </c>
      <c r="B37" s="175" t="s">
        <v>69</v>
      </c>
      <c r="C37" s="122" t="s">
        <v>70</v>
      </c>
      <c r="D37" s="746">
        <f t="shared" si="2"/>
        <v>40999</v>
      </c>
      <c r="E37" s="746">
        <f t="shared" si="3"/>
        <v>0</v>
      </c>
      <c r="F37" s="746">
        <v>0</v>
      </c>
      <c r="G37" s="746">
        <v>0</v>
      </c>
      <c r="H37" s="746">
        <f t="shared" si="4"/>
        <v>39354</v>
      </c>
      <c r="I37" s="761">
        <v>2138</v>
      </c>
      <c r="J37" s="761">
        <v>300</v>
      </c>
      <c r="K37" s="761">
        <v>36916</v>
      </c>
      <c r="L37" s="762">
        <v>1645</v>
      </c>
      <c r="M37" s="762">
        <v>1316</v>
      </c>
      <c r="N37" s="762">
        <v>329</v>
      </c>
      <c r="P37" s="759"/>
      <c r="Q37" s="759"/>
      <c r="R37" s="759"/>
      <c r="S37" s="763"/>
      <c r="T37" s="764"/>
    </row>
    <row r="38" spans="1:20" x14ac:dyDescent="0.2">
      <c r="A38" s="173">
        <v>30</v>
      </c>
      <c r="B38" s="174" t="s">
        <v>71</v>
      </c>
      <c r="C38" s="122" t="s">
        <v>72</v>
      </c>
      <c r="D38" s="746">
        <f t="shared" si="2"/>
        <v>46272</v>
      </c>
      <c r="E38" s="746">
        <f t="shared" si="3"/>
        <v>0</v>
      </c>
      <c r="F38" s="746">
        <v>0</v>
      </c>
      <c r="G38" s="746">
        <v>0</v>
      </c>
      <c r="H38" s="746">
        <f t="shared" si="4"/>
        <v>43491</v>
      </c>
      <c r="I38" s="761">
        <v>5300</v>
      </c>
      <c r="J38" s="761">
        <v>3100</v>
      </c>
      <c r="K38" s="761">
        <v>35091</v>
      </c>
      <c r="L38" s="762">
        <v>2781</v>
      </c>
      <c r="M38" s="762">
        <v>2225</v>
      </c>
      <c r="N38" s="762">
        <v>556</v>
      </c>
      <c r="P38" s="759"/>
      <c r="Q38" s="759"/>
      <c r="R38" s="759"/>
      <c r="S38" s="763"/>
      <c r="T38" s="764"/>
    </row>
    <row r="39" spans="1:20" x14ac:dyDescent="0.2">
      <c r="A39" s="173">
        <v>31</v>
      </c>
      <c r="B39" s="175" t="s">
        <v>73</v>
      </c>
      <c r="C39" s="122" t="s">
        <v>74</v>
      </c>
      <c r="D39" s="746">
        <f t="shared" si="2"/>
        <v>14825</v>
      </c>
      <c r="E39" s="746">
        <f t="shared" si="3"/>
        <v>0</v>
      </c>
      <c r="F39" s="746">
        <v>0</v>
      </c>
      <c r="G39" s="746">
        <v>0</v>
      </c>
      <c r="H39" s="746">
        <f t="shared" si="4"/>
        <v>14825</v>
      </c>
      <c r="I39" s="761">
        <v>1062</v>
      </c>
      <c r="J39" s="761">
        <v>3610</v>
      </c>
      <c r="K39" s="761">
        <v>10153</v>
      </c>
      <c r="L39" s="762">
        <v>0</v>
      </c>
      <c r="M39" s="762">
        <v>0</v>
      </c>
      <c r="N39" s="762">
        <v>0</v>
      </c>
      <c r="P39" s="759"/>
      <c r="Q39" s="759"/>
      <c r="R39" s="759"/>
      <c r="S39" s="763"/>
      <c r="T39" s="764"/>
    </row>
    <row r="40" spans="1:20" x14ac:dyDescent="0.2">
      <c r="A40" s="173">
        <v>32</v>
      </c>
      <c r="B40" s="176" t="s">
        <v>75</v>
      </c>
      <c r="C40" s="122" t="s">
        <v>76</v>
      </c>
      <c r="D40" s="746">
        <f t="shared" si="2"/>
        <v>34231</v>
      </c>
      <c r="E40" s="746">
        <f t="shared" si="3"/>
        <v>0</v>
      </c>
      <c r="F40" s="746">
        <v>0</v>
      </c>
      <c r="G40" s="746">
        <v>0</v>
      </c>
      <c r="H40" s="746">
        <f t="shared" si="4"/>
        <v>33198</v>
      </c>
      <c r="I40" s="761">
        <v>2706</v>
      </c>
      <c r="J40" s="761">
        <v>2350</v>
      </c>
      <c r="K40" s="761">
        <v>28142</v>
      </c>
      <c r="L40" s="762">
        <v>1033</v>
      </c>
      <c r="M40" s="762">
        <v>816</v>
      </c>
      <c r="N40" s="762">
        <v>217</v>
      </c>
      <c r="P40" s="759"/>
      <c r="Q40" s="759"/>
      <c r="R40" s="759"/>
      <c r="S40" s="763"/>
      <c r="T40" s="764"/>
    </row>
    <row r="41" spans="1:20" x14ac:dyDescent="0.2">
      <c r="A41" s="173">
        <v>33</v>
      </c>
      <c r="B41" s="175" t="s">
        <v>77</v>
      </c>
      <c r="C41" s="122" t="s">
        <v>78</v>
      </c>
      <c r="D41" s="746">
        <f t="shared" si="2"/>
        <v>18058</v>
      </c>
      <c r="E41" s="746">
        <f t="shared" si="3"/>
        <v>0</v>
      </c>
      <c r="F41" s="746">
        <v>0</v>
      </c>
      <c r="G41" s="746">
        <v>0</v>
      </c>
      <c r="H41" s="746">
        <f t="shared" si="4"/>
        <v>18058</v>
      </c>
      <c r="I41" s="761">
        <v>1277</v>
      </c>
      <c r="J41" s="761">
        <v>1310</v>
      </c>
      <c r="K41" s="761">
        <v>15471</v>
      </c>
      <c r="L41" s="762">
        <v>0</v>
      </c>
      <c r="M41" s="762">
        <v>0</v>
      </c>
      <c r="N41" s="762">
        <v>0</v>
      </c>
      <c r="P41" s="759"/>
      <c r="Q41" s="759"/>
      <c r="R41" s="759"/>
      <c r="S41" s="763"/>
      <c r="T41" s="764"/>
    </row>
    <row r="42" spans="1:20" x14ac:dyDescent="0.2">
      <c r="A42" s="173">
        <v>34</v>
      </c>
      <c r="B42" s="174" t="s">
        <v>79</v>
      </c>
      <c r="C42" s="122" t="s">
        <v>80</v>
      </c>
      <c r="D42" s="746">
        <f t="shared" si="2"/>
        <v>31411</v>
      </c>
      <c r="E42" s="746">
        <f t="shared" si="3"/>
        <v>0</v>
      </c>
      <c r="F42" s="746">
        <v>0</v>
      </c>
      <c r="G42" s="746">
        <v>0</v>
      </c>
      <c r="H42" s="746">
        <f t="shared" si="4"/>
        <v>31411</v>
      </c>
      <c r="I42" s="761">
        <v>300</v>
      </c>
      <c r="J42" s="761">
        <v>450</v>
      </c>
      <c r="K42" s="761">
        <v>30661</v>
      </c>
      <c r="L42" s="762">
        <v>0</v>
      </c>
      <c r="M42" s="762">
        <v>0</v>
      </c>
      <c r="N42" s="762">
        <v>0</v>
      </c>
      <c r="P42" s="759"/>
      <c r="Q42" s="759"/>
      <c r="R42" s="759"/>
      <c r="S42" s="763"/>
      <c r="T42" s="764"/>
    </row>
    <row r="43" spans="1:20" x14ac:dyDescent="0.2">
      <c r="A43" s="173">
        <v>35</v>
      </c>
      <c r="B43" s="178" t="s">
        <v>81</v>
      </c>
      <c r="C43" s="179" t="s">
        <v>82</v>
      </c>
      <c r="D43" s="746">
        <f t="shared" si="2"/>
        <v>14121</v>
      </c>
      <c r="E43" s="746">
        <f t="shared" si="3"/>
        <v>0</v>
      </c>
      <c r="F43" s="746">
        <v>0</v>
      </c>
      <c r="G43" s="746">
        <v>0</v>
      </c>
      <c r="H43" s="746">
        <f t="shared" si="4"/>
        <v>14121</v>
      </c>
      <c r="I43" s="761">
        <v>495</v>
      </c>
      <c r="J43" s="761">
        <v>2184</v>
      </c>
      <c r="K43" s="761">
        <v>11442</v>
      </c>
      <c r="L43" s="762">
        <v>0</v>
      </c>
      <c r="M43" s="762">
        <v>0</v>
      </c>
      <c r="N43" s="762">
        <v>0</v>
      </c>
      <c r="P43" s="759"/>
      <c r="Q43" s="759"/>
      <c r="R43" s="759"/>
      <c r="S43" s="763"/>
      <c r="T43" s="764"/>
    </row>
    <row r="44" spans="1:20" x14ac:dyDescent="0.2">
      <c r="A44" s="173">
        <v>36</v>
      </c>
      <c r="B44" s="174" t="s">
        <v>83</v>
      </c>
      <c r="C44" s="122" t="s">
        <v>84</v>
      </c>
      <c r="D44" s="746">
        <f t="shared" si="2"/>
        <v>6183</v>
      </c>
      <c r="E44" s="746">
        <f t="shared" si="3"/>
        <v>0</v>
      </c>
      <c r="F44" s="746">
        <v>0</v>
      </c>
      <c r="G44" s="746">
        <v>0</v>
      </c>
      <c r="H44" s="746">
        <f t="shared" si="4"/>
        <v>6183</v>
      </c>
      <c r="I44" s="761">
        <v>1432</v>
      </c>
      <c r="J44" s="761">
        <v>10</v>
      </c>
      <c r="K44" s="761">
        <v>4741</v>
      </c>
      <c r="L44" s="762">
        <v>0</v>
      </c>
      <c r="M44" s="762">
        <v>0</v>
      </c>
      <c r="N44" s="762">
        <v>0</v>
      </c>
      <c r="P44" s="759"/>
      <c r="Q44" s="759"/>
      <c r="R44" s="759"/>
      <c r="S44" s="763"/>
      <c r="T44" s="764"/>
    </row>
    <row r="45" spans="1:20" x14ac:dyDescent="0.2">
      <c r="A45" s="173">
        <v>37</v>
      </c>
      <c r="B45" s="174" t="s">
        <v>85</v>
      </c>
      <c r="C45" s="122" t="s">
        <v>86</v>
      </c>
      <c r="D45" s="746">
        <f t="shared" si="2"/>
        <v>11580</v>
      </c>
      <c r="E45" s="746">
        <f t="shared" si="3"/>
        <v>0</v>
      </c>
      <c r="F45" s="746">
        <v>0</v>
      </c>
      <c r="G45" s="746">
        <v>0</v>
      </c>
      <c r="H45" s="746">
        <f t="shared" si="4"/>
        <v>11580</v>
      </c>
      <c r="I45" s="761">
        <v>1214</v>
      </c>
      <c r="J45" s="761">
        <v>600</v>
      </c>
      <c r="K45" s="761">
        <v>9766</v>
      </c>
      <c r="L45" s="762">
        <v>0</v>
      </c>
      <c r="M45" s="762">
        <v>0</v>
      </c>
      <c r="N45" s="762">
        <v>0</v>
      </c>
      <c r="P45" s="759"/>
      <c r="Q45" s="759"/>
      <c r="R45" s="759"/>
      <c r="S45" s="763"/>
      <c r="T45" s="764"/>
    </row>
    <row r="46" spans="1:20" x14ac:dyDescent="0.2">
      <c r="A46" s="173">
        <v>38</v>
      </c>
      <c r="B46" s="176" t="s">
        <v>87</v>
      </c>
      <c r="C46" s="122" t="s">
        <v>88</v>
      </c>
      <c r="D46" s="746">
        <f t="shared" si="2"/>
        <v>3872</v>
      </c>
      <c r="E46" s="746">
        <f t="shared" si="3"/>
        <v>0</v>
      </c>
      <c r="F46" s="746">
        <v>0</v>
      </c>
      <c r="G46" s="746">
        <v>0</v>
      </c>
      <c r="H46" s="746">
        <f t="shared" si="4"/>
        <v>3872</v>
      </c>
      <c r="I46" s="761">
        <v>72</v>
      </c>
      <c r="J46" s="761">
        <v>192</v>
      </c>
      <c r="K46" s="761">
        <v>3608</v>
      </c>
      <c r="L46" s="762">
        <v>0</v>
      </c>
      <c r="M46" s="762">
        <v>0</v>
      </c>
      <c r="N46" s="762">
        <v>0</v>
      </c>
      <c r="P46" s="759"/>
      <c r="Q46" s="759"/>
      <c r="R46" s="759"/>
      <c r="S46" s="763"/>
      <c r="T46" s="764"/>
    </row>
    <row r="47" spans="1:20" x14ac:dyDescent="0.2">
      <c r="A47" s="173">
        <v>39</v>
      </c>
      <c r="B47" s="175" t="s">
        <v>89</v>
      </c>
      <c r="C47" s="122" t="s">
        <v>90</v>
      </c>
      <c r="D47" s="746">
        <f t="shared" si="2"/>
        <v>85</v>
      </c>
      <c r="E47" s="746">
        <f t="shared" si="3"/>
        <v>0</v>
      </c>
      <c r="F47" s="746">
        <v>0</v>
      </c>
      <c r="G47" s="746">
        <v>0</v>
      </c>
      <c r="H47" s="746">
        <f t="shared" si="4"/>
        <v>85</v>
      </c>
      <c r="I47" s="761">
        <v>0</v>
      </c>
      <c r="J47" s="761">
        <v>5</v>
      </c>
      <c r="K47" s="761">
        <v>80</v>
      </c>
      <c r="L47" s="762">
        <v>0</v>
      </c>
      <c r="M47" s="762">
        <v>0</v>
      </c>
      <c r="N47" s="762">
        <v>0</v>
      </c>
      <c r="P47" s="759"/>
      <c r="Q47" s="759"/>
      <c r="R47" s="759"/>
      <c r="S47" s="763"/>
      <c r="T47" s="764"/>
    </row>
    <row r="48" spans="1:20" x14ac:dyDescent="0.2">
      <c r="A48" s="173">
        <v>40</v>
      </c>
      <c r="B48" s="176" t="s">
        <v>91</v>
      </c>
      <c r="C48" s="122" t="s">
        <v>92</v>
      </c>
      <c r="D48" s="746">
        <f t="shared" si="2"/>
        <v>71761</v>
      </c>
      <c r="E48" s="746">
        <f t="shared" si="3"/>
        <v>0</v>
      </c>
      <c r="F48" s="746">
        <v>0</v>
      </c>
      <c r="G48" s="746">
        <v>0</v>
      </c>
      <c r="H48" s="746">
        <f t="shared" si="4"/>
        <v>69323</v>
      </c>
      <c r="I48" s="761">
        <v>4380</v>
      </c>
      <c r="J48" s="761">
        <v>184</v>
      </c>
      <c r="K48" s="761">
        <v>64759</v>
      </c>
      <c r="L48" s="762">
        <v>2438</v>
      </c>
      <c r="M48" s="762">
        <v>1939</v>
      </c>
      <c r="N48" s="762">
        <v>499</v>
      </c>
      <c r="P48" s="759"/>
      <c r="Q48" s="759"/>
      <c r="R48" s="759"/>
      <c r="S48" s="763"/>
      <c r="T48" s="764"/>
    </row>
    <row r="49" spans="1:20" x14ac:dyDescent="0.2">
      <c r="A49" s="173">
        <v>41</v>
      </c>
      <c r="B49" s="174" t="s">
        <v>93</v>
      </c>
      <c r="C49" s="122" t="s">
        <v>94</v>
      </c>
      <c r="D49" s="746">
        <f t="shared" si="2"/>
        <v>6526</v>
      </c>
      <c r="E49" s="746">
        <f t="shared" si="3"/>
        <v>0</v>
      </c>
      <c r="F49" s="746">
        <v>0</v>
      </c>
      <c r="G49" s="746">
        <v>0</v>
      </c>
      <c r="H49" s="746">
        <f t="shared" si="4"/>
        <v>6526</v>
      </c>
      <c r="I49" s="761">
        <v>1780</v>
      </c>
      <c r="J49" s="761">
        <v>242</v>
      </c>
      <c r="K49" s="761">
        <v>4504</v>
      </c>
      <c r="L49" s="762">
        <v>0</v>
      </c>
      <c r="M49" s="762">
        <v>0</v>
      </c>
      <c r="N49" s="762">
        <v>0</v>
      </c>
      <c r="P49" s="759"/>
      <c r="Q49" s="759"/>
      <c r="R49" s="759"/>
      <c r="S49" s="763"/>
      <c r="T49" s="764"/>
    </row>
    <row r="50" spans="1:20" x14ac:dyDescent="0.2">
      <c r="A50" s="173">
        <v>42</v>
      </c>
      <c r="B50" s="174" t="s">
        <v>95</v>
      </c>
      <c r="C50" s="122" t="s">
        <v>96</v>
      </c>
      <c r="D50" s="746">
        <f t="shared" si="2"/>
        <v>43417</v>
      </c>
      <c r="E50" s="746">
        <f t="shared" si="3"/>
        <v>0</v>
      </c>
      <c r="F50" s="746">
        <v>0</v>
      </c>
      <c r="G50" s="746">
        <v>0</v>
      </c>
      <c r="H50" s="746">
        <f t="shared" si="4"/>
        <v>43417</v>
      </c>
      <c r="I50" s="761">
        <v>2192</v>
      </c>
      <c r="J50" s="761">
        <v>562</v>
      </c>
      <c r="K50" s="761">
        <v>40663</v>
      </c>
      <c r="L50" s="762">
        <v>0</v>
      </c>
      <c r="M50" s="762">
        <v>0</v>
      </c>
      <c r="N50" s="762">
        <v>0</v>
      </c>
      <c r="P50" s="759"/>
      <c r="Q50" s="759"/>
      <c r="R50" s="759"/>
      <c r="S50" s="763"/>
      <c r="T50" s="764"/>
    </row>
    <row r="51" spans="1:20" x14ac:dyDescent="0.2">
      <c r="A51" s="173">
        <v>43</v>
      </c>
      <c r="B51" s="176" t="s">
        <v>97</v>
      </c>
      <c r="C51" s="122" t="s">
        <v>98</v>
      </c>
      <c r="D51" s="746">
        <f t="shared" si="2"/>
        <v>8777</v>
      </c>
      <c r="E51" s="746">
        <f t="shared" si="3"/>
        <v>0</v>
      </c>
      <c r="F51" s="746">
        <v>0</v>
      </c>
      <c r="G51" s="746">
        <v>0</v>
      </c>
      <c r="H51" s="746">
        <f t="shared" si="4"/>
        <v>8777</v>
      </c>
      <c r="I51" s="761">
        <v>920</v>
      </c>
      <c r="J51" s="761">
        <v>750</v>
      </c>
      <c r="K51" s="761">
        <v>7107</v>
      </c>
      <c r="L51" s="762">
        <v>0</v>
      </c>
      <c r="M51" s="762">
        <v>0</v>
      </c>
      <c r="N51" s="762">
        <v>0</v>
      </c>
      <c r="P51" s="759"/>
      <c r="Q51" s="759"/>
      <c r="R51" s="759"/>
      <c r="S51" s="763"/>
      <c r="T51" s="764"/>
    </row>
    <row r="52" spans="1:20" x14ac:dyDescent="0.2">
      <c r="A52" s="173">
        <v>44</v>
      </c>
      <c r="B52" s="175" t="s">
        <v>184</v>
      </c>
      <c r="C52" s="122" t="s">
        <v>185</v>
      </c>
      <c r="D52" s="746">
        <f t="shared" si="2"/>
        <v>9301</v>
      </c>
      <c r="E52" s="746">
        <f t="shared" si="3"/>
        <v>0</v>
      </c>
      <c r="F52" s="746">
        <v>0</v>
      </c>
      <c r="G52" s="746">
        <v>0</v>
      </c>
      <c r="H52" s="746">
        <f t="shared" si="4"/>
        <v>9301</v>
      </c>
      <c r="I52" s="761">
        <v>1553</v>
      </c>
      <c r="J52" s="761">
        <v>962</v>
      </c>
      <c r="K52" s="761">
        <v>6786</v>
      </c>
      <c r="L52" s="762">
        <v>0</v>
      </c>
      <c r="M52" s="762">
        <v>0</v>
      </c>
      <c r="N52" s="762">
        <v>0</v>
      </c>
      <c r="P52" s="759"/>
      <c r="Q52" s="759"/>
      <c r="R52" s="759"/>
      <c r="S52" s="763"/>
      <c r="T52" s="764"/>
    </row>
    <row r="53" spans="1:20" x14ac:dyDescent="0.2">
      <c r="A53" s="173">
        <v>45</v>
      </c>
      <c r="B53" s="176" t="s">
        <v>99</v>
      </c>
      <c r="C53" s="122" t="s">
        <v>100</v>
      </c>
      <c r="D53" s="746">
        <f t="shared" si="2"/>
        <v>12347</v>
      </c>
      <c r="E53" s="746">
        <f t="shared" si="3"/>
        <v>0</v>
      </c>
      <c r="F53" s="746">
        <v>0</v>
      </c>
      <c r="G53" s="746">
        <v>0</v>
      </c>
      <c r="H53" s="746">
        <f t="shared" si="4"/>
        <v>12347</v>
      </c>
      <c r="I53" s="761">
        <v>161</v>
      </c>
      <c r="J53" s="761">
        <v>575</v>
      </c>
      <c r="K53" s="761">
        <v>11611</v>
      </c>
      <c r="L53" s="762">
        <v>0</v>
      </c>
      <c r="M53" s="762">
        <v>0</v>
      </c>
      <c r="N53" s="762">
        <v>0</v>
      </c>
      <c r="P53" s="759"/>
      <c r="Q53" s="759"/>
      <c r="R53" s="759"/>
      <c r="S53" s="763"/>
      <c r="T53" s="764"/>
    </row>
    <row r="54" spans="1:20" x14ac:dyDescent="0.2">
      <c r="A54" s="173">
        <v>46</v>
      </c>
      <c r="B54" s="175" t="s">
        <v>101</v>
      </c>
      <c r="C54" s="122" t="s">
        <v>102</v>
      </c>
      <c r="D54" s="746">
        <f t="shared" si="2"/>
        <v>19971</v>
      </c>
      <c r="E54" s="746">
        <f t="shared" si="3"/>
        <v>0</v>
      </c>
      <c r="F54" s="746">
        <v>0</v>
      </c>
      <c r="G54" s="746">
        <v>0</v>
      </c>
      <c r="H54" s="746">
        <f t="shared" si="4"/>
        <v>19971</v>
      </c>
      <c r="I54" s="761">
        <v>1249</v>
      </c>
      <c r="J54" s="761">
        <v>2641</v>
      </c>
      <c r="K54" s="761">
        <v>16081</v>
      </c>
      <c r="L54" s="762">
        <v>0</v>
      </c>
      <c r="M54" s="762">
        <v>0</v>
      </c>
      <c r="N54" s="762">
        <v>0</v>
      </c>
      <c r="P54" s="759"/>
      <c r="Q54" s="759"/>
      <c r="R54" s="759"/>
      <c r="S54" s="763"/>
      <c r="T54" s="764"/>
    </row>
    <row r="55" spans="1:20" x14ac:dyDescent="0.2">
      <c r="A55" s="173">
        <v>47</v>
      </c>
      <c r="B55" s="176" t="s">
        <v>103</v>
      </c>
      <c r="C55" s="122" t="s">
        <v>104</v>
      </c>
      <c r="D55" s="746">
        <f t="shared" si="2"/>
        <v>3361</v>
      </c>
      <c r="E55" s="746">
        <f t="shared" si="3"/>
        <v>0</v>
      </c>
      <c r="F55" s="746">
        <v>0</v>
      </c>
      <c r="G55" s="746">
        <v>0</v>
      </c>
      <c r="H55" s="746">
        <f t="shared" si="4"/>
        <v>3361</v>
      </c>
      <c r="I55" s="761">
        <v>437</v>
      </c>
      <c r="J55" s="761">
        <v>415</v>
      </c>
      <c r="K55" s="761">
        <v>2509</v>
      </c>
      <c r="L55" s="762">
        <v>0</v>
      </c>
      <c r="M55" s="762">
        <v>0</v>
      </c>
      <c r="N55" s="762">
        <v>0</v>
      </c>
      <c r="P55" s="759"/>
      <c r="Q55" s="759"/>
      <c r="R55" s="759"/>
      <c r="S55" s="763"/>
      <c r="T55" s="764"/>
    </row>
    <row r="56" spans="1:20" x14ac:dyDescent="0.2">
      <c r="A56" s="173">
        <v>48</v>
      </c>
      <c r="B56" s="175" t="s">
        <v>105</v>
      </c>
      <c r="C56" s="122" t="s">
        <v>106</v>
      </c>
      <c r="D56" s="746">
        <f t="shared" si="2"/>
        <v>11321</v>
      </c>
      <c r="E56" s="746">
        <f t="shared" si="3"/>
        <v>0</v>
      </c>
      <c r="F56" s="746">
        <v>0</v>
      </c>
      <c r="G56" s="746">
        <v>0</v>
      </c>
      <c r="H56" s="746">
        <f t="shared" si="4"/>
        <v>11321</v>
      </c>
      <c r="I56" s="761">
        <v>780</v>
      </c>
      <c r="J56" s="761">
        <v>183</v>
      </c>
      <c r="K56" s="761">
        <v>10358</v>
      </c>
      <c r="L56" s="762">
        <v>0</v>
      </c>
      <c r="M56" s="762">
        <v>0</v>
      </c>
      <c r="N56" s="762">
        <v>0</v>
      </c>
      <c r="P56" s="759"/>
      <c r="Q56" s="759"/>
      <c r="R56" s="759"/>
      <c r="S56" s="763"/>
      <c r="T56" s="764"/>
    </row>
    <row r="57" spans="1:20" x14ac:dyDescent="0.2">
      <c r="A57" s="173">
        <v>49</v>
      </c>
      <c r="B57" s="176" t="s">
        <v>107</v>
      </c>
      <c r="C57" s="122" t="s">
        <v>108</v>
      </c>
      <c r="D57" s="746">
        <f t="shared" si="2"/>
        <v>13769</v>
      </c>
      <c r="E57" s="746">
        <f t="shared" si="3"/>
        <v>0</v>
      </c>
      <c r="F57" s="746">
        <v>0</v>
      </c>
      <c r="G57" s="746">
        <v>0</v>
      </c>
      <c r="H57" s="746">
        <f t="shared" si="4"/>
        <v>13769</v>
      </c>
      <c r="I57" s="761">
        <v>1000</v>
      </c>
      <c r="J57" s="761">
        <v>610</v>
      </c>
      <c r="K57" s="761">
        <v>12159</v>
      </c>
      <c r="L57" s="762">
        <v>0</v>
      </c>
      <c r="M57" s="762">
        <v>0</v>
      </c>
      <c r="N57" s="762">
        <v>0</v>
      </c>
      <c r="P57" s="759"/>
      <c r="Q57" s="759"/>
      <c r="R57" s="759"/>
      <c r="S57" s="763"/>
      <c r="T57" s="764"/>
    </row>
    <row r="58" spans="1:20" x14ac:dyDescent="0.2">
      <c r="A58" s="173">
        <v>50</v>
      </c>
      <c r="B58" s="176" t="s">
        <v>109</v>
      </c>
      <c r="C58" s="122" t="s">
        <v>110</v>
      </c>
      <c r="D58" s="746">
        <f t="shared" si="2"/>
        <v>65929</v>
      </c>
      <c r="E58" s="746">
        <f t="shared" si="3"/>
        <v>0</v>
      </c>
      <c r="F58" s="746">
        <v>0</v>
      </c>
      <c r="G58" s="746">
        <v>0</v>
      </c>
      <c r="H58" s="746">
        <f t="shared" si="4"/>
        <v>62998</v>
      </c>
      <c r="I58" s="761">
        <v>6344</v>
      </c>
      <c r="J58" s="761">
        <v>8147</v>
      </c>
      <c r="K58" s="761">
        <v>48507</v>
      </c>
      <c r="L58" s="762">
        <v>2931</v>
      </c>
      <c r="M58" s="762">
        <v>2342</v>
      </c>
      <c r="N58" s="762">
        <v>589</v>
      </c>
      <c r="P58" s="759"/>
      <c r="Q58" s="759"/>
      <c r="R58" s="759"/>
      <c r="S58" s="763"/>
      <c r="T58" s="764"/>
    </row>
    <row r="59" spans="1:20" x14ac:dyDescent="0.2">
      <c r="A59" s="173">
        <v>51</v>
      </c>
      <c r="B59" s="176" t="s">
        <v>200</v>
      </c>
      <c r="C59" s="122" t="s">
        <v>201</v>
      </c>
      <c r="D59" s="746">
        <f t="shared" si="2"/>
        <v>9842</v>
      </c>
      <c r="E59" s="746">
        <f t="shared" si="3"/>
        <v>0</v>
      </c>
      <c r="F59" s="746">
        <v>0</v>
      </c>
      <c r="G59" s="746">
        <v>0</v>
      </c>
      <c r="H59" s="746">
        <f t="shared" si="4"/>
        <v>9842</v>
      </c>
      <c r="I59" s="761">
        <v>0</v>
      </c>
      <c r="J59" s="761">
        <v>960</v>
      </c>
      <c r="K59" s="761">
        <v>8882</v>
      </c>
      <c r="L59" s="762">
        <v>0</v>
      </c>
      <c r="M59" s="762">
        <v>0</v>
      </c>
      <c r="N59" s="762">
        <v>0</v>
      </c>
      <c r="P59" s="759"/>
      <c r="Q59" s="759"/>
      <c r="R59" s="759"/>
      <c r="S59" s="763"/>
      <c r="T59" s="764"/>
    </row>
    <row r="60" spans="1:20" x14ac:dyDescent="0.2">
      <c r="A60" s="173">
        <v>52</v>
      </c>
      <c r="B60" s="176" t="s">
        <v>111</v>
      </c>
      <c r="C60" s="122" t="s">
        <v>112</v>
      </c>
      <c r="D60" s="746">
        <f t="shared" si="2"/>
        <v>8045</v>
      </c>
      <c r="E60" s="746">
        <f t="shared" si="3"/>
        <v>0</v>
      </c>
      <c r="F60" s="746">
        <v>0</v>
      </c>
      <c r="G60" s="746">
        <v>0</v>
      </c>
      <c r="H60" s="746">
        <f t="shared" si="4"/>
        <v>8045</v>
      </c>
      <c r="I60" s="761">
        <v>1049</v>
      </c>
      <c r="J60" s="761">
        <v>744</v>
      </c>
      <c r="K60" s="761">
        <v>6252</v>
      </c>
      <c r="L60" s="762">
        <v>0</v>
      </c>
      <c r="M60" s="762">
        <v>0</v>
      </c>
      <c r="N60" s="762">
        <v>0</v>
      </c>
      <c r="P60" s="759"/>
      <c r="Q60" s="759"/>
      <c r="R60" s="759"/>
      <c r="S60" s="763"/>
      <c r="T60" s="764"/>
    </row>
    <row r="61" spans="1:20" x14ac:dyDescent="0.2">
      <c r="A61" s="173">
        <v>53</v>
      </c>
      <c r="B61" s="175" t="s">
        <v>204</v>
      </c>
      <c r="C61" s="122" t="s">
        <v>205</v>
      </c>
      <c r="D61" s="746">
        <f t="shared" si="2"/>
        <v>4762</v>
      </c>
      <c r="E61" s="746">
        <f t="shared" si="3"/>
        <v>0</v>
      </c>
      <c r="F61" s="746">
        <v>0</v>
      </c>
      <c r="G61" s="746">
        <v>0</v>
      </c>
      <c r="H61" s="746">
        <f t="shared" si="4"/>
        <v>4762</v>
      </c>
      <c r="I61" s="761">
        <v>513</v>
      </c>
      <c r="J61" s="761">
        <v>450</v>
      </c>
      <c r="K61" s="761">
        <v>3799</v>
      </c>
      <c r="L61" s="762">
        <v>0</v>
      </c>
      <c r="M61" s="762">
        <v>0</v>
      </c>
      <c r="N61" s="762">
        <v>0</v>
      </c>
      <c r="P61" s="759"/>
      <c r="Q61" s="759"/>
      <c r="R61" s="759"/>
      <c r="S61" s="763"/>
      <c r="T61" s="764"/>
    </row>
    <row r="62" spans="1:20" x14ac:dyDescent="0.2">
      <c r="A62" s="173">
        <v>54</v>
      </c>
      <c r="B62" s="176" t="s">
        <v>113</v>
      </c>
      <c r="C62" s="122" t="s">
        <v>114</v>
      </c>
      <c r="D62" s="746">
        <f t="shared" si="2"/>
        <v>0</v>
      </c>
      <c r="E62" s="746">
        <f t="shared" si="3"/>
        <v>0</v>
      </c>
      <c r="F62" s="746">
        <v>0</v>
      </c>
      <c r="G62" s="746">
        <v>0</v>
      </c>
      <c r="H62" s="746">
        <v>0</v>
      </c>
      <c r="I62" s="761">
        <v>0</v>
      </c>
      <c r="J62" s="761">
        <v>0</v>
      </c>
      <c r="K62" s="761">
        <v>0</v>
      </c>
      <c r="L62" s="762">
        <v>0</v>
      </c>
      <c r="M62" s="762">
        <v>0</v>
      </c>
      <c r="N62" s="762">
        <v>0</v>
      </c>
      <c r="P62" s="759"/>
      <c r="Q62" s="759"/>
      <c r="R62" s="759"/>
      <c r="S62" s="763"/>
      <c r="T62" s="764"/>
    </row>
    <row r="63" spans="1:20" x14ac:dyDescent="0.2">
      <c r="A63" s="173">
        <v>55</v>
      </c>
      <c r="B63" s="176" t="s">
        <v>115</v>
      </c>
      <c r="C63" s="122" t="s">
        <v>116</v>
      </c>
      <c r="D63" s="746">
        <f t="shared" si="2"/>
        <v>0</v>
      </c>
      <c r="E63" s="746">
        <f t="shared" si="3"/>
        <v>0</v>
      </c>
      <c r="F63" s="746">
        <v>0</v>
      </c>
      <c r="G63" s="746">
        <v>0</v>
      </c>
      <c r="H63" s="746">
        <v>0</v>
      </c>
      <c r="I63" s="761">
        <v>0</v>
      </c>
      <c r="J63" s="761">
        <v>0</v>
      </c>
      <c r="K63" s="761">
        <v>0</v>
      </c>
      <c r="L63" s="762">
        <v>0</v>
      </c>
      <c r="M63" s="762">
        <v>0</v>
      </c>
      <c r="N63" s="762">
        <v>0</v>
      </c>
      <c r="P63" s="759"/>
      <c r="Q63" s="759"/>
      <c r="R63" s="759"/>
      <c r="S63" s="763"/>
      <c r="T63" s="764"/>
    </row>
    <row r="64" spans="1:20" x14ac:dyDescent="0.2">
      <c r="A64" s="173">
        <v>56</v>
      </c>
      <c r="B64" s="176" t="s">
        <v>117</v>
      </c>
      <c r="C64" s="122" t="s">
        <v>118</v>
      </c>
      <c r="D64" s="746">
        <f t="shared" si="2"/>
        <v>55958</v>
      </c>
      <c r="E64" s="746">
        <f t="shared" si="3"/>
        <v>0</v>
      </c>
      <c r="F64" s="746">
        <v>0</v>
      </c>
      <c r="G64" s="746">
        <v>0</v>
      </c>
      <c r="H64" s="746">
        <f t="shared" si="4"/>
        <v>55958</v>
      </c>
      <c r="I64" s="761">
        <v>426</v>
      </c>
      <c r="J64" s="761">
        <v>0</v>
      </c>
      <c r="K64" s="761">
        <v>55532</v>
      </c>
      <c r="L64" s="762">
        <v>0</v>
      </c>
      <c r="M64" s="762">
        <v>0</v>
      </c>
      <c r="N64" s="762">
        <v>0</v>
      </c>
      <c r="P64" s="759"/>
      <c r="Q64" s="759"/>
      <c r="R64" s="759"/>
      <c r="S64" s="763"/>
      <c r="T64" s="764"/>
    </row>
    <row r="65" spans="1:20" x14ac:dyDescent="0.2">
      <c r="A65" s="173">
        <v>57</v>
      </c>
      <c r="B65" s="175" t="s">
        <v>119</v>
      </c>
      <c r="C65" s="122" t="s">
        <v>120</v>
      </c>
      <c r="D65" s="746">
        <f t="shared" si="2"/>
        <v>54809</v>
      </c>
      <c r="E65" s="746">
        <f t="shared" si="3"/>
        <v>0</v>
      </c>
      <c r="F65" s="746">
        <v>0</v>
      </c>
      <c r="G65" s="746">
        <v>0</v>
      </c>
      <c r="H65" s="746">
        <f t="shared" si="4"/>
        <v>54809</v>
      </c>
      <c r="I65" s="761">
        <v>480</v>
      </c>
      <c r="J65" s="761">
        <v>0</v>
      </c>
      <c r="K65" s="761">
        <v>54329</v>
      </c>
      <c r="L65" s="762">
        <v>0</v>
      </c>
      <c r="M65" s="762">
        <v>0</v>
      </c>
      <c r="N65" s="762">
        <v>0</v>
      </c>
      <c r="P65" s="759"/>
      <c r="Q65" s="759"/>
      <c r="R65" s="759"/>
      <c r="S65" s="763"/>
      <c r="T65" s="764"/>
    </row>
    <row r="66" spans="1:20" x14ac:dyDescent="0.2">
      <c r="A66" s="173">
        <v>58</v>
      </c>
      <c r="B66" s="174" t="s">
        <v>121</v>
      </c>
      <c r="C66" s="122" t="s">
        <v>122</v>
      </c>
      <c r="D66" s="746">
        <f t="shared" si="2"/>
        <v>58365</v>
      </c>
      <c r="E66" s="746">
        <f t="shared" si="3"/>
        <v>0</v>
      </c>
      <c r="F66" s="746">
        <v>0</v>
      </c>
      <c r="G66" s="746">
        <v>0</v>
      </c>
      <c r="H66" s="746">
        <f t="shared" si="4"/>
        <v>58365</v>
      </c>
      <c r="I66" s="761">
        <v>700</v>
      </c>
      <c r="J66" s="761">
        <v>0</v>
      </c>
      <c r="K66" s="761">
        <v>57665</v>
      </c>
      <c r="L66" s="762">
        <v>0</v>
      </c>
      <c r="M66" s="762">
        <v>0</v>
      </c>
      <c r="N66" s="762">
        <v>0</v>
      </c>
      <c r="P66" s="759"/>
      <c r="Q66" s="759"/>
      <c r="R66" s="759"/>
      <c r="S66" s="763"/>
      <c r="T66" s="764"/>
    </row>
    <row r="67" spans="1:20" x14ac:dyDescent="0.2">
      <c r="A67" s="173">
        <v>59</v>
      </c>
      <c r="B67" s="175" t="s">
        <v>123</v>
      </c>
      <c r="C67" s="122" t="s">
        <v>124</v>
      </c>
      <c r="D67" s="746">
        <f t="shared" si="2"/>
        <v>110513</v>
      </c>
      <c r="E67" s="746">
        <f t="shared" si="3"/>
        <v>0</v>
      </c>
      <c r="F67" s="746">
        <v>0</v>
      </c>
      <c r="G67" s="746">
        <v>0</v>
      </c>
      <c r="H67" s="746">
        <f t="shared" si="4"/>
        <v>101200</v>
      </c>
      <c r="I67" s="761">
        <v>1544</v>
      </c>
      <c r="J67" s="761">
        <v>0</v>
      </c>
      <c r="K67" s="761">
        <v>99656</v>
      </c>
      <c r="L67" s="762">
        <v>9313</v>
      </c>
      <c r="M67" s="762">
        <v>7465</v>
      </c>
      <c r="N67" s="762">
        <v>1848</v>
      </c>
      <c r="P67" s="759"/>
      <c r="Q67" s="759"/>
      <c r="R67" s="759"/>
      <c r="S67" s="763"/>
      <c r="T67" s="764"/>
    </row>
    <row r="68" spans="1:20" x14ac:dyDescent="0.2">
      <c r="A68" s="173">
        <v>60</v>
      </c>
      <c r="B68" s="176" t="s">
        <v>125</v>
      </c>
      <c r="C68" s="122" t="s">
        <v>735</v>
      </c>
      <c r="D68" s="746">
        <f t="shared" si="2"/>
        <v>48063</v>
      </c>
      <c r="E68" s="746">
        <f t="shared" si="3"/>
        <v>0</v>
      </c>
      <c r="F68" s="746">
        <v>0</v>
      </c>
      <c r="G68" s="746">
        <v>0</v>
      </c>
      <c r="H68" s="746">
        <f t="shared" si="4"/>
        <v>42931</v>
      </c>
      <c r="I68" s="761">
        <v>1340</v>
      </c>
      <c r="J68" s="761">
        <v>3000</v>
      </c>
      <c r="K68" s="761">
        <v>38591</v>
      </c>
      <c r="L68" s="762">
        <v>5132</v>
      </c>
      <c r="M68" s="762">
        <v>4103</v>
      </c>
      <c r="N68" s="762">
        <v>1029</v>
      </c>
      <c r="P68" s="759"/>
      <c r="Q68" s="759"/>
      <c r="R68" s="759"/>
      <c r="S68" s="763"/>
      <c r="T68" s="764"/>
    </row>
    <row r="69" spans="1:20" x14ac:dyDescent="0.2">
      <c r="A69" s="173">
        <v>61</v>
      </c>
      <c r="B69" s="174" t="s">
        <v>127</v>
      </c>
      <c r="C69" s="122" t="s">
        <v>128</v>
      </c>
      <c r="D69" s="746">
        <f t="shared" si="2"/>
        <v>0</v>
      </c>
      <c r="E69" s="746">
        <f t="shared" si="3"/>
        <v>0</v>
      </c>
      <c r="F69" s="746">
        <v>0</v>
      </c>
      <c r="G69" s="746">
        <v>0</v>
      </c>
      <c r="H69" s="746">
        <f t="shared" si="4"/>
        <v>0</v>
      </c>
      <c r="I69" s="761">
        <v>0</v>
      </c>
      <c r="J69" s="761">
        <v>0</v>
      </c>
      <c r="K69" s="761">
        <v>0</v>
      </c>
      <c r="L69" s="762">
        <v>0</v>
      </c>
      <c r="M69" s="762">
        <v>0</v>
      </c>
      <c r="N69" s="762">
        <v>0</v>
      </c>
      <c r="P69" s="759"/>
      <c r="Q69" s="759"/>
      <c r="R69" s="759"/>
      <c r="S69" s="763"/>
      <c r="T69" s="764"/>
    </row>
    <row r="70" spans="1:20" x14ac:dyDescent="0.2">
      <c r="A70" s="173">
        <v>62</v>
      </c>
      <c r="B70" s="174" t="s">
        <v>129</v>
      </c>
      <c r="C70" s="122" t="s">
        <v>130</v>
      </c>
      <c r="D70" s="746">
        <f t="shared" si="2"/>
        <v>0</v>
      </c>
      <c r="E70" s="746">
        <f t="shared" si="3"/>
        <v>0</v>
      </c>
      <c r="F70" s="746">
        <v>0</v>
      </c>
      <c r="G70" s="746">
        <v>0</v>
      </c>
      <c r="H70" s="746">
        <f t="shared" si="4"/>
        <v>0</v>
      </c>
      <c r="I70" s="761">
        <v>0</v>
      </c>
      <c r="J70" s="761">
        <v>0</v>
      </c>
      <c r="K70" s="761">
        <v>0</v>
      </c>
      <c r="L70" s="762">
        <v>0</v>
      </c>
      <c r="M70" s="762">
        <v>0</v>
      </c>
      <c r="N70" s="762">
        <v>0</v>
      </c>
      <c r="P70" s="759"/>
      <c r="Q70" s="759"/>
      <c r="R70" s="759"/>
      <c r="S70" s="763"/>
      <c r="T70" s="764"/>
    </row>
    <row r="71" spans="1:20" x14ac:dyDescent="0.2">
      <c r="A71" s="173">
        <v>63</v>
      </c>
      <c r="B71" s="175" t="s">
        <v>131</v>
      </c>
      <c r="C71" s="122" t="s">
        <v>132</v>
      </c>
      <c r="D71" s="746">
        <f t="shared" si="2"/>
        <v>15880</v>
      </c>
      <c r="E71" s="746">
        <f t="shared" si="3"/>
        <v>0</v>
      </c>
      <c r="F71" s="746">
        <v>0</v>
      </c>
      <c r="G71" s="746">
        <v>0</v>
      </c>
      <c r="H71" s="746">
        <f t="shared" si="4"/>
        <v>15880</v>
      </c>
      <c r="I71" s="761">
        <v>1599</v>
      </c>
      <c r="J71" s="761">
        <v>0</v>
      </c>
      <c r="K71" s="761">
        <v>14281</v>
      </c>
      <c r="L71" s="762">
        <v>0</v>
      </c>
      <c r="M71" s="762">
        <v>0</v>
      </c>
      <c r="N71" s="762">
        <v>0</v>
      </c>
      <c r="P71" s="759"/>
      <c r="Q71" s="759"/>
      <c r="R71" s="759"/>
      <c r="S71" s="763"/>
      <c r="T71" s="764"/>
    </row>
    <row r="72" spans="1:20" x14ac:dyDescent="0.2">
      <c r="A72" s="173">
        <v>64</v>
      </c>
      <c r="B72" s="175" t="s">
        <v>133</v>
      </c>
      <c r="C72" s="122" t="s">
        <v>134</v>
      </c>
      <c r="D72" s="746">
        <f t="shared" si="2"/>
        <v>7500</v>
      </c>
      <c r="E72" s="746">
        <f t="shared" si="3"/>
        <v>0</v>
      </c>
      <c r="F72" s="746">
        <v>0</v>
      </c>
      <c r="G72" s="746">
        <v>0</v>
      </c>
      <c r="H72" s="746">
        <f t="shared" si="4"/>
        <v>7500</v>
      </c>
      <c r="I72" s="761">
        <v>1745</v>
      </c>
      <c r="J72" s="761">
        <v>0</v>
      </c>
      <c r="K72" s="761">
        <v>5755</v>
      </c>
      <c r="L72" s="762">
        <v>0</v>
      </c>
      <c r="M72" s="762">
        <v>0</v>
      </c>
      <c r="N72" s="762">
        <v>0</v>
      </c>
      <c r="P72" s="759"/>
      <c r="Q72" s="759"/>
      <c r="R72" s="759"/>
      <c r="S72" s="763"/>
      <c r="T72" s="764"/>
    </row>
    <row r="73" spans="1:20" x14ac:dyDescent="0.2">
      <c r="A73" s="173">
        <v>65</v>
      </c>
      <c r="B73" s="175" t="s">
        <v>135</v>
      </c>
      <c r="C73" s="122" t="s">
        <v>136</v>
      </c>
      <c r="D73" s="746">
        <f t="shared" si="2"/>
        <v>11628</v>
      </c>
      <c r="E73" s="746">
        <f t="shared" si="3"/>
        <v>0</v>
      </c>
      <c r="F73" s="746">
        <v>0</v>
      </c>
      <c r="G73" s="746">
        <v>0</v>
      </c>
      <c r="H73" s="746">
        <f t="shared" si="4"/>
        <v>11628</v>
      </c>
      <c r="I73" s="761">
        <v>8259</v>
      </c>
      <c r="J73" s="761">
        <v>0</v>
      </c>
      <c r="K73" s="761">
        <v>3369</v>
      </c>
      <c r="L73" s="762">
        <v>0</v>
      </c>
      <c r="M73" s="762">
        <v>0</v>
      </c>
      <c r="N73" s="762">
        <v>0</v>
      </c>
      <c r="P73" s="759"/>
      <c r="Q73" s="759"/>
      <c r="R73" s="759"/>
      <c r="S73" s="763"/>
      <c r="T73" s="764"/>
    </row>
    <row r="74" spans="1:20" x14ac:dyDescent="0.2">
      <c r="A74" s="173">
        <v>66</v>
      </c>
      <c r="B74" s="175" t="s">
        <v>137</v>
      </c>
      <c r="C74" s="122" t="s">
        <v>138</v>
      </c>
      <c r="D74" s="746">
        <f t="shared" si="2"/>
        <v>300</v>
      </c>
      <c r="E74" s="746">
        <f t="shared" si="3"/>
        <v>0</v>
      </c>
      <c r="F74" s="746">
        <v>0</v>
      </c>
      <c r="G74" s="746">
        <v>0</v>
      </c>
      <c r="H74" s="746">
        <f>I74+J74+K74</f>
        <v>300</v>
      </c>
      <c r="I74" s="761">
        <v>0</v>
      </c>
      <c r="J74" s="761">
        <v>300</v>
      </c>
      <c r="K74" s="761">
        <v>0</v>
      </c>
      <c r="L74" s="762">
        <v>0</v>
      </c>
      <c r="M74" s="762">
        <v>0</v>
      </c>
      <c r="N74" s="762">
        <v>0</v>
      </c>
      <c r="P74" s="759"/>
      <c r="Q74" s="759"/>
      <c r="R74" s="759"/>
      <c r="S74" s="763"/>
      <c r="T74" s="764"/>
    </row>
    <row r="75" spans="1:20" x14ac:dyDescent="0.2">
      <c r="A75" s="173">
        <v>67</v>
      </c>
      <c r="B75" s="174" t="s">
        <v>139</v>
      </c>
      <c r="C75" s="122" t="s">
        <v>140</v>
      </c>
      <c r="D75" s="746">
        <f t="shared" ref="D75:D138" si="5">E75+H75+L75</f>
        <v>100</v>
      </c>
      <c r="E75" s="746">
        <f t="shared" si="3"/>
        <v>0</v>
      </c>
      <c r="F75" s="746">
        <v>0</v>
      </c>
      <c r="G75" s="746">
        <v>0</v>
      </c>
      <c r="H75" s="746">
        <f t="shared" ref="H75:H138" si="6">I75+J75+K75</f>
        <v>100</v>
      </c>
      <c r="I75" s="761">
        <v>0</v>
      </c>
      <c r="J75" s="761">
        <v>100</v>
      </c>
      <c r="K75" s="761">
        <v>0</v>
      </c>
      <c r="L75" s="762">
        <v>0</v>
      </c>
      <c r="M75" s="762">
        <v>0</v>
      </c>
      <c r="N75" s="762">
        <v>0</v>
      </c>
      <c r="P75" s="759"/>
      <c r="Q75" s="759"/>
      <c r="R75" s="759"/>
      <c r="S75" s="763"/>
      <c r="T75" s="764"/>
    </row>
    <row r="76" spans="1:20" x14ac:dyDescent="0.2">
      <c r="A76" s="173">
        <v>68</v>
      </c>
      <c r="B76" s="175" t="s">
        <v>141</v>
      </c>
      <c r="C76" s="122" t="s">
        <v>142</v>
      </c>
      <c r="D76" s="746">
        <f t="shared" si="5"/>
        <v>100</v>
      </c>
      <c r="E76" s="746">
        <f t="shared" si="3"/>
        <v>0</v>
      </c>
      <c r="F76" s="746">
        <v>0</v>
      </c>
      <c r="G76" s="746">
        <v>0</v>
      </c>
      <c r="H76" s="746">
        <f t="shared" si="6"/>
        <v>100</v>
      </c>
      <c r="I76" s="761">
        <v>0</v>
      </c>
      <c r="J76" s="761">
        <v>100</v>
      </c>
      <c r="K76" s="761">
        <v>0</v>
      </c>
      <c r="L76" s="762">
        <v>0</v>
      </c>
      <c r="M76" s="762">
        <v>0</v>
      </c>
      <c r="N76" s="762">
        <v>0</v>
      </c>
      <c r="P76" s="759"/>
      <c r="Q76" s="759"/>
      <c r="R76" s="759"/>
      <c r="S76" s="763"/>
      <c r="T76" s="764"/>
    </row>
    <row r="77" spans="1:20" x14ac:dyDescent="0.2">
      <c r="A77" s="173">
        <v>69</v>
      </c>
      <c r="B77" s="175" t="s">
        <v>143</v>
      </c>
      <c r="C77" s="122" t="s">
        <v>144</v>
      </c>
      <c r="D77" s="746">
        <f t="shared" si="5"/>
        <v>300</v>
      </c>
      <c r="E77" s="746">
        <f t="shared" ref="E77:E140" si="7">F77+G77</f>
        <v>0</v>
      </c>
      <c r="F77" s="746">
        <v>0</v>
      </c>
      <c r="G77" s="746">
        <v>0</v>
      </c>
      <c r="H77" s="746">
        <f t="shared" si="6"/>
        <v>300</v>
      </c>
      <c r="I77" s="761">
        <v>0</v>
      </c>
      <c r="J77" s="761">
        <v>300</v>
      </c>
      <c r="K77" s="761">
        <v>0</v>
      </c>
      <c r="L77" s="762">
        <v>0</v>
      </c>
      <c r="M77" s="762">
        <v>0</v>
      </c>
      <c r="N77" s="762">
        <v>0</v>
      </c>
      <c r="P77" s="759"/>
      <c r="Q77" s="759"/>
      <c r="R77" s="759"/>
      <c r="S77" s="763"/>
      <c r="T77" s="764"/>
    </row>
    <row r="78" spans="1:20" x14ac:dyDescent="0.2">
      <c r="A78" s="173">
        <v>70</v>
      </c>
      <c r="B78" s="174" t="s">
        <v>145</v>
      </c>
      <c r="C78" s="122" t="s">
        <v>146</v>
      </c>
      <c r="D78" s="746">
        <f t="shared" si="5"/>
        <v>1600</v>
      </c>
      <c r="E78" s="746">
        <f t="shared" si="7"/>
        <v>0</v>
      </c>
      <c r="F78" s="746">
        <v>0</v>
      </c>
      <c r="G78" s="746">
        <v>0</v>
      </c>
      <c r="H78" s="746">
        <f t="shared" si="6"/>
        <v>1600</v>
      </c>
      <c r="I78" s="761">
        <v>0</v>
      </c>
      <c r="J78" s="761">
        <v>1600</v>
      </c>
      <c r="K78" s="761">
        <v>0</v>
      </c>
      <c r="L78" s="762">
        <v>0</v>
      </c>
      <c r="M78" s="762">
        <v>0</v>
      </c>
      <c r="N78" s="762">
        <v>0</v>
      </c>
      <c r="P78" s="759"/>
      <c r="Q78" s="759"/>
      <c r="R78" s="759"/>
      <c r="S78" s="763"/>
      <c r="T78" s="764"/>
    </row>
    <row r="79" spans="1:20" x14ac:dyDescent="0.2">
      <c r="A79" s="173">
        <v>71</v>
      </c>
      <c r="B79" s="174" t="s">
        <v>147</v>
      </c>
      <c r="C79" s="122" t="s">
        <v>148</v>
      </c>
      <c r="D79" s="746">
        <f t="shared" si="5"/>
        <v>175</v>
      </c>
      <c r="E79" s="746">
        <f t="shared" si="7"/>
        <v>0</v>
      </c>
      <c r="F79" s="746">
        <v>0</v>
      </c>
      <c r="G79" s="746">
        <v>0</v>
      </c>
      <c r="H79" s="746">
        <f t="shared" si="6"/>
        <v>175</v>
      </c>
      <c r="I79" s="761">
        <v>0</v>
      </c>
      <c r="J79" s="761">
        <v>175</v>
      </c>
      <c r="K79" s="761">
        <v>0</v>
      </c>
      <c r="L79" s="762">
        <v>0</v>
      </c>
      <c r="M79" s="762">
        <v>0</v>
      </c>
      <c r="N79" s="762">
        <v>0</v>
      </c>
      <c r="P79" s="759"/>
      <c r="Q79" s="759"/>
      <c r="R79" s="759"/>
      <c r="S79" s="763"/>
      <c r="T79" s="764"/>
    </row>
    <row r="80" spans="1:20" x14ac:dyDescent="0.2">
      <c r="A80" s="173">
        <v>72</v>
      </c>
      <c r="B80" s="174" t="s">
        <v>149</v>
      </c>
      <c r="C80" s="122" t="s">
        <v>150</v>
      </c>
      <c r="D80" s="746">
        <f t="shared" si="5"/>
        <v>0</v>
      </c>
      <c r="E80" s="746">
        <f t="shared" si="7"/>
        <v>0</v>
      </c>
      <c r="F80" s="746">
        <v>0</v>
      </c>
      <c r="G80" s="746">
        <v>0</v>
      </c>
      <c r="H80" s="746">
        <f t="shared" si="6"/>
        <v>0</v>
      </c>
      <c r="I80" s="761">
        <v>0</v>
      </c>
      <c r="J80" s="761">
        <v>0</v>
      </c>
      <c r="K80" s="761">
        <v>0</v>
      </c>
      <c r="L80" s="762">
        <v>0</v>
      </c>
      <c r="M80" s="762">
        <v>0</v>
      </c>
      <c r="N80" s="762">
        <v>0</v>
      </c>
      <c r="P80" s="759"/>
      <c r="Q80" s="759"/>
      <c r="R80" s="759"/>
      <c r="S80" s="763"/>
      <c r="T80" s="764"/>
    </row>
    <row r="81" spans="1:20" x14ac:dyDescent="0.2">
      <c r="A81" s="173">
        <v>73</v>
      </c>
      <c r="B81" s="176" t="s">
        <v>151</v>
      </c>
      <c r="C81" s="122" t="s">
        <v>152</v>
      </c>
      <c r="D81" s="746">
        <f t="shared" si="5"/>
        <v>54645</v>
      </c>
      <c r="E81" s="746">
        <f t="shared" si="7"/>
        <v>0</v>
      </c>
      <c r="F81" s="746">
        <v>0</v>
      </c>
      <c r="G81" s="746">
        <v>0</v>
      </c>
      <c r="H81" s="746">
        <f t="shared" si="6"/>
        <v>54645</v>
      </c>
      <c r="I81" s="761">
        <v>900</v>
      </c>
      <c r="J81" s="761">
        <v>6700</v>
      </c>
      <c r="K81" s="761">
        <v>47045</v>
      </c>
      <c r="L81" s="762">
        <v>0</v>
      </c>
      <c r="M81" s="762">
        <v>0</v>
      </c>
      <c r="N81" s="762">
        <v>0</v>
      </c>
      <c r="P81" s="759"/>
      <c r="Q81" s="759"/>
      <c r="R81" s="759"/>
      <c r="S81" s="763"/>
      <c r="T81" s="764"/>
    </row>
    <row r="82" spans="1:20" x14ac:dyDescent="0.2">
      <c r="A82" s="173">
        <v>74</v>
      </c>
      <c r="B82" s="174" t="s">
        <v>153</v>
      </c>
      <c r="C82" s="122" t="s">
        <v>154</v>
      </c>
      <c r="D82" s="746">
        <f t="shared" si="5"/>
        <v>30647</v>
      </c>
      <c r="E82" s="746">
        <f t="shared" si="7"/>
        <v>0</v>
      </c>
      <c r="F82" s="746">
        <v>0</v>
      </c>
      <c r="G82" s="746">
        <v>0</v>
      </c>
      <c r="H82" s="746">
        <f t="shared" si="6"/>
        <v>30647</v>
      </c>
      <c r="I82" s="761">
        <v>13539</v>
      </c>
      <c r="J82" s="761">
        <v>0</v>
      </c>
      <c r="K82" s="761">
        <v>17108</v>
      </c>
      <c r="L82" s="762">
        <v>0</v>
      </c>
      <c r="M82" s="762">
        <v>0</v>
      </c>
      <c r="N82" s="762">
        <v>0</v>
      </c>
      <c r="P82" s="759"/>
      <c r="Q82" s="759"/>
      <c r="R82" s="759"/>
      <c r="S82" s="763"/>
      <c r="T82" s="764"/>
    </row>
    <row r="83" spans="1:20" x14ac:dyDescent="0.2">
      <c r="A83" s="173">
        <v>75</v>
      </c>
      <c r="B83" s="176" t="s">
        <v>155</v>
      </c>
      <c r="C83" s="122" t="s">
        <v>736</v>
      </c>
      <c r="D83" s="746">
        <f t="shared" si="5"/>
        <v>13220</v>
      </c>
      <c r="E83" s="746">
        <f t="shared" si="7"/>
        <v>0</v>
      </c>
      <c r="F83" s="746">
        <v>0</v>
      </c>
      <c r="G83" s="746">
        <v>0</v>
      </c>
      <c r="H83" s="746">
        <f t="shared" si="6"/>
        <v>12921</v>
      </c>
      <c r="I83" s="761">
        <v>2726</v>
      </c>
      <c r="J83" s="761">
        <v>1950</v>
      </c>
      <c r="K83" s="761">
        <v>8245</v>
      </c>
      <c r="L83" s="762">
        <v>299</v>
      </c>
      <c r="M83" s="762">
        <v>239</v>
      </c>
      <c r="N83" s="762">
        <v>60</v>
      </c>
      <c r="P83" s="759"/>
      <c r="Q83" s="759"/>
      <c r="R83" s="759"/>
      <c r="S83" s="763"/>
      <c r="T83" s="764"/>
    </row>
    <row r="84" spans="1:20" x14ac:dyDescent="0.2">
      <c r="A84" s="173">
        <v>76</v>
      </c>
      <c r="B84" s="174" t="s">
        <v>157</v>
      </c>
      <c r="C84" s="122" t="s">
        <v>309</v>
      </c>
      <c r="D84" s="746">
        <f t="shared" si="5"/>
        <v>6767</v>
      </c>
      <c r="E84" s="746">
        <f t="shared" si="7"/>
        <v>0</v>
      </c>
      <c r="F84" s="746">
        <v>0</v>
      </c>
      <c r="G84" s="746">
        <v>0</v>
      </c>
      <c r="H84" s="746">
        <f t="shared" si="6"/>
        <v>6767</v>
      </c>
      <c r="I84" s="761">
        <v>1702</v>
      </c>
      <c r="J84" s="761">
        <v>1122</v>
      </c>
      <c r="K84" s="761">
        <v>3943</v>
      </c>
      <c r="L84" s="762">
        <v>0</v>
      </c>
      <c r="M84" s="762">
        <v>0</v>
      </c>
      <c r="N84" s="762">
        <v>0</v>
      </c>
      <c r="P84" s="759"/>
      <c r="Q84" s="759"/>
      <c r="R84" s="759"/>
      <c r="S84" s="763"/>
      <c r="T84" s="764"/>
    </row>
    <row r="85" spans="1:20" x14ac:dyDescent="0.2">
      <c r="A85" s="173">
        <v>77</v>
      </c>
      <c r="B85" s="174" t="s">
        <v>158</v>
      </c>
      <c r="C85" s="122" t="s">
        <v>159</v>
      </c>
      <c r="D85" s="746">
        <f t="shared" si="5"/>
        <v>33055</v>
      </c>
      <c r="E85" s="746">
        <f t="shared" si="7"/>
        <v>0</v>
      </c>
      <c r="F85" s="746">
        <v>0</v>
      </c>
      <c r="G85" s="746">
        <v>0</v>
      </c>
      <c r="H85" s="746">
        <f t="shared" si="6"/>
        <v>33055</v>
      </c>
      <c r="I85" s="761">
        <v>10848</v>
      </c>
      <c r="J85" s="761">
        <v>0</v>
      </c>
      <c r="K85" s="761">
        <v>22207</v>
      </c>
      <c r="L85" s="762">
        <v>0</v>
      </c>
      <c r="M85" s="762">
        <v>0</v>
      </c>
      <c r="N85" s="762">
        <v>0</v>
      </c>
      <c r="P85" s="759"/>
      <c r="Q85" s="759"/>
      <c r="R85" s="759"/>
      <c r="S85" s="763"/>
      <c r="T85" s="764"/>
    </row>
    <row r="86" spans="1:20" x14ac:dyDescent="0.2">
      <c r="A86" s="173">
        <v>78</v>
      </c>
      <c r="B86" s="174" t="s">
        <v>160</v>
      </c>
      <c r="C86" s="122" t="s">
        <v>161</v>
      </c>
      <c r="D86" s="746">
        <f t="shared" si="5"/>
        <v>60647</v>
      </c>
      <c r="E86" s="746">
        <f t="shared" si="7"/>
        <v>0</v>
      </c>
      <c r="F86" s="746">
        <v>0</v>
      </c>
      <c r="G86" s="746">
        <v>0</v>
      </c>
      <c r="H86" s="746">
        <f t="shared" si="6"/>
        <v>53666</v>
      </c>
      <c r="I86" s="761">
        <v>1440</v>
      </c>
      <c r="J86" s="761">
        <v>0</v>
      </c>
      <c r="K86" s="761">
        <v>52226</v>
      </c>
      <c r="L86" s="762">
        <v>6981</v>
      </c>
      <c r="M86" s="762">
        <v>5578</v>
      </c>
      <c r="N86" s="762">
        <v>1403</v>
      </c>
      <c r="P86" s="759"/>
      <c r="Q86" s="759"/>
      <c r="R86" s="759"/>
      <c r="S86" s="763"/>
      <c r="T86" s="764"/>
    </row>
    <row r="87" spans="1:20" x14ac:dyDescent="0.2">
      <c r="A87" s="173">
        <v>79</v>
      </c>
      <c r="B87" s="174" t="s">
        <v>162</v>
      </c>
      <c r="C87" s="122" t="s">
        <v>163</v>
      </c>
      <c r="D87" s="746">
        <f t="shared" si="5"/>
        <v>23807</v>
      </c>
      <c r="E87" s="746">
        <f t="shared" si="7"/>
        <v>0</v>
      </c>
      <c r="F87" s="746">
        <v>0</v>
      </c>
      <c r="G87" s="746">
        <v>0</v>
      </c>
      <c r="H87" s="746">
        <f t="shared" si="6"/>
        <v>23807</v>
      </c>
      <c r="I87" s="761">
        <v>5272</v>
      </c>
      <c r="J87" s="761">
        <v>1184</v>
      </c>
      <c r="K87" s="761">
        <v>17351</v>
      </c>
      <c r="L87" s="762">
        <v>0</v>
      </c>
      <c r="M87" s="762">
        <v>0</v>
      </c>
      <c r="N87" s="762">
        <v>0</v>
      </c>
      <c r="P87" s="759"/>
      <c r="Q87" s="759"/>
      <c r="R87" s="759"/>
      <c r="S87" s="763"/>
      <c r="T87" s="764"/>
    </row>
    <row r="88" spans="1:20" x14ac:dyDescent="0.2">
      <c r="A88" s="173">
        <v>80</v>
      </c>
      <c r="B88" s="174" t="s">
        <v>164</v>
      </c>
      <c r="C88" s="122" t="s">
        <v>165</v>
      </c>
      <c r="D88" s="746">
        <f t="shared" si="5"/>
        <v>30048</v>
      </c>
      <c r="E88" s="746">
        <f t="shared" si="7"/>
        <v>30048</v>
      </c>
      <c r="F88" s="746">
        <v>2877</v>
      </c>
      <c r="G88" s="746">
        <v>27171</v>
      </c>
      <c r="H88" s="746">
        <f t="shared" si="6"/>
        <v>0</v>
      </c>
      <c r="I88" s="761">
        <v>0</v>
      </c>
      <c r="J88" s="761">
        <v>0</v>
      </c>
      <c r="K88" s="761">
        <v>0</v>
      </c>
      <c r="L88" s="762">
        <v>0</v>
      </c>
      <c r="M88" s="762">
        <v>0</v>
      </c>
      <c r="N88" s="762">
        <v>0</v>
      </c>
      <c r="P88" s="759"/>
      <c r="Q88" s="759"/>
      <c r="R88" s="759"/>
      <c r="S88" s="763"/>
      <c r="T88" s="764"/>
    </row>
    <row r="89" spans="1:20" x14ac:dyDescent="0.2">
      <c r="A89" s="173">
        <v>81</v>
      </c>
      <c r="B89" s="175" t="s">
        <v>166</v>
      </c>
      <c r="C89" s="122" t="s">
        <v>167</v>
      </c>
      <c r="D89" s="746">
        <f t="shared" si="5"/>
        <v>0</v>
      </c>
      <c r="E89" s="746">
        <f t="shared" si="7"/>
        <v>0</v>
      </c>
      <c r="F89" s="746">
        <v>0</v>
      </c>
      <c r="G89" s="746">
        <v>0</v>
      </c>
      <c r="H89" s="746">
        <f t="shared" si="6"/>
        <v>0</v>
      </c>
      <c r="I89" s="761">
        <v>0</v>
      </c>
      <c r="J89" s="761">
        <v>0</v>
      </c>
      <c r="K89" s="761">
        <v>0</v>
      </c>
      <c r="L89" s="762">
        <v>0</v>
      </c>
      <c r="M89" s="762">
        <v>0</v>
      </c>
      <c r="N89" s="762">
        <v>0</v>
      </c>
      <c r="P89" s="759"/>
      <c r="Q89" s="759"/>
      <c r="R89" s="759"/>
      <c r="S89" s="763"/>
      <c r="T89" s="764"/>
    </row>
    <row r="90" spans="1:20" ht="16.5" customHeight="1" x14ac:dyDescent="0.2">
      <c r="A90" s="947">
        <v>82</v>
      </c>
      <c r="B90" s="950" t="s">
        <v>168</v>
      </c>
      <c r="C90" s="213" t="s">
        <v>320</v>
      </c>
      <c r="D90" s="746">
        <f t="shared" si="5"/>
        <v>2500</v>
      </c>
      <c r="E90" s="746">
        <f t="shared" si="7"/>
        <v>0</v>
      </c>
      <c r="F90" s="746">
        <v>0</v>
      </c>
      <c r="G90" s="746">
        <v>0</v>
      </c>
      <c r="H90" s="746">
        <f t="shared" si="6"/>
        <v>2500</v>
      </c>
      <c r="I90" s="761">
        <v>0</v>
      </c>
      <c r="J90" s="761">
        <v>0</v>
      </c>
      <c r="K90" s="761">
        <v>2500</v>
      </c>
      <c r="L90" s="762">
        <v>0</v>
      </c>
      <c r="M90" s="762">
        <v>0</v>
      </c>
      <c r="N90" s="762">
        <v>0</v>
      </c>
      <c r="P90" s="759"/>
      <c r="Q90" s="759"/>
      <c r="R90" s="759"/>
      <c r="S90" s="763"/>
      <c r="T90" s="764"/>
    </row>
    <row r="91" spans="1:20" ht="25.5" customHeight="1" x14ac:dyDescent="0.2">
      <c r="A91" s="948"/>
      <c r="B91" s="951"/>
      <c r="C91" s="122" t="s">
        <v>321</v>
      </c>
      <c r="D91" s="746">
        <f t="shared" si="5"/>
        <v>2500</v>
      </c>
      <c r="E91" s="746">
        <f t="shared" si="7"/>
        <v>0</v>
      </c>
      <c r="F91" s="746">
        <v>0</v>
      </c>
      <c r="G91" s="746">
        <v>0</v>
      </c>
      <c r="H91" s="746">
        <f t="shared" si="6"/>
        <v>2500</v>
      </c>
      <c r="I91" s="761">
        <v>0</v>
      </c>
      <c r="J91" s="761">
        <v>0</v>
      </c>
      <c r="K91" s="761">
        <v>2500</v>
      </c>
      <c r="L91" s="762">
        <v>0</v>
      </c>
      <c r="M91" s="762">
        <v>0</v>
      </c>
      <c r="N91" s="762">
        <v>0</v>
      </c>
      <c r="P91" s="759"/>
      <c r="Q91" s="759"/>
      <c r="R91" s="759"/>
      <c r="S91" s="763"/>
      <c r="T91" s="764"/>
    </row>
    <row r="92" spans="1:20" x14ac:dyDescent="0.2">
      <c r="A92" s="948"/>
      <c r="B92" s="951"/>
      <c r="C92" s="122" t="s">
        <v>322</v>
      </c>
      <c r="D92" s="746">
        <f t="shared" si="5"/>
        <v>0</v>
      </c>
      <c r="E92" s="746">
        <f t="shared" si="7"/>
        <v>0</v>
      </c>
      <c r="F92" s="746">
        <v>0</v>
      </c>
      <c r="G92" s="746">
        <v>0</v>
      </c>
      <c r="H92" s="746">
        <f t="shared" si="6"/>
        <v>0</v>
      </c>
      <c r="I92" s="761">
        <v>0</v>
      </c>
      <c r="J92" s="761">
        <v>0</v>
      </c>
      <c r="K92" s="761">
        <v>0</v>
      </c>
      <c r="L92" s="762">
        <v>0</v>
      </c>
      <c r="M92" s="762">
        <v>0</v>
      </c>
      <c r="N92" s="762">
        <v>0</v>
      </c>
      <c r="P92" s="759"/>
      <c r="Q92" s="759"/>
      <c r="R92" s="759"/>
      <c r="S92" s="763"/>
      <c r="T92" s="764"/>
    </row>
    <row r="93" spans="1:20" ht="24" x14ac:dyDescent="0.2">
      <c r="A93" s="949"/>
      <c r="B93" s="952"/>
      <c r="C93" s="180" t="s">
        <v>323</v>
      </c>
      <c r="D93" s="746">
        <f t="shared" si="5"/>
        <v>0</v>
      </c>
      <c r="E93" s="746">
        <f t="shared" si="7"/>
        <v>0</v>
      </c>
      <c r="F93" s="746">
        <v>0</v>
      </c>
      <c r="G93" s="746">
        <v>0</v>
      </c>
      <c r="H93" s="746">
        <v>0</v>
      </c>
      <c r="I93" s="761">
        <v>0</v>
      </c>
      <c r="J93" s="761">
        <v>0</v>
      </c>
      <c r="K93" s="761">
        <v>0</v>
      </c>
      <c r="L93" s="762">
        <v>0</v>
      </c>
      <c r="M93" s="762">
        <v>0</v>
      </c>
      <c r="N93" s="762">
        <v>0</v>
      </c>
      <c r="P93" s="759"/>
      <c r="Q93" s="759"/>
      <c r="R93" s="759"/>
      <c r="S93" s="763"/>
      <c r="T93" s="764"/>
    </row>
    <row r="94" spans="1:20" x14ac:dyDescent="0.2">
      <c r="A94" s="173">
        <v>83</v>
      </c>
      <c r="B94" s="175" t="s">
        <v>170</v>
      </c>
      <c r="C94" s="122" t="s">
        <v>171</v>
      </c>
      <c r="D94" s="746">
        <f t="shared" si="5"/>
        <v>0</v>
      </c>
      <c r="E94" s="746">
        <f t="shared" si="7"/>
        <v>0</v>
      </c>
      <c r="F94" s="746">
        <v>0</v>
      </c>
      <c r="G94" s="746">
        <v>0</v>
      </c>
      <c r="H94" s="746">
        <f t="shared" si="6"/>
        <v>0</v>
      </c>
      <c r="I94" s="761">
        <v>0</v>
      </c>
      <c r="J94" s="761">
        <v>0</v>
      </c>
      <c r="K94" s="761">
        <v>0</v>
      </c>
      <c r="L94" s="762">
        <v>0</v>
      </c>
      <c r="M94" s="762">
        <v>0</v>
      </c>
      <c r="N94" s="762">
        <v>0</v>
      </c>
      <c r="P94" s="759"/>
      <c r="Q94" s="759"/>
      <c r="R94" s="759"/>
      <c r="S94" s="763"/>
      <c r="T94" s="764"/>
    </row>
    <row r="95" spans="1:20" x14ac:dyDescent="0.2">
      <c r="A95" s="173">
        <v>84</v>
      </c>
      <c r="B95" s="175" t="s">
        <v>172</v>
      </c>
      <c r="C95" s="122" t="s">
        <v>173</v>
      </c>
      <c r="D95" s="746">
        <f t="shared" si="5"/>
        <v>1262</v>
      </c>
      <c r="E95" s="746">
        <f t="shared" si="7"/>
        <v>0</v>
      </c>
      <c r="F95" s="746">
        <v>0</v>
      </c>
      <c r="G95" s="746">
        <v>0</v>
      </c>
      <c r="H95" s="746">
        <f t="shared" si="6"/>
        <v>1262</v>
      </c>
      <c r="I95" s="761">
        <v>90</v>
      </c>
      <c r="J95" s="761">
        <v>150</v>
      </c>
      <c r="K95" s="761">
        <v>1022</v>
      </c>
      <c r="L95" s="762">
        <v>0</v>
      </c>
      <c r="M95" s="762">
        <v>0</v>
      </c>
      <c r="N95" s="762">
        <v>0</v>
      </c>
      <c r="P95" s="759"/>
      <c r="Q95" s="759"/>
      <c r="R95" s="759"/>
      <c r="S95" s="763"/>
      <c r="T95" s="764"/>
    </row>
    <row r="96" spans="1:20" x14ac:dyDescent="0.2">
      <c r="A96" s="173">
        <v>85</v>
      </c>
      <c r="B96" s="176" t="s">
        <v>174</v>
      </c>
      <c r="C96" s="122" t="s">
        <v>175</v>
      </c>
      <c r="D96" s="746">
        <f t="shared" si="5"/>
        <v>4135</v>
      </c>
      <c r="E96" s="746">
        <f t="shared" si="7"/>
        <v>0</v>
      </c>
      <c r="F96" s="746">
        <v>0</v>
      </c>
      <c r="G96" s="746">
        <v>0</v>
      </c>
      <c r="H96" s="746">
        <f t="shared" si="6"/>
        <v>4135</v>
      </c>
      <c r="I96" s="761">
        <v>368</v>
      </c>
      <c r="J96" s="761">
        <v>1000</v>
      </c>
      <c r="K96" s="761">
        <v>2767</v>
      </c>
      <c r="L96" s="762">
        <v>0</v>
      </c>
      <c r="M96" s="762">
        <v>0</v>
      </c>
      <c r="N96" s="762">
        <v>0</v>
      </c>
      <c r="P96" s="759"/>
      <c r="Q96" s="759"/>
      <c r="R96" s="759"/>
      <c r="S96" s="763"/>
      <c r="T96" s="764"/>
    </row>
    <row r="97" spans="1:20" x14ac:dyDescent="0.2">
      <c r="A97" s="173">
        <v>86</v>
      </c>
      <c r="B97" s="175" t="s">
        <v>176</v>
      </c>
      <c r="C97" s="122" t="s">
        <v>177</v>
      </c>
      <c r="D97" s="746">
        <f t="shared" si="5"/>
        <v>6704</v>
      </c>
      <c r="E97" s="746">
        <f t="shared" si="7"/>
        <v>0</v>
      </c>
      <c r="F97" s="746">
        <v>0</v>
      </c>
      <c r="G97" s="746">
        <v>0</v>
      </c>
      <c r="H97" s="746">
        <f t="shared" si="6"/>
        <v>6704</v>
      </c>
      <c r="I97" s="761">
        <v>434</v>
      </c>
      <c r="J97" s="761">
        <v>800</v>
      </c>
      <c r="K97" s="761">
        <v>5470</v>
      </c>
      <c r="L97" s="762">
        <v>0</v>
      </c>
      <c r="M97" s="762">
        <v>0</v>
      </c>
      <c r="N97" s="762">
        <v>0</v>
      </c>
      <c r="P97" s="759"/>
      <c r="Q97" s="759"/>
      <c r="R97" s="759"/>
      <c r="S97" s="763"/>
      <c r="T97" s="764"/>
    </row>
    <row r="98" spans="1:20" x14ac:dyDescent="0.2">
      <c r="A98" s="173">
        <v>87</v>
      </c>
      <c r="B98" s="176" t="s">
        <v>178</v>
      </c>
      <c r="C98" s="122" t="s">
        <v>179</v>
      </c>
      <c r="D98" s="746">
        <f t="shared" si="5"/>
        <v>6295</v>
      </c>
      <c r="E98" s="746">
        <f t="shared" si="7"/>
        <v>0</v>
      </c>
      <c r="F98" s="746">
        <v>0</v>
      </c>
      <c r="G98" s="746">
        <v>0</v>
      </c>
      <c r="H98" s="746">
        <f t="shared" si="6"/>
        <v>6295</v>
      </c>
      <c r="I98" s="761">
        <v>134</v>
      </c>
      <c r="J98" s="761">
        <v>132</v>
      </c>
      <c r="K98" s="761">
        <v>6029</v>
      </c>
      <c r="L98" s="762">
        <v>0</v>
      </c>
      <c r="M98" s="762">
        <v>0</v>
      </c>
      <c r="N98" s="762">
        <v>0</v>
      </c>
      <c r="P98" s="759"/>
      <c r="Q98" s="759"/>
      <c r="R98" s="759"/>
      <c r="S98" s="763"/>
      <c r="T98" s="764"/>
    </row>
    <row r="99" spans="1:20" x14ac:dyDescent="0.2">
      <c r="A99" s="173">
        <v>88</v>
      </c>
      <c r="B99" s="176" t="s">
        <v>180</v>
      </c>
      <c r="C99" s="122" t="s">
        <v>181</v>
      </c>
      <c r="D99" s="746">
        <f t="shared" si="5"/>
        <v>20766</v>
      </c>
      <c r="E99" s="746">
        <f t="shared" si="7"/>
        <v>0</v>
      </c>
      <c r="F99" s="746">
        <v>0</v>
      </c>
      <c r="G99" s="746">
        <v>0</v>
      </c>
      <c r="H99" s="746">
        <f t="shared" si="6"/>
        <v>20766</v>
      </c>
      <c r="I99" s="761">
        <v>2428</v>
      </c>
      <c r="J99" s="761">
        <v>1989</v>
      </c>
      <c r="K99" s="761">
        <v>16349</v>
      </c>
      <c r="L99" s="762">
        <v>0</v>
      </c>
      <c r="M99" s="762">
        <v>0</v>
      </c>
      <c r="N99" s="762">
        <v>0</v>
      </c>
      <c r="P99" s="759"/>
      <c r="Q99" s="759"/>
      <c r="R99" s="759"/>
      <c r="S99" s="763"/>
      <c r="T99" s="764"/>
    </row>
    <row r="100" spans="1:20" x14ac:dyDescent="0.2">
      <c r="A100" s="173">
        <v>89</v>
      </c>
      <c r="B100" s="175" t="s">
        <v>182</v>
      </c>
      <c r="C100" s="122" t="s">
        <v>183</v>
      </c>
      <c r="D100" s="746">
        <f t="shared" si="5"/>
        <v>8435</v>
      </c>
      <c r="E100" s="746">
        <f t="shared" si="7"/>
        <v>0</v>
      </c>
      <c r="F100" s="746">
        <v>0</v>
      </c>
      <c r="G100" s="746">
        <v>0</v>
      </c>
      <c r="H100" s="746">
        <f t="shared" si="6"/>
        <v>8435</v>
      </c>
      <c r="I100" s="761">
        <v>1000</v>
      </c>
      <c r="J100" s="761">
        <v>1025</v>
      </c>
      <c r="K100" s="761">
        <v>6410</v>
      </c>
      <c r="L100" s="762">
        <v>0</v>
      </c>
      <c r="M100" s="762">
        <v>0</v>
      </c>
      <c r="N100" s="762">
        <v>0</v>
      </c>
      <c r="P100" s="759"/>
      <c r="Q100" s="759"/>
      <c r="R100" s="759"/>
      <c r="S100" s="763"/>
      <c r="T100" s="764"/>
    </row>
    <row r="101" spans="1:20" x14ac:dyDescent="0.2">
      <c r="A101" s="173">
        <v>90</v>
      </c>
      <c r="B101" s="174" t="s">
        <v>186</v>
      </c>
      <c r="C101" s="122" t="s">
        <v>187</v>
      </c>
      <c r="D101" s="746">
        <f t="shared" si="5"/>
        <v>34983</v>
      </c>
      <c r="E101" s="746">
        <f t="shared" si="7"/>
        <v>0</v>
      </c>
      <c r="F101" s="746">
        <v>0</v>
      </c>
      <c r="G101" s="746">
        <v>0</v>
      </c>
      <c r="H101" s="746">
        <f t="shared" si="6"/>
        <v>34983</v>
      </c>
      <c r="I101" s="761">
        <v>4591</v>
      </c>
      <c r="J101" s="761">
        <v>1400</v>
      </c>
      <c r="K101" s="761">
        <v>28992</v>
      </c>
      <c r="L101" s="762">
        <v>0</v>
      </c>
      <c r="M101" s="762">
        <v>0</v>
      </c>
      <c r="N101" s="762">
        <v>0</v>
      </c>
      <c r="P101" s="759"/>
      <c r="Q101" s="759"/>
      <c r="R101" s="759"/>
      <c r="S101" s="763"/>
      <c r="T101" s="764"/>
    </row>
    <row r="102" spans="1:20" x14ac:dyDescent="0.2">
      <c r="A102" s="173">
        <v>91</v>
      </c>
      <c r="B102" s="174" t="s">
        <v>188</v>
      </c>
      <c r="C102" s="122" t="s">
        <v>189</v>
      </c>
      <c r="D102" s="746">
        <f t="shared" si="5"/>
        <v>20437</v>
      </c>
      <c r="E102" s="746">
        <f t="shared" si="7"/>
        <v>0</v>
      </c>
      <c r="F102" s="746">
        <v>0</v>
      </c>
      <c r="G102" s="746">
        <v>0</v>
      </c>
      <c r="H102" s="746">
        <f t="shared" si="6"/>
        <v>20437</v>
      </c>
      <c r="I102" s="761">
        <v>1541</v>
      </c>
      <c r="J102" s="761">
        <v>1300</v>
      </c>
      <c r="K102" s="761">
        <v>17596</v>
      </c>
      <c r="L102" s="762">
        <v>0</v>
      </c>
      <c r="M102" s="762">
        <v>0</v>
      </c>
      <c r="N102" s="762">
        <v>0</v>
      </c>
      <c r="P102" s="759"/>
      <c r="Q102" s="759"/>
      <c r="R102" s="759"/>
      <c r="S102" s="763"/>
      <c r="T102" s="764"/>
    </row>
    <row r="103" spans="1:20" x14ac:dyDescent="0.2">
      <c r="A103" s="173">
        <v>92</v>
      </c>
      <c r="B103" s="176" t="s">
        <v>190</v>
      </c>
      <c r="C103" s="122" t="s">
        <v>191</v>
      </c>
      <c r="D103" s="746">
        <f t="shared" si="5"/>
        <v>5187</v>
      </c>
      <c r="E103" s="746">
        <f t="shared" si="7"/>
        <v>0</v>
      </c>
      <c r="F103" s="746">
        <v>0</v>
      </c>
      <c r="G103" s="746">
        <v>0</v>
      </c>
      <c r="H103" s="746">
        <f t="shared" si="6"/>
        <v>5187</v>
      </c>
      <c r="I103" s="761">
        <v>500</v>
      </c>
      <c r="J103" s="761">
        <v>2</v>
      </c>
      <c r="K103" s="761">
        <v>4685</v>
      </c>
      <c r="L103" s="762">
        <v>0</v>
      </c>
      <c r="M103" s="762">
        <v>0</v>
      </c>
      <c r="N103" s="762">
        <v>0</v>
      </c>
      <c r="P103" s="759"/>
      <c r="Q103" s="759"/>
      <c r="R103" s="759"/>
      <c r="S103" s="763"/>
      <c r="T103" s="764"/>
    </row>
    <row r="104" spans="1:20" x14ac:dyDescent="0.2">
      <c r="A104" s="173">
        <v>93</v>
      </c>
      <c r="B104" s="174" t="s">
        <v>192</v>
      </c>
      <c r="C104" s="122" t="s">
        <v>193</v>
      </c>
      <c r="D104" s="746">
        <f t="shared" si="5"/>
        <v>10696</v>
      </c>
      <c r="E104" s="746">
        <f t="shared" si="7"/>
        <v>0</v>
      </c>
      <c r="F104" s="746">
        <v>0</v>
      </c>
      <c r="G104" s="746">
        <v>0</v>
      </c>
      <c r="H104" s="746">
        <f t="shared" si="6"/>
        <v>10696</v>
      </c>
      <c r="I104" s="761">
        <v>1130</v>
      </c>
      <c r="J104" s="761">
        <v>620</v>
      </c>
      <c r="K104" s="761">
        <v>8946</v>
      </c>
      <c r="L104" s="762">
        <v>0</v>
      </c>
      <c r="M104" s="762">
        <v>0</v>
      </c>
      <c r="N104" s="762">
        <v>0</v>
      </c>
      <c r="P104" s="759"/>
      <c r="Q104" s="759"/>
      <c r="R104" s="759"/>
      <c r="S104" s="763"/>
      <c r="T104" s="764"/>
    </row>
    <row r="105" spans="1:20" x14ac:dyDescent="0.2">
      <c r="A105" s="173">
        <v>94</v>
      </c>
      <c r="B105" s="174" t="s">
        <v>194</v>
      </c>
      <c r="C105" s="122" t="s">
        <v>195</v>
      </c>
      <c r="D105" s="746">
        <f t="shared" si="5"/>
        <v>8822</v>
      </c>
      <c r="E105" s="746">
        <f t="shared" si="7"/>
        <v>0</v>
      </c>
      <c r="F105" s="746">
        <v>0</v>
      </c>
      <c r="G105" s="746">
        <v>0</v>
      </c>
      <c r="H105" s="746">
        <f t="shared" si="6"/>
        <v>8822</v>
      </c>
      <c r="I105" s="761">
        <v>720</v>
      </c>
      <c r="J105" s="761">
        <v>770</v>
      </c>
      <c r="K105" s="761">
        <v>7332</v>
      </c>
      <c r="L105" s="762">
        <v>0</v>
      </c>
      <c r="M105" s="762">
        <v>0</v>
      </c>
      <c r="N105" s="762">
        <v>0</v>
      </c>
      <c r="P105" s="759"/>
      <c r="Q105" s="759"/>
      <c r="R105" s="759"/>
      <c r="S105" s="763"/>
      <c r="T105" s="764"/>
    </row>
    <row r="106" spans="1:20" x14ac:dyDescent="0.2">
      <c r="A106" s="173">
        <v>95</v>
      </c>
      <c r="B106" s="175" t="s">
        <v>196</v>
      </c>
      <c r="C106" s="122" t="s">
        <v>197</v>
      </c>
      <c r="D106" s="746">
        <f t="shared" si="5"/>
        <v>19379</v>
      </c>
      <c r="E106" s="746">
        <f t="shared" si="7"/>
        <v>0</v>
      </c>
      <c r="F106" s="746">
        <v>0</v>
      </c>
      <c r="G106" s="746">
        <v>0</v>
      </c>
      <c r="H106" s="746">
        <f t="shared" si="6"/>
        <v>17916</v>
      </c>
      <c r="I106" s="761">
        <v>2455</v>
      </c>
      <c r="J106" s="761">
        <v>0</v>
      </c>
      <c r="K106" s="761">
        <v>15461</v>
      </c>
      <c r="L106" s="762">
        <v>1463</v>
      </c>
      <c r="M106" s="762">
        <v>1150</v>
      </c>
      <c r="N106" s="762">
        <v>313</v>
      </c>
      <c r="P106" s="759"/>
      <c r="Q106" s="759"/>
      <c r="R106" s="759"/>
      <c r="S106" s="763"/>
      <c r="T106" s="764"/>
    </row>
    <row r="107" spans="1:20" x14ac:dyDescent="0.2">
      <c r="A107" s="173">
        <v>96</v>
      </c>
      <c r="B107" s="176" t="s">
        <v>198</v>
      </c>
      <c r="C107" s="122" t="s">
        <v>199</v>
      </c>
      <c r="D107" s="746">
        <f t="shared" si="5"/>
        <v>9209</v>
      </c>
      <c r="E107" s="746">
        <f t="shared" si="7"/>
        <v>0</v>
      </c>
      <c r="F107" s="746">
        <v>0</v>
      </c>
      <c r="G107" s="746">
        <v>0</v>
      </c>
      <c r="H107" s="746">
        <f t="shared" si="6"/>
        <v>9209</v>
      </c>
      <c r="I107" s="761">
        <v>1173</v>
      </c>
      <c r="J107" s="761">
        <v>1500</v>
      </c>
      <c r="K107" s="761">
        <v>6536</v>
      </c>
      <c r="L107" s="762">
        <v>0</v>
      </c>
      <c r="M107" s="762">
        <v>0</v>
      </c>
      <c r="N107" s="762">
        <v>0</v>
      </c>
      <c r="P107" s="759"/>
      <c r="Q107" s="759"/>
      <c r="R107" s="759"/>
      <c r="S107" s="763"/>
      <c r="T107" s="764"/>
    </row>
    <row r="108" spans="1:20" x14ac:dyDescent="0.2">
      <c r="A108" s="173">
        <v>97</v>
      </c>
      <c r="B108" s="174" t="s">
        <v>202</v>
      </c>
      <c r="C108" s="122" t="s">
        <v>203</v>
      </c>
      <c r="D108" s="746">
        <f t="shared" si="5"/>
        <v>19848</v>
      </c>
      <c r="E108" s="746">
        <f t="shared" si="7"/>
        <v>0</v>
      </c>
      <c r="F108" s="746">
        <v>0</v>
      </c>
      <c r="G108" s="746">
        <v>0</v>
      </c>
      <c r="H108" s="746">
        <f t="shared" si="6"/>
        <v>19848</v>
      </c>
      <c r="I108" s="761">
        <v>470</v>
      </c>
      <c r="J108" s="761">
        <v>1759</v>
      </c>
      <c r="K108" s="761">
        <v>17619</v>
      </c>
      <c r="L108" s="762">
        <v>0</v>
      </c>
      <c r="M108" s="762">
        <v>0</v>
      </c>
      <c r="N108" s="762">
        <v>0</v>
      </c>
      <c r="P108" s="759"/>
      <c r="Q108" s="759"/>
      <c r="R108" s="759"/>
      <c r="S108" s="763"/>
      <c r="T108" s="764"/>
    </row>
    <row r="109" spans="1:20" x14ac:dyDescent="0.2">
      <c r="A109" s="173">
        <v>98</v>
      </c>
      <c r="B109" s="174" t="s">
        <v>206</v>
      </c>
      <c r="C109" s="122" t="s">
        <v>207</v>
      </c>
      <c r="D109" s="746">
        <f t="shared" si="5"/>
        <v>0</v>
      </c>
      <c r="E109" s="746">
        <f t="shared" si="7"/>
        <v>0</v>
      </c>
      <c r="F109" s="746">
        <v>0</v>
      </c>
      <c r="G109" s="746">
        <v>0</v>
      </c>
      <c r="H109" s="746">
        <f t="shared" si="6"/>
        <v>0</v>
      </c>
      <c r="I109" s="761">
        <v>0</v>
      </c>
      <c r="J109" s="761">
        <v>0</v>
      </c>
      <c r="K109" s="761">
        <v>0</v>
      </c>
      <c r="L109" s="762">
        <v>0</v>
      </c>
      <c r="M109" s="762">
        <v>0</v>
      </c>
      <c r="N109" s="762">
        <v>0</v>
      </c>
      <c r="P109" s="759"/>
      <c r="Q109" s="759"/>
      <c r="R109" s="759"/>
      <c r="S109" s="763"/>
      <c r="T109" s="764"/>
    </row>
    <row r="110" spans="1:20" x14ac:dyDescent="0.2">
      <c r="A110" s="173">
        <v>99</v>
      </c>
      <c r="B110" s="174" t="s">
        <v>208</v>
      </c>
      <c r="C110" s="122" t="s">
        <v>209</v>
      </c>
      <c r="D110" s="746">
        <f t="shared" si="5"/>
        <v>0</v>
      </c>
      <c r="E110" s="746">
        <f t="shared" si="7"/>
        <v>0</v>
      </c>
      <c r="F110" s="746">
        <v>0</v>
      </c>
      <c r="G110" s="746">
        <v>0</v>
      </c>
      <c r="H110" s="746">
        <v>0</v>
      </c>
      <c r="I110" s="761">
        <v>0</v>
      </c>
      <c r="J110" s="761">
        <v>0</v>
      </c>
      <c r="K110" s="761">
        <v>0</v>
      </c>
      <c r="L110" s="762">
        <v>0</v>
      </c>
      <c r="M110" s="762">
        <v>0</v>
      </c>
      <c r="N110" s="762">
        <v>0</v>
      </c>
      <c r="P110" s="759"/>
      <c r="Q110" s="759"/>
      <c r="R110" s="759"/>
      <c r="S110" s="763"/>
      <c r="T110" s="764"/>
    </row>
    <row r="111" spans="1:20" x14ac:dyDescent="0.2">
      <c r="A111" s="173">
        <v>100</v>
      </c>
      <c r="B111" s="176" t="s">
        <v>210</v>
      </c>
      <c r="C111" s="122" t="s">
        <v>211</v>
      </c>
      <c r="D111" s="746">
        <f t="shared" si="5"/>
        <v>0</v>
      </c>
      <c r="E111" s="746">
        <f t="shared" si="7"/>
        <v>0</v>
      </c>
      <c r="F111" s="746">
        <v>0</v>
      </c>
      <c r="G111" s="746">
        <v>0</v>
      </c>
      <c r="H111" s="746">
        <v>0</v>
      </c>
      <c r="I111" s="761">
        <v>0</v>
      </c>
      <c r="J111" s="761">
        <v>0</v>
      </c>
      <c r="K111" s="761">
        <v>0</v>
      </c>
      <c r="L111" s="762">
        <v>0</v>
      </c>
      <c r="M111" s="762">
        <v>0</v>
      </c>
      <c r="N111" s="762">
        <v>0</v>
      </c>
      <c r="P111" s="759"/>
      <c r="Q111" s="759"/>
      <c r="R111" s="759"/>
      <c r="S111" s="763"/>
      <c r="T111" s="764"/>
    </row>
    <row r="112" spans="1:20" x14ac:dyDescent="0.2">
      <c r="A112" s="173">
        <v>101</v>
      </c>
      <c r="B112" s="176" t="s">
        <v>212</v>
      </c>
      <c r="C112" s="122" t="s">
        <v>213</v>
      </c>
      <c r="D112" s="746">
        <f t="shared" si="5"/>
        <v>0</v>
      </c>
      <c r="E112" s="746">
        <f t="shared" si="7"/>
        <v>0</v>
      </c>
      <c r="F112" s="746">
        <v>0</v>
      </c>
      <c r="G112" s="746">
        <v>0</v>
      </c>
      <c r="H112" s="746">
        <v>0</v>
      </c>
      <c r="I112" s="761">
        <v>0</v>
      </c>
      <c r="J112" s="761">
        <v>0</v>
      </c>
      <c r="K112" s="761">
        <v>0</v>
      </c>
      <c r="L112" s="762">
        <v>0</v>
      </c>
      <c r="M112" s="762">
        <v>0</v>
      </c>
      <c r="N112" s="762">
        <v>0</v>
      </c>
      <c r="P112" s="759"/>
      <c r="Q112" s="759"/>
      <c r="R112" s="759"/>
      <c r="S112" s="763"/>
      <c r="T112" s="764"/>
    </row>
    <row r="113" spans="1:20" x14ac:dyDescent="0.2">
      <c r="A113" s="173">
        <v>102</v>
      </c>
      <c r="B113" s="176" t="s">
        <v>214</v>
      </c>
      <c r="C113" s="122" t="s">
        <v>215</v>
      </c>
      <c r="D113" s="746">
        <f t="shared" si="5"/>
        <v>0</v>
      </c>
      <c r="E113" s="746">
        <f t="shared" si="7"/>
        <v>0</v>
      </c>
      <c r="F113" s="746">
        <v>0</v>
      </c>
      <c r="G113" s="746">
        <v>0</v>
      </c>
      <c r="H113" s="746">
        <v>0</v>
      </c>
      <c r="I113" s="761">
        <v>0</v>
      </c>
      <c r="J113" s="761">
        <v>0</v>
      </c>
      <c r="K113" s="761">
        <v>0</v>
      </c>
      <c r="L113" s="762">
        <v>0</v>
      </c>
      <c r="M113" s="762">
        <v>0</v>
      </c>
      <c r="N113" s="762">
        <v>0</v>
      </c>
      <c r="P113" s="759"/>
      <c r="Q113" s="759"/>
      <c r="R113" s="759"/>
      <c r="S113" s="763"/>
      <c r="T113" s="764"/>
    </row>
    <row r="114" spans="1:20" x14ac:dyDescent="0.2">
      <c r="A114" s="173">
        <v>103</v>
      </c>
      <c r="B114" s="176" t="s">
        <v>216</v>
      </c>
      <c r="C114" s="122" t="s">
        <v>217</v>
      </c>
      <c r="D114" s="746">
        <f t="shared" si="5"/>
        <v>0</v>
      </c>
      <c r="E114" s="746">
        <f t="shared" si="7"/>
        <v>0</v>
      </c>
      <c r="F114" s="746">
        <v>0</v>
      </c>
      <c r="G114" s="746">
        <v>0</v>
      </c>
      <c r="H114" s="746">
        <v>0</v>
      </c>
      <c r="I114" s="761">
        <v>0</v>
      </c>
      <c r="J114" s="761">
        <v>0</v>
      </c>
      <c r="K114" s="761">
        <v>0</v>
      </c>
      <c r="L114" s="762">
        <v>0</v>
      </c>
      <c r="M114" s="762">
        <v>0</v>
      </c>
      <c r="N114" s="762">
        <v>0</v>
      </c>
      <c r="P114" s="759"/>
      <c r="Q114" s="759"/>
      <c r="R114" s="759"/>
      <c r="S114" s="763"/>
      <c r="T114" s="764"/>
    </row>
    <row r="115" spans="1:20" x14ac:dyDescent="0.2">
      <c r="A115" s="173">
        <v>104</v>
      </c>
      <c r="B115" s="176" t="s">
        <v>218</v>
      </c>
      <c r="C115" s="122" t="s">
        <v>219</v>
      </c>
      <c r="D115" s="746">
        <f t="shared" si="5"/>
        <v>0</v>
      </c>
      <c r="E115" s="746">
        <f t="shared" si="7"/>
        <v>0</v>
      </c>
      <c r="F115" s="746">
        <v>0</v>
      </c>
      <c r="G115" s="746">
        <v>0</v>
      </c>
      <c r="H115" s="746">
        <f t="shared" si="6"/>
        <v>0</v>
      </c>
      <c r="I115" s="761">
        <v>0</v>
      </c>
      <c r="J115" s="761">
        <v>0</v>
      </c>
      <c r="K115" s="761">
        <v>0</v>
      </c>
      <c r="L115" s="762">
        <v>0</v>
      </c>
      <c r="M115" s="762">
        <v>0</v>
      </c>
      <c r="N115" s="762">
        <v>0</v>
      </c>
      <c r="P115" s="759"/>
      <c r="Q115" s="759"/>
      <c r="R115" s="759"/>
      <c r="S115" s="763"/>
      <c r="T115" s="764"/>
    </row>
    <row r="116" spans="1:20" x14ac:dyDescent="0.2">
      <c r="A116" s="173">
        <v>105</v>
      </c>
      <c r="B116" s="181" t="s">
        <v>220</v>
      </c>
      <c r="C116" s="179" t="s">
        <v>221</v>
      </c>
      <c r="D116" s="746">
        <f t="shared" si="5"/>
        <v>0</v>
      </c>
      <c r="E116" s="746">
        <f t="shared" si="7"/>
        <v>0</v>
      </c>
      <c r="F116" s="746">
        <v>0</v>
      </c>
      <c r="G116" s="746">
        <v>0</v>
      </c>
      <c r="H116" s="746">
        <v>0</v>
      </c>
      <c r="I116" s="761">
        <v>0</v>
      </c>
      <c r="J116" s="761">
        <v>0</v>
      </c>
      <c r="K116" s="761">
        <v>0</v>
      </c>
      <c r="L116" s="762">
        <v>0</v>
      </c>
      <c r="M116" s="762">
        <v>0</v>
      </c>
      <c r="N116" s="762">
        <v>0</v>
      </c>
      <c r="P116" s="759"/>
      <c r="Q116" s="759"/>
      <c r="R116" s="759"/>
      <c r="S116" s="763"/>
      <c r="T116" s="764"/>
    </row>
    <row r="117" spans="1:20" x14ac:dyDescent="0.2">
      <c r="A117" s="173">
        <v>106</v>
      </c>
      <c r="B117" s="175" t="s">
        <v>222</v>
      </c>
      <c r="C117" s="122" t="s">
        <v>223</v>
      </c>
      <c r="D117" s="746">
        <f t="shared" si="5"/>
        <v>0</v>
      </c>
      <c r="E117" s="746">
        <f t="shared" si="7"/>
        <v>0</v>
      </c>
      <c r="F117" s="746">
        <v>0</v>
      </c>
      <c r="G117" s="746">
        <v>0</v>
      </c>
      <c r="H117" s="746">
        <v>0</v>
      </c>
      <c r="I117" s="761">
        <v>0</v>
      </c>
      <c r="J117" s="761">
        <v>0</v>
      </c>
      <c r="K117" s="761">
        <v>0</v>
      </c>
      <c r="L117" s="762">
        <v>0</v>
      </c>
      <c r="M117" s="762">
        <v>0</v>
      </c>
      <c r="N117" s="762">
        <v>0</v>
      </c>
      <c r="P117" s="759"/>
      <c r="Q117" s="759"/>
      <c r="R117" s="759"/>
      <c r="S117" s="763"/>
      <c r="T117" s="764"/>
    </row>
    <row r="118" spans="1:20" x14ac:dyDescent="0.2">
      <c r="A118" s="173">
        <v>107</v>
      </c>
      <c r="B118" s="176" t="s">
        <v>224</v>
      </c>
      <c r="C118" s="122" t="s">
        <v>225</v>
      </c>
      <c r="D118" s="746">
        <f t="shared" si="5"/>
        <v>0</v>
      </c>
      <c r="E118" s="746">
        <f t="shared" si="7"/>
        <v>0</v>
      </c>
      <c r="F118" s="746">
        <v>0</v>
      </c>
      <c r="G118" s="746">
        <v>0</v>
      </c>
      <c r="H118" s="746">
        <v>0</v>
      </c>
      <c r="I118" s="761">
        <v>0</v>
      </c>
      <c r="J118" s="761">
        <v>0</v>
      </c>
      <c r="K118" s="761">
        <v>0</v>
      </c>
      <c r="L118" s="762">
        <v>0</v>
      </c>
      <c r="M118" s="762">
        <v>0</v>
      </c>
      <c r="N118" s="762">
        <v>0</v>
      </c>
      <c r="P118" s="759"/>
      <c r="Q118" s="759"/>
      <c r="R118" s="759"/>
      <c r="S118" s="763"/>
      <c r="T118" s="764"/>
    </row>
    <row r="119" spans="1:20" x14ac:dyDescent="0.2">
      <c r="A119" s="173">
        <v>108</v>
      </c>
      <c r="B119" s="174" t="s">
        <v>226</v>
      </c>
      <c r="C119" s="182" t="s">
        <v>227</v>
      </c>
      <c r="D119" s="746">
        <f t="shared" si="5"/>
        <v>0</v>
      </c>
      <c r="E119" s="746">
        <f t="shared" si="7"/>
        <v>0</v>
      </c>
      <c r="F119" s="746">
        <v>0</v>
      </c>
      <c r="G119" s="746">
        <v>0</v>
      </c>
      <c r="H119" s="746">
        <v>0</v>
      </c>
      <c r="I119" s="761">
        <v>0</v>
      </c>
      <c r="J119" s="761">
        <v>0</v>
      </c>
      <c r="K119" s="761">
        <v>0</v>
      </c>
      <c r="L119" s="762">
        <v>0</v>
      </c>
      <c r="M119" s="762">
        <v>0</v>
      </c>
      <c r="N119" s="762">
        <v>0</v>
      </c>
      <c r="P119" s="759"/>
      <c r="Q119" s="759"/>
      <c r="R119" s="759"/>
      <c r="S119" s="763"/>
      <c r="T119" s="764"/>
    </row>
    <row r="120" spans="1:20" x14ac:dyDescent="0.2">
      <c r="A120" s="173">
        <v>109</v>
      </c>
      <c r="B120" s="176" t="s">
        <v>228</v>
      </c>
      <c r="C120" s="122" t="s">
        <v>229</v>
      </c>
      <c r="D120" s="746">
        <f t="shared" si="5"/>
        <v>0</v>
      </c>
      <c r="E120" s="746">
        <f t="shared" si="7"/>
        <v>0</v>
      </c>
      <c r="F120" s="746">
        <v>0</v>
      </c>
      <c r="G120" s="746">
        <v>0</v>
      </c>
      <c r="H120" s="746">
        <v>0</v>
      </c>
      <c r="I120" s="761">
        <v>0</v>
      </c>
      <c r="J120" s="761">
        <v>0</v>
      </c>
      <c r="K120" s="761">
        <v>0</v>
      </c>
      <c r="L120" s="762">
        <v>0</v>
      </c>
      <c r="M120" s="762">
        <v>0</v>
      </c>
      <c r="N120" s="762">
        <v>0</v>
      </c>
      <c r="P120" s="759"/>
      <c r="Q120" s="759"/>
      <c r="R120" s="759"/>
      <c r="S120" s="763"/>
      <c r="T120" s="764"/>
    </row>
    <row r="121" spans="1:20" x14ac:dyDescent="0.2">
      <c r="A121" s="173">
        <v>110</v>
      </c>
      <c r="B121" s="175" t="s">
        <v>230</v>
      </c>
      <c r="C121" s="122" t="s">
        <v>231</v>
      </c>
      <c r="D121" s="746">
        <f t="shared" si="5"/>
        <v>0</v>
      </c>
      <c r="E121" s="746">
        <f t="shared" si="7"/>
        <v>0</v>
      </c>
      <c r="F121" s="746">
        <v>0</v>
      </c>
      <c r="G121" s="746">
        <v>0</v>
      </c>
      <c r="H121" s="746">
        <v>0</v>
      </c>
      <c r="I121" s="761">
        <v>0</v>
      </c>
      <c r="J121" s="761">
        <v>0</v>
      </c>
      <c r="K121" s="761">
        <v>0</v>
      </c>
      <c r="L121" s="762">
        <v>0</v>
      </c>
      <c r="M121" s="762">
        <v>0</v>
      </c>
      <c r="N121" s="762">
        <v>0</v>
      </c>
      <c r="P121" s="759"/>
      <c r="Q121" s="759"/>
      <c r="R121" s="759"/>
      <c r="S121" s="763"/>
      <c r="T121" s="764"/>
    </row>
    <row r="122" spans="1:20" x14ac:dyDescent="0.2">
      <c r="A122" s="173">
        <v>111</v>
      </c>
      <c r="B122" s="174" t="s">
        <v>232</v>
      </c>
      <c r="C122" s="122" t="s">
        <v>233</v>
      </c>
      <c r="D122" s="746">
        <f t="shared" si="5"/>
        <v>0</v>
      </c>
      <c r="E122" s="746">
        <f t="shared" si="7"/>
        <v>0</v>
      </c>
      <c r="F122" s="746">
        <v>0</v>
      </c>
      <c r="G122" s="746">
        <v>0</v>
      </c>
      <c r="H122" s="746">
        <v>0</v>
      </c>
      <c r="I122" s="761">
        <v>0</v>
      </c>
      <c r="J122" s="761">
        <v>0</v>
      </c>
      <c r="K122" s="761">
        <v>0</v>
      </c>
      <c r="L122" s="762">
        <v>0</v>
      </c>
      <c r="M122" s="762">
        <v>0</v>
      </c>
      <c r="N122" s="762">
        <v>0</v>
      </c>
      <c r="P122" s="759"/>
      <c r="Q122" s="759"/>
      <c r="R122" s="759"/>
      <c r="S122" s="763"/>
      <c r="T122" s="764"/>
    </row>
    <row r="123" spans="1:20" x14ac:dyDescent="0.2">
      <c r="A123" s="173">
        <v>112</v>
      </c>
      <c r="B123" s="175" t="s">
        <v>234</v>
      </c>
      <c r="C123" s="122" t="s">
        <v>235</v>
      </c>
      <c r="D123" s="746">
        <f t="shared" si="5"/>
        <v>0</v>
      </c>
      <c r="E123" s="746">
        <f t="shared" si="7"/>
        <v>0</v>
      </c>
      <c r="F123" s="746">
        <v>0</v>
      </c>
      <c r="G123" s="746">
        <v>0</v>
      </c>
      <c r="H123" s="746">
        <v>0</v>
      </c>
      <c r="I123" s="761">
        <v>0</v>
      </c>
      <c r="J123" s="761">
        <v>0</v>
      </c>
      <c r="K123" s="761">
        <v>0</v>
      </c>
      <c r="L123" s="762">
        <v>0</v>
      </c>
      <c r="M123" s="762">
        <v>0</v>
      </c>
      <c r="N123" s="762">
        <v>0</v>
      </c>
      <c r="P123" s="759"/>
      <c r="Q123" s="759"/>
      <c r="R123" s="759"/>
      <c r="S123" s="763"/>
      <c r="T123" s="764"/>
    </row>
    <row r="124" spans="1:20" x14ac:dyDescent="0.2">
      <c r="A124" s="173">
        <v>113</v>
      </c>
      <c r="B124" s="175" t="s">
        <v>236</v>
      </c>
      <c r="C124" s="122" t="s">
        <v>237</v>
      </c>
      <c r="D124" s="746">
        <f t="shared" si="5"/>
        <v>0</v>
      </c>
      <c r="E124" s="746">
        <f t="shared" si="7"/>
        <v>0</v>
      </c>
      <c r="F124" s="746">
        <v>0</v>
      </c>
      <c r="G124" s="746">
        <v>0</v>
      </c>
      <c r="H124" s="746">
        <v>0</v>
      </c>
      <c r="I124" s="761">
        <v>0</v>
      </c>
      <c r="J124" s="761">
        <v>0</v>
      </c>
      <c r="K124" s="761">
        <v>0</v>
      </c>
      <c r="L124" s="762">
        <v>0</v>
      </c>
      <c r="M124" s="762">
        <v>0</v>
      </c>
      <c r="N124" s="762">
        <v>0</v>
      </c>
      <c r="P124" s="759"/>
      <c r="Q124" s="759"/>
      <c r="R124" s="759"/>
      <c r="S124" s="763"/>
      <c r="T124" s="764"/>
    </row>
    <row r="125" spans="1:20" x14ac:dyDescent="0.2">
      <c r="A125" s="173">
        <v>114</v>
      </c>
      <c r="B125" s="176" t="s">
        <v>238</v>
      </c>
      <c r="C125" s="122" t="s">
        <v>239</v>
      </c>
      <c r="D125" s="746">
        <f t="shared" si="5"/>
        <v>0</v>
      </c>
      <c r="E125" s="746">
        <f t="shared" si="7"/>
        <v>0</v>
      </c>
      <c r="F125" s="746">
        <v>0</v>
      </c>
      <c r="G125" s="746">
        <v>0</v>
      </c>
      <c r="H125" s="746">
        <f t="shared" si="6"/>
        <v>0</v>
      </c>
      <c r="I125" s="761">
        <v>0</v>
      </c>
      <c r="J125" s="761">
        <v>0</v>
      </c>
      <c r="K125" s="761">
        <v>0</v>
      </c>
      <c r="L125" s="762">
        <v>0</v>
      </c>
      <c r="M125" s="762">
        <v>0</v>
      </c>
      <c r="N125" s="762">
        <v>0</v>
      </c>
      <c r="P125" s="759"/>
      <c r="Q125" s="759"/>
      <c r="R125" s="759"/>
      <c r="S125" s="763"/>
      <c r="T125" s="764"/>
    </row>
    <row r="126" spans="1:20" x14ac:dyDescent="0.2">
      <c r="A126" s="173">
        <v>115</v>
      </c>
      <c r="B126" s="176" t="s">
        <v>240</v>
      </c>
      <c r="C126" s="183" t="s">
        <v>241</v>
      </c>
      <c r="D126" s="746">
        <f t="shared" si="5"/>
        <v>0</v>
      </c>
      <c r="E126" s="746">
        <f t="shared" si="7"/>
        <v>0</v>
      </c>
      <c r="F126" s="746">
        <v>0</v>
      </c>
      <c r="G126" s="746">
        <v>0</v>
      </c>
      <c r="H126" s="746">
        <f t="shared" si="6"/>
        <v>0</v>
      </c>
      <c r="I126" s="761">
        <v>0</v>
      </c>
      <c r="J126" s="761">
        <v>0</v>
      </c>
      <c r="K126" s="761">
        <v>0</v>
      </c>
      <c r="L126" s="762">
        <v>0</v>
      </c>
      <c r="M126" s="762">
        <v>0</v>
      </c>
      <c r="N126" s="762">
        <v>0</v>
      </c>
      <c r="P126" s="759"/>
      <c r="Q126" s="759"/>
      <c r="R126" s="759"/>
      <c r="S126" s="763"/>
      <c r="T126" s="764"/>
    </row>
    <row r="127" spans="1:20" x14ac:dyDescent="0.2">
      <c r="A127" s="173">
        <v>116</v>
      </c>
      <c r="B127" s="176" t="s">
        <v>242</v>
      </c>
      <c r="C127" s="122" t="s">
        <v>243</v>
      </c>
      <c r="D127" s="746">
        <f t="shared" si="5"/>
        <v>0</v>
      </c>
      <c r="E127" s="746">
        <f t="shared" si="7"/>
        <v>0</v>
      </c>
      <c r="F127" s="746">
        <v>0</v>
      </c>
      <c r="G127" s="746">
        <v>0</v>
      </c>
      <c r="H127" s="746">
        <f t="shared" si="6"/>
        <v>0</v>
      </c>
      <c r="I127" s="761">
        <v>0</v>
      </c>
      <c r="J127" s="761">
        <v>0</v>
      </c>
      <c r="K127" s="761">
        <v>0</v>
      </c>
      <c r="L127" s="762">
        <v>0</v>
      </c>
      <c r="M127" s="762">
        <v>0</v>
      </c>
      <c r="N127" s="762">
        <v>0</v>
      </c>
      <c r="P127" s="759"/>
      <c r="Q127" s="759"/>
      <c r="R127" s="759"/>
      <c r="S127" s="763"/>
      <c r="T127" s="764"/>
    </row>
    <row r="128" spans="1:20" x14ac:dyDescent="0.2">
      <c r="A128" s="173">
        <v>117</v>
      </c>
      <c r="B128" s="176" t="s">
        <v>244</v>
      </c>
      <c r="C128" s="122" t="s">
        <v>245</v>
      </c>
      <c r="D128" s="746">
        <f t="shared" si="5"/>
        <v>0</v>
      </c>
      <c r="E128" s="746">
        <f t="shared" si="7"/>
        <v>0</v>
      </c>
      <c r="F128" s="746">
        <v>0</v>
      </c>
      <c r="G128" s="746">
        <v>0</v>
      </c>
      <c r="H128" s="746">
        <f t="shared" si="6"/>
        <v>0</v>
      </c>
      <c r="I128" s="761">
        <v>0</v>
      </c>
      <c r="J128" s="761">
        <v>0</v>
      </c>
      <c r="K128" s="761">
        <v>0</v>
      </c>
      <c r="L128" s="762">
        <v>0</v>
      </c>
      <c r="M128" s="762">
        <v>0</v>
      </c>
      <c r="N128" s="762">
        <v>0</v>
      </c>
      <c r="P128" s="759"/>
      <c r="Q128" s="759"/>
      <c r="R128" s="759"/>
      <c r="S128" s="763"/>
      <c r="T128" s="764"/>
    </row>
    <row r="129" spans="1:20" x14ac:dyDescent="0.2">
      <c r="A129" s="173">
        <v>118</v>
      </c>
      <c r="B129" s="176" t="s">
        <v>246</v>
      </c>
      <c r="C129" s="122" t="s">
        <v>247</v>
      </c>
      <c r="D129" s="746">
        <f t="shared" si="5"/>
        <v>0</v>
      </c>
      <c r="E129" s="746">
        <f t="shared" si="7"/>
        <v>0</v>
      </c>
      <c r="F129" s="746">
        <v>0</v>
      </c>
      <c r="G129" s="746">
        <v>0</v>
      </c>
      <c r="H129" s="746">
        <f t="shared" si="6"/>
        <v>0</v>
      </c>
      <c r="I129" s="761">
        <v>0</v>
      </c>
      <c r="J129" s="761">
        <v>0</v>
      </c>
      <c r="K129" s="761">
        <v>0</v>
      </c>
      <c r="L129" s="762">
        <v>0</v>
      </c>
      <c r="M129" s="762">
        <v>0</v>
      </c>
      <c r="N129" s="762">
        <v>0</v>
      </c>
      <c r="P129" s="759"/>
      <c r="Q129" s="759"/>
      <c r="R129" s="759"/>
      <c r="S129" s="763"/>
      <c r="T129" s="764"/>
    </row>
    <row r="130" spans="1:20" x14ac:dyDescent="0.2">
      <c r="A130" s="173">
        <v>119</v>
      </c>
      <c r="B130" s="174" t="s">
        <v>248</v>
      </c>
      <c r="C130" s="122" t="s">
        <v>249</v>
      </c>
      <c r="D130" s="746">
        <f t="shared" si="5"/>
        <v>0</v>
      </c>
      <c r="E130" s="746">
        <f t="shared" si="7"/>
        <v>0</v>
      </c>
      <c r="F130" s="746">
        <v>0</v>
      </c>
      <c r="G130" s="746">
        <v>0</v>
      </c>
      <c r="H130" s="746">
        <f t="shared" si="6"/>
        <v>0</v>
      </c>
      <c r="I130" s="761">
        <v>0</v>
      </c>
      <c r="J130" s="761">
        <v>0</v>
      </c>
      <c r="K130" s="761">
        <v>0</v>
      </c>
      <c r="L130" s="762">
        <v>0</v>
      </c>
      <c r="M130" s="762">
        <v>0</v>
      </c>
      <c r="N130" s="762">
        <v>0</v>
      </c>
      <c r="P130" s="759"/>
      <c r="Q130" s="759"/>
      <c r="R130" s="759"/>
      <c r="S130" s="763"/>
      <c r="T130" s="764"/>
    </row>
    <row r="131" spans="1:20" x14ac:dyDescent="0.2">
      <c r="A131" s="173">
        <v>120</v>
      </c>
      <c r="B131" s="174" t="s">
        <v>250</v>
      </c>
      <c r="C131" s="122" t="s">
        <v>251</v>
      </c>
      <c r="D131" s="746">
        <f t="shared" si="5"/>
        <v>11800</v>
      </c>
      <c r="E131" s="746">
        <f t="shared" si="7"/>
        <v>11800</v>
      </c>
      <c r="F131" s="746">
        <v>0</v>
      </c>
      <c r="G131" s="746">
        <v>11800</v>
      </c>
      <c r="H131" s="746">
        <f t="shared" si="6"/>
        <v>0</v>
      </c>
      <c r="I131" s="761">
        <v>0</v>
      </c>
      <c r="J131" s="761">
        <v>0</v>
      </c>
      <c r="K131" s="761">
        <v>0</v>
      </c>
      <c r="L131" s="762">
        <v>0</v>
      </c>
      <c r="M131" s="762">
        <v>0</v>
      </c>
      <c r="N131" s="762">
        <v>0</v>
      </c>
      <c r="P131" s="759"/>
      <c r="Q131" s="759"/>
      <c r="R131" s="759"/>
      <c r="S131" s="763"/>
      <c r="T131" s="764"/>
    </row>
    <row r="132" spans="1:20" x14ac:dyDescent="0.2">
      <c r="A132" s="173">
        <v>121</v>
      </c>
      <c r="B132" s="174" t="s">
        <v>252</v>
      </c>
      <c r="C132" s="122" t="s">
        <v>253</v>
      </c>
      <c r="D132" s="746">
        <f t="shared" si="5"/>
        <v>23130</v>
      </c>
      <c r="E132" s="746">
        <f t="shared" si="7"/>
        <v>23130</v>
      </c>
      <c r="F132" s="746">
        <v>0</v>
      </c>
      <c r="G132" s="746">
        <v>23130</v>
      </c>
      <c r="H132" s="746">
        <f t="shared" si="6"/>
        <v>0</v>
      </c>
      <c r="I132" s="761">
        <v>0</v>
      </c>
      <c r="J132" s="761">
        <v>0</v>
      </c>
      <c r="K132" s="761">
        <v>0</v>
      </c>
      <c r="L132" s="762">
        <v>0</v>
      </c>
      <c r="M132" s="762">
        <v>0</v>
      </c>
      <c r="N132" s="762">
        <v>0</v>
      </c>
      <c r="P132" s="759"/>
      <c r="Q132" s="759"/>
      <c r="R132" s="759"/>
      <c r="S132" s="763"/>
      <c r="T132" s="764"/>
    </row>
    <row r="133" spans="1:20" x14ac:dyDescent="0.2">
      <c r="A133" s="173">
        <v>122</v>
      </c>
      <c r="B133" s="176" t="s">
        <v>254</v>
      </c>
      <c r="C133" s="122" t="s">
        <v>255</v>
      </c>
      <c r="D133" s="746">
        <f t="shared" si="5"/>
        <v>0</v>
      </c>
      <c r="E133" s="746">
        <f t="shared" si="7"/>
        <v>0</v>
      </c>
      <c r="F133" s="746">
        <v>0</v>
      </c>
      <c r="G133" s="746">
        <v>0</v>
      </c>
      <c r="H133" s="746">
        <f t="shared" si="6"/>
        <v>0</v>
      </c>
      <c r="I133" s="761">
        <v>0</v>
      </c>
      <c r="J133" s="761">
        <v>0</v>
      </c>
      <c r="K133" s="761">
        <v>0</v>
      </c>
      <c r="L133" s="762">
        <v>0</v>
      </c>
      <c r="M133" s="762">
        <v>0</v>
      </c>
      <c r="N133" s="762">
        <v>0</v>
      </c>
      <c r="P133" s="759"/>
      <c r="Q133" s="759"/>
      <c r="R133" s="759"/>
      <c r="S133" s="763"/>
      <c r="T133" s="764"/>
    </row>
    <row r="134" spans="1:20" x14ac:dyDescent="0.2">
      <c r="A134" s="173">
        <v>123</v>
      </c>
      <c r="B134" s="176" t="s">
        <v>256</v>
      </c>
      <c r="C134" s="122" t="s">
        <v>737</v>
      </c>
      <c r="D134" s="746">
        <f t="shared" si="5"/>
        <v>187</v>
      </c>
      <c r="E134" s="746">
        <f t="shared" si="7"/>
        <v>0</v>
      </c>
      <c r="F134" s="746">
        <v>0</v>
      </c>
      <c r="G134" s="746">
        <v>0</v>
      </c>
      <c r="H134" s="746">
        <f t="shared" si="6"/>
        <v>0</v>
      </c>
      <c r="I134" s="761">
        <v>0</v>
      </c>
      <c r="J134" s="761">
        <v>0</v>
      </c>
      <c r="K134" s="761">
        <v>0</v>
      </c>
      <c r="L134" s="762">
        <v>187</v>
      </c>
      <c r="M134" s="762">
        <v>149</v>
      </c>
      <c r="N134" s="762">
        <v>38</v>
      </c>
      <c r="P134" s="759"/>
      <c r="Q134" s="759"/>
      <c r="R134" s="759"/>
      <c r="S134" s="763"/>
      <c r="T134" s="764"/>
    </row>
    <row r="135" spans="1:20" x14ac:dyDescent="0.2">
      <c r="A135" s="173">
        <v>124</v>
      </c>
      <c r="B135" s="176" t="s">
        <v>258</v>
      </c>
      <c r="C135" s="122" t="s">
        <v>259</v>
      </c>
      <c r="D135" s="746">
        <f t="shared" si="5"/>
        <v>0</v>
      </c>
      <c r="E135" s="746">
        <f t="shared" si="7"/>
        <v>0</v>
      </c>
      <c r="F135" s="746">
        <v>0</v>
      </c>
      <c r="G135" s="746">
        <v>0</v>
      </c>
      <c r="H135" s="746">
        <f t="shared" si="6"/>
        <v>0</v>
      </c>
      <c r="I135" s="761">
        <v>0</v>
      </c>
      <c r="J135" s="761">
        <v>0</v>
      </c>
      <c r="K135" s="761">
        <v>0</v>
      </c>
      <c r="L135" s="762">
        <v>0</v>
      </c>
      <c r="M135" s="762">
        <v>0</v>
      </c>
      <c r="N135" s="762">
        <v>0</v>
      </c>
      <c r="P135" s="759"/>
      <c r="Q135" s="759"/>
      <c r="R135" s="759"/>
      <c r="S135" s="763"/>
      <c r="T135" s="764"/>
    </row>
    <row r="136" spans="1:20" x14ac:dyDescent="0.2">
      <c r="A136" s="173">
        <v>125</v>
      </c>
      <c r="B136" s="174" t="s">
        <v>260</v>
      </c>
      <c r="C136" s="122" t="s">
        <v>261</v>
      </c>
      <c r="D136" s="746">
        <f t="shared" si="5"/>
        <v>4733</v>
      </c>
      <c r="E136" s="746">
        <f t="shared" si="7"/>
        <v>0</v>
      </c>
      <c r="F136" s="746">
        <v>0</v>
      </c>
      <c r="G136" s="746">
        <v>0</v>
      </c>
      <c r="H136" s="746">
        <f t="shared" si="6"/>
        <v>4733</v>
      </c>
      <c r="I136" s="761">
        <v>1320</v>
      </c>
      <c r="J136" s="761">
        <v>0</v>
      </c>
      <c r="K136" s="761">
        <v>3413</v>
      </c>
      <c r="L136" s="762">
        <v>0</v>
      </c>
      <c r="M136" s="762">
        <v>0</v>
      </c>
      <c r="N136" s="762">
        <v>0</v>
      </c>
      <c r="P136" s="759"/>
      <c r="Q136" s="759"/>
      <c r="R136" s="759"/>
      <c r="S136" s="763"/>
      <c r="T136" s="764"/>
    </row>
    <row r="137" spans="1:20" x14ac:dyDescent="0.2">
      <c r="A137" s="173">
        <v>126</v>
      </c>
      <c r="B137" s="175" t="s">
        <v>262</v>
      </c>
      <c r="C137" s="122" t="s">
        <v>263</v>
      </c>
      <c r="D137" s="746">
        <f t="shared" si="5"/>
        <v>31303</v>
      </c>
      <c r="E137" s="746">
        <f t="shared" si="7"/>
        <v>0</v>
      </c>
      <c r="F137" s="746">
        <v>0</v>
      </c>
      <c r="G137" s="746">
        <v>0</v>
      </c>
      <c r="H137" s="746">
        <f t="shared" si="6"/>
        <v>31303</v>
      </c>
      <c r="I137" s="761">
        <v>2145</v>
      </c>
      <c r="J137" s="761">
        <v>0</v>
      </c>
      <c r="K137" s="761">
        <v>29158</v>
      </c>
      <c r="L137" s="762">
        <v>0</v>
      </c>
      <c r="M137" s="762">
        <v>0</v>
      </c>
      <c r="N137" s="762">
        <v>0</v>
      </c>
      <c r="P137" s="759"/>
      <c r="Q137" s="759"/>
      <c r="R137" s="759"/>
      <c r="S137" s="763"/>
      <c r="T137" s="764"/>
    </row>
    <row r="138" spans="1:20" x14ac:dyDescent="0.2">
      <c r="A138" s="173">
        <v>127</v>
      </c>
      <c r="B138" s="176" t="s">
        <v>264</v>
      </c>
      <c r="C138" s="122" t="s">
        <v>265</v>
      </c>
      <c r="D138" s="746">
        <f t="shared" si="5"/>
        <v>0</v>
      </c>
      <c r="E138" s="746">
        <f t="shared" si="7"/>
        <v>0</v>
      </c>
      <c r="F138" s="746">
        <v>0</v>
      </c>
      <c r="G138" s="746">
        <v>0</v>
      </c>
      <c r="H138" s="746">
        <f t="shared" si="6"/>
        <v>0</v>
      </c>
      <c r="I138" s="761">
        <v>0</v>
      </c>
      <c r="J138" s="761">
        <v>0</v>
      </c>
      <c r="K138" s="761">
        <v>0</v>
      </c>
      <c r="L138" s="762">
        <v>0</v>
      </c>
      <c r="M138" s="762">
        <v>0</v>
      </c>
      <c r="N138" s="762">
        <v>0</v>
      </c>
      <c r="P138" s="759"/>
      <c r="Q138" s="759"/>
      <c r="R138" s="759"/>
      <c r="S138" s="763"/>
      <c r="T138" s="764"/>
    </row>
    <row r="139" spans="1:20" x14ac:dyDescent="0.2">
      <c r="A139" s="173">
        <v>128</v>
      </c>
      <c r="B139" s="174" t="s">
        <v>266</v>
      </c>
      <c r="C139" s="122" t="s">
        <v>267</v>
      </c>
      <c r="D139" s="746">
        <f t="shared" ref="D139:D148" si="8">E139+H139+L139</f>
        <v>0</v>
      </c>
      <c r="E139" s="746">
        <f t="shared" si="7"/>
        <v>0</v>
      </c>
      <c r="F139" s="746">
        <v>0</v>
      </c>
      <c r="G139" s="746">
        <v>0</v>
      </c>
      <c r="H139" s="746">
        <f t="shared" ref="H139" si="9">I139+J139+K139</f>
        <v>0</v>
      </c>
      <c r="I139" s="761">
        <v>0</v>
      </c>
      <c r="J139" s="761">
        <v>0</v>
      </c>
      <c r="K139" s="761">
        <v>0</v>
      </c>
      <c r="L139" s="762">
        <v>0</v>
      </c>
      <c r="M139" s="762">
        <v>0</v>
      </c>
      <c r="N139" s="762">
        <v>0</v>
      </c>
      <c r="P139" s="759"/>
      <c r="Q139" s="759"/>
      <c r="R139" s="759"/>
      <c r="S139" s="763"/>
      <c r="T139" s="764"/>
    </row>
    <row r="140" spans="1:20" ht="12.75" x14ac:dyDescent="0.2">
      <c r="A140" s="173">
        <v>129</v>
      </c>
      <c r="B140" s="184" t="s">
        <v>268</v>
      </c>
      <c r="C140" s="185" t="s">
        <v>269</v>
      </c>
      <c r="D140" s="746">
        <f t="shared" si="8"/>
        <v>0</v>
      </c>
      <c r="E140" s="746">
        <f t="shared" si="7"/>
        <v>0</v>
      </c>
      <c r="F140" s="746">
        <v>0</v>
      </c>
      <c r="G140" s="746">
        <v>0</v>
      </c>
      <c r="H140" s="746">
        <v>0</v>
      </c>
      <c r="I140" s="761">
        <v>0</v>
      </c>
      <c r="J140" s="761">
        <v>0</v>
      </c>
      <c r="K140" s="761">
        <v>0</v>
      </c>
      <c r="L140" s="762">
        <v>0</v>
      </c>
      <c r="M140" s="762">
        <v>0</v>
      </c>
      <c r="N140" s="762">
        <v>0</v>
      </c>
      <c r="P140" s="759"/>
      <c r="Q140" s="759"/>
      <c r="R140" s="759"/>
      <c r="S140" s="763"/>
      <c r="T140" s="764"/>
    </row>
    <row r="141" spans="1:20" ht="12.75" x14ac:dyDescent="0.2">
      <c r="A141" s="173">
        <v>130</v>
      </c>
      <c r="B141" s="186" t="s">
        <v>270</v>
      </c>
      <c r="C141" s="187" t="s">
        <v>271</v>
      </c>
      <c r="D141" s="746">
        <f t="shared" si="8"/>
        <v>0</v>
      </c>
      <c r="E141" s="746">
        <f t="shared" ref="E141:E145" si="10">F141+G141</f>
        <v>0</v>
      </c>
      <c r="F141" s="746">
        <v>0</v>
      </c>
      <c r="G141" s="746">
        <v>0</v>
      </c>
      <c r="H141" s="746">
        <v>0</v>
      </c>
      <c r="I141" s="761">
        <v>0</v>
      </c>
      <c r="J141" s="761">
        <v>0</v>
      </c>
      <c r="K141" s="761">
        <v>0</v>
      </c>
      <c r="L141" s="762">
        <v>0</v>
      </c>
      <c r="M141" s="762">
        <v>0</v>
      </c>
      <c r="N141" s="762">
        <v>0</v>
      </c>
      <c r="P141" s="759"/>
      <c r="Q141" s="759"/>
      <c r="R141" s="759"/>
      <c r="S141" s="763"/>
      <c r="T141" s="764"/>
    </row>
    <row r="142" spans="1:20" ht="12.75" x14ac:dyDescent="0.2">
      <c r="A142" s="173">
        <v>131</v>
      </c>
      <c r="B142" s="188" t="s">
        <v>272</v>
      </c>
      <c r="C142" s="189" t="s">
        <v>273</v>
      </c>
      <c r="D142" s="746">
        <f t="shared" si="8"/>
        <v>0</v>
      </c>
      <c r="E142" s="746">
        <f t="shared" si="10"/>
        <v>0</v>
      </c>
      <c r="F142" s="746">
        <v>0</v>
      </c>
      <c r="G142" s="746">
        <v>0</v>
      </c>
      <c r="H142" s="746">
        <v>0</v>
      </c>
      <c r="I142" s="761">
        <v>0</v>
      </c>
      <c r="J142" s="761">
        <v>0</v>
      </c>
      <c r="K142" s="761">
        <v>0</v>
      </c>
      <c r="L142" s="762">
        <v>0</v>
      </c>
      <c r="M142" s="762">
        <v>0</v>
      </c>
      <c r="N142" s="762">
        <v>0</v>
      </c>
      <c r="P142" s="759"/>
      <c r="Q142" s="759"/>
      <c r="R142" s="759"/>
      <c r="S142" s="763"/>
      <c r="T142" s="764"/>
    </row>
    <row r="143" spans="1:20" ht="12.75" x14ac:dyDescent="0.2">
      <c r="A143" s="173">
        <v>132</v>
      </c>
      <c r="B143" s="190" t="s">
        <v>274</v>
      </c>
      <c r="C143" s="276" t="s">
        <v>749</v>
      </c>
      <c r="D143" s="746">
        <f t="shared" si="8"/>
        <v>0</v>
      </c>
      <c r="E143" s="746">
        <f t="shared" si="10"/>
        <v>0</v>
      </c>
      <c r="F143" s="746">
        <v>0</v>
      </c>
      <c r="G143" s="746">
        <v>0</v>
      </c>
      <c r="H143" s="746">
        <v>0</v>
      </c>
      <c r="I143" s="761">
        <v>0</v>
      </c>
      <c r="J143" s="761">
        <v>0</v>
      </c>
      <c r="K143" s="761">
        <v>0</v>
      </c>
      <c r="L143" s="762">
        <v>0</v>
      </c>
      <c r="M143" s="762">
        <v>0</v>
      </c>
      <c r="N143" s="762">
        <v>0</v>
      </c>
      <c r="P143" s="759"/>
      <c r="Q143" s="759"/>
      <c r="R143" s="759"/>
      <c r="S143" s="763"/>
      <c r="T143" s="764"/>
    </row>
    <row r="144" spans="1:20" x14ac:dyDescent="0.2">
      <c r="A144" s="173">
        <v>133</v>
      </c>
      <c r="B144" s="173" t="s">
        <v>275</v>
      </c>
      <c r="C144" s="191" t="s">
        <v>276</v>
      </c>
      <c r="D144" s="746">
        <f t="shared" si="8"/>
        <v>0</v>
      </c>
      <c r="E144" s="746">
        <f t="shared" si="10"/>
        <v>0</v>
      </c>
      <c r="F144" s="746">
        <v>0</v>
      </c>
      <c r="G144" s="746">
        <v>0</v>
      </c>
      <c r="H144" s="746">
        <v>0</v>
      </c>
      <c r="I144" s="761">
        <v>0</v>
      </c>
      <c r="J144" s="761">
        <v>0</v>
      </c>
      <c r="K144" s="761">
        <v>0</v>
      </c>
      <c r="L144" s="762">
        <v>0</v>
      </c>
      <c r="M144" s="762">
        <v>0</v>
      </c>
      <c r="N144" s="762">
        <v>0</v>
      </c>
      <c r="P144" s="759"/>
      <c r="Q144" s="759"/>
      <c r="R144" s="759"/>
      <c r="S144" s="763"/>
      <c r="T144" s="764"/>
    </row>
    <row r="145" spans="1:20" x14ac:dyDescent="0.2">
      <c r="A145" s="173">
        <v>134</v>
      </c>
      <c r="B145" s="192" t="s">
        <v>277</v>
      </c>
      <c r="C145" s="191" t="s">
        <v>278</v>
      </c>
      <c r="D145" s="746">
        <f t="shared" si="8"/>
        <v>0</v>
      </c>
      <c r="E145" s="765">
        <f t="shared" si="10"/>
        <v>0</v>
      </c>
      <c r="F145" s="765">
        <v>0</v>
      </c>
      <c r="G145" s="765">
        <v>0</v>
      </c>
      <c r="H145" s="746">
        <v>0</v>
      </c>
      <c r="I145" s="761">
        <v>0</v>
      </c>
      <c r="J145" s="765">
        <v>0</v>
      </c>
      <c r="K145" s="765">
        <v>0</v>
      </c>
      <c r="L145" s="762">
        <v>0</v>
      </c>
      <c r="M145" s="762">
        <v>0</v>
      </c>
      <c r="N145" s="762">
        <v>0</v>
      </c>
      <c r="P145" s="759"/>
      <c r="Q145" s="759"/>
      <c r="R145" s="759"/>
      <c r="S145" s="763"/>
      <c r="T145" s="764"/>
    </row>
    <row r="146" spans="1:20" x14ac:dyDescent="0.2">
      <c r="A146" s="173">
        <v>135</v>
      </c>
      <c r="B146" s="751" t="s">
        <v>279</v>
      </c>
      <c r="C146" s="752" t="s">
        <v>280</v>
      </c>
      <c r="D146" s="746">
        <f t="shared" si="8"/>
        <v>0</v>
      </c>
      <c r="E146" s="765">
        <v>0</v>
      </c>
      <c r="F146" s="765">
        <v>0</v>
      </c>
      <c r="G146" s="765">
        <v>0</v>
      </c>
      <c r="H146" s="765">
        <v>0</v>
      </c>
      <c r="I146" s="761">
        <v>0</v>
      </c>
      <c r="J146" s="765">
        <v>0</v>
      </c>
      <c r="K146" s="765">
        <v>0</v>
      </c>
      <c r="L146" s="762">
        <v>0</v>
      </c>
      <c r="M146" s="762">
        <v>0</v>
      </c>
      <c r="N146" s="762">
        <v>0</v>
      </c>
      <c r="P146" s="759"/>
      <c r="Q146" s="759"/>
      <c r="R146" s="759"/>
      <c r="S146" s="763"/>
      <c r="T146" s="764"/>
    </row>
    <row r="147" spans="1:20" x14ac:dyDescent="0.2">
      <c r="A147" s="173">
        <v>136</v>
      </c>
      <c r="B147" s="192" t="s">
        <v>281</v>
      </c>
      <c r="C147" s="191" t="s">
        <v>282</v>
      </c>
      <c r="D147" s="746">
        <f t="shared" si="8"/>
        <v>0</v>
      </c>
      <c r="E147" s="765">
        <v>0</v>
      </c>
      <c r="F147" s="765">
        <v>0</v>
      </c>
      <c r="G147" s="765">
        <v>0</v>
      </c>
      <c r="H147" s="765">
        <v>0</v>
      </c>
      <c r="I147" s="761">
        <v>0</v>
      </c>
      <c r="J147" s="765">
        <v>0</v>
      </c>
      <c r="K147" s="765">
        <v>0</v>
      </c>
      <c r="L147" s="762">
        <v>0</v>
      </c>
      <c r="M147" s="762">
        <v>0</v>
      </c>
      <c r="N147" s="762">
        <v>0</v>
      </c>
      <c r="P147" s="759"/>
      <c r="Q147" s="759"/>
      <c r="R147" s="759"/>
      <c r="S147" s="763"/>
      <c r="T147" s="764"/>
    </row>
    <row r="148" spans="1:20" x14ac:dyDescent="0.2">
      <c r="A148" s="173">
        <v>137</v>
      </c>
      <c r="B148" s="192" t="s">
        <v>443</v>
      </c>
      <c r="C148" s="179" t="s">
        <v>444</v>
      </c>
      <c r="D148" s="746">
        <f t="shared" si="8"/>
        <v>0</v>
      </c>
      <c r="E148" s="765">
        <v>0</v>
      </c>
      <c r="F148" s="765">
        <v>0</v>
      </c>
      <c r="G148" s="765">
        <v>0</v>
      </c>
      <c r="H148" s="765">
        <v>0</v>
      </c>
      <c r="I148" s="765">
        <v>0</v>
      </c>
      <c r="J148" s="765">
        <v>0</v>
      </c>
      <c r="K148" s="765">
        <v>0</v>
      </c>
      <c r="L148" s="762">
        <v>0</v>
      </c>
      <c r="M148" s="762">
        <v>0</v>
      </c>
      <c r="N148" s="762">
        <v>0</v>
      </c>
      <c r="P148" s="759"/>
      <c r="Q148" s="759"/>
      <c r="R148" s="759"/>
      <c r="S148" s="763"/>
      <c r="T148" s="764"/>
    </row>
    <row r="149" spans="1:20" x14ac:dyDescent="0.2">
      <c r="A149" s="452"/>
      <c r="B149" s="576"/>
      <c r="C149" s="577"/>
      <c r="D149" s="766"/>
      <c r="E149" s="767"/>
      <c r="F149" s="767"/>
      <c r="G149" s="767"/>
      <c r="H149" s="767"/>
      <c r="I149" s="767"/>
      <c r="J149" s="767"/>
      <c r="K149" s="767"/>
      <c r="L149" s="768"/>
      <c r="M149" s="768"/>
      <c r="N149" s="768"/>
      <c r="Q149" s="763"/>
    </row>
    <row r="150" spans="1:20" ht="12.75" customHeight="1" x14ac:dyDescent="0.2">
      <c r="A150" s="1023" t="s">
        <v>750</v>
      </c>
      <c r="B150" s="1023"/>
      <c r="C150" s="1023"/>
      <c r="D150" s="1023"/>
      <c r="E150" s="1023"/>
      <c r="F150" s="1023"/>
      <c r="G150" s="1023"/>
      <c r="H150" s="1023"/>
      <c r="I150" s="769"/>
    </row>
    <row r="151" spans="1:20" x14ac:dyDescent="0.2">
      <c r="A151" s="770" t="s">
        <v>746</v>
      </c>
      <c r="B151" s="770"/>
      <c r="C151" s="770"/>
      <c r="D151" s="771"/>
      <c r="E151" s="771"/>
      <c r="F151" s="771"/>
      <c r="G151" s="771"/>
      <c r="H151" s="771"/>
    </row>
    <row r="157" spans="1:20" x14ac:dyDescent="0.2">
      <c r="J157" s="763"/>
    </row>
  </sheetData>
  <mergeCells count="23">
    <mergeCell ref="A150:H150"/>
    <mergeCell ref="N4:N5"/>
    <mergeCell ref="A7:C7"/>
    <mergeCell ref="A8:C8"/>
    <mergeCell ref="A9:C9"/>
    <mergeCell ref="A90:A93"/>
    <mergeCell ref="B90:B93"/>
    <mergeCell ref="E4:E5"/>
    <mergeCell ref="F4:G4"/>
    <mergeCell ref="H4:H5"/>
    <mergeCell ref="I4:I5"/>
    <mergeCell ref="J4:K4"/>
    <mergeCell ref="M4:M5"/>
    <mergeCell ref="A1:N1"/>
    <mergeCell ref="A2:A5"/>
    <mergeCell ref="B2:B5"/>
    <mergeCell ref="C2:C5"/>
    <mergeCell ref="D2:N2"/>
    <mergeCell ref="D3:D5"/>
    <mergeCell ref="E3:G3"/>
    <mergeCell ref="H3:K3"/>
    <mergeCell ref="L3:L5"/>
    <mergeCell ref="M3:N3"/>
  </mergeCells>
  <pageMargins left="0.70866141732283472" right="0.70866141732283472" top="0.35433070866141736" bottom="0.15748031496062992" header="0.31496062992125984" footer="0.31496062992125984"/>
  <pageSetup paperSize="9" scale="80" fitToHeight="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
  <sheetViews>
    <sheetView workbookViewId="0">
      <pane xSplit="3" ySplit="9" topLeftCell="D139" activePane="bottomRight" state="frozen"/>
      <selection pane="topRight" activeCell="E1" sqref="E1"/>
      <selection pane="bottomLeft" activeCell="A10" sqref="A10"/>
      <selection pane="bottomRight" activeCell="G24" sqref="G24"/>
    </sheetView>
  </sheetViews>
  <sheetFormatPr defaultRowHeight="15" x14ac:dyDescent="0.25"/>
  <cols>
    <col min="1" max="1" width="6.140625" style="215" customWidth="1"/>
    <col min="2" max="2" width="9.140625" style="215"/>
    <col min="3" max="3" width="51.85546875" style="215" customWidth="1"/>
    <col min="4" max="7" width="17.5703125" style="215" customWidth="1"/>
    <col min="8" max="8" width="9.140625" style="742"/>
    <col min="9" max="9" width="9.140625" style="215"/>
    <col min="10" max="10" width="20" style="215" customWidth="1"/>
    <col min="11" max="11" width="9.140625" style="215"/>
    <col min="12" max="12" width="13.42578125" style="215" customWidth="1"/>
    <col min="13" max="16384" width="9.140625" style="215"/>
  </cols>
  <sheetData>
    <row r="1" spans="1:13" ht="43.5" customHeight="1" x14ac:dyDescent="0.25">
      <c r="A1" s="1000" t="s">
        <v>587</v>
      </c>
      <c r="B1" s="1000"/>
      <c r="C1" s="1000"/>
      <c r="D1" s="1000"/>
      <c r="E1" s="1000"/>
      <c r="F1" s="1000"/>
      <c r="G1" s="1000"/>
    </row>
    <row r="2" spans="1:13" ht="27" customHeight="1" x14ac:dyDescent="0.25">
      <c r="A2" s="1002" t="s">
        <v>1</v>
      </c>
      <c r="B2" s="1003" t="s">
        <v>341</v>
      </c>
      <c r="C2" s="1002" t="s">
        <v>423</v>
      </c>
      <c r="D2" s="1025" t="s">
        <v>480</v>
      </c>
      <c r="E2" s="1026"/>
      <c r="F2" s="1026"/>
      <c r="G2" s="1027"/>
    </row>
    <row r="3" spans="1:13" ht="16.5" customHeight="1" x14ac:dyDescent="0.25">
      <c r="A3" s="1002"/>
      <c r="B3" s="1004"/>
      <c r="C3" s="1002"/>
      <c r="D3" s="1010" t="s">
        <v>449</v>
      </c>
      <c r="E3" s="1011"/>
      <c r="F3" s="1011"/>
      <c r="G3" s="1012"/>
    </row>
    <row r="4" spans="1:13" ht="30" customHeight="1" x14ac:dyDescent="0.25">
      <c r="A4" s="1002"/>
      <c r="B4" s="1004"/>
      <c r="C4" s="1002"/>
      <c r="D4" s="1017" t="s">
        <v>388</v>
      </c>
      <c r="E4" s="1017" t="s">
        <v>481</v>
      </c>
      <c r="F4" s="1028" t="s">
        <v>450</v>
      </c>
      <c r="G4" s="1028"/>
    </row>
    <row r="5" spans="1:13" ht="27.75" customHeight="1" x14ac:dyDescent="0.25">
      <c r="A5" s="1002"/>
      <c r="B5" s="1004"/>
      <c r="C5" s="1002"/>
      <c r="D5" s="1008"/>
      <c r="E5" s="1008"/>
      <c r="F5" s="743" t="s">
        <v>478</v>
      </c>
      <c r="G5" s="744" t="s">
        <v>452</v>
      </c>
    </row>
    <row r="6" spans="1:13" ht="10.5" customHeight="1" x14ac:dyDescent="0.25">
      <c r="A6" s="745">
        <v>1</v>
      </c>
      <c r="B6" s="745">
        <v>2</v>
      </c>
      <c r="C6" s="745">
        <v>3</v>
      </c>
      <c r="D6" s="746">
        <v>4</v>
      </c>
      <c r="E6" s="746">
        <v>5</v>
      </c>
      <c r="F6" s="746">
        <v>6</v>
      </c>
      <c r="G6" s="746">
        <v>7</v>
      </c>
      <c r="H6" s="747"/>
    </row>
    <row r="7" spans="1:13" x14ac:dyDescent="0.25">
      <c r="A7" s="936" t="s">
        <v>388</v>
      </c>
      <c r="B7" s="936"/>
      <c r="C7" s="936"/>
      <c r="D7" s="748">
        <f>D8+D9</f>
        <v>841042</v>
      </c>
      <c r="E7" s="748">
        <f>E8+E9</f>
        <v>26943</v>
      </c>
      <c r="F7" s="748">
        <f>F8+F9</f>
        <v>131533</v>
      </c>
      <c r="G7" s="748">
        <f t="shared" ref="G7" si="0">G8+G9</f>
        <v>682566</v>
      </c>
      <c r="H7" s="749"/>
      <c r="J7" s="216"/>
      <c r="K7" s="216"/>
    </row>
    <row r="8" spans="1:13" x14ac:dyDescent="0.25">
      <c r="A8" s="944" t="s">
        <v>13</v>
      </c>
      <c r="B8" s="945"/>
      <c r="C8" s="946"/>
      <c r="D8" s="746">
        <f>E8+F8+G8</f>
        <v>0</v>
      </c>
      <c r="E8" s="746">
        <v>0</v>
      </c>
      <c r="F8" s="746">
        <v>0</v>
      </c>
      <c r="G8" s="746">
        <v>0</v>
      </c>
      <c r="H8" s="749"/>
      <c r="J8" s="216"/>
      <c r="K8" s="216"/>
    </row>
    <row r="9" spans="1:13" x14ac:dyDescent="0.25">
      <c r="A9" s="944" t="s">
        <v>14</v>
      </c>
      <c r="B9" s="945"/>
      <c r="C9" s="946"/>
      <c r="D9" s="748">
        <f>SUM(D10:D139)-D90</f>
        <v>841042</v>
      </c>
      <c r="E9" s="748">
        <f>SUM(E10:E139)-E90</f>
        <v>26943</v>
      </c>
      <c r="F9" s="748">
        <f>SUM(F10:F139)-F90</f>
        <v>131533</v>
      </c>
      <c r="G9" s="748">
        <f>SUM(G10:G139)-G90</f>
        <v>682566</v>
      </c>
      <c r="H9" s="749"/>
      <c r="J9" s="216"/>
      <c r="K9" s="216"/>
      <c r="L9" s="216"/>
    </row>
    <row r="10" spans="1:13" x14ac:dyDescent="0.25">
      <c r="A10" s="173">
        <v>1</v>
      </c>
      <c r="B10" s="174" t="s">
        <v>15</v>
      </c>
      <c r="C10" s="122" t="s">
        <v>16</v>
      </c>
      <c r="D10" s="746">
        <f>E10+F10+G10</f>
        <v>500</v>
      </c>
      <c r="E10" s="746">
        <v>0</v>
      </c>
      <c r="F10" s="746">
        <v>0</v>
      </c>
      <c r="G10" s="746">
        <v>500</v>
      </c>
      <c r="H10" s="749"/>
      <c r="J10" s="216"/>
      <c r="K10" s="216"/>
      <c r="L10" s="216"/>
      <c r="M10" s="750"/>
    </row>
    <row r="11" spans="1:13" x14ac:dyDescent="0.25">
      <c r="A11" s="173">
        <v>2</v>
      </c>
      <c r="B11" s="175" t="s">
        <v>17</v>
      </c>
      <c r="C11" s="122" t="s">
        <v>18</v>
      </c>
      <c r="D11" s="746">
        <f t="shared" ref="D11:D76" si="1">E11+F11+G11</f>
        <v>7000</v>
      </c>
      <c r="E11" s="746">
        <v>0</v>
      </c>
      <c r="F11" s="746">
        <v>0</v>
      </c>
      <c r="G11" s="746">
        <v>7000</v>
      </c>
      <c r="H11" s="749"/>
      <c r="J11" s="216"/>
      <c r="K11" s="216"/>
      <c r="L11" s="216"/>
      <c r="M11" s="750"/>
    </row>
    <row r="12" spans="1:13" x14ac:dyDescent="0.25">
      <c r="A12" s="173">
        <v>3</v>
      </c>
      <c r="B12" s="176" t="s">
        <v>19</v>
      </c>
      <c r="C12" s="122" t="s">
        <v>20</v>
      </c>
      <c r="D12" s="746">
        <f t="shared" si="1"/>
        <v>23770</v>
      </c>
      <c r="E12" s="746">
        <v>0</v>
      </c>
      <c r="F12" s="746">
        <v>0</v>
      </c>
      <c r="G12" s="746">
        <v>23770</v>
      </c>
      <c r="H12" s="749"/>
      <c r="J12" s="216"/>
      <c r="K12" s="216"/>
      <c r="L12" s="216"/>
      <c r="M12" s="750"/>
    </row>
    <row r="13" spans="1:13" x14ac:dyDescent="0.25">
      <c r="A13" s="173">
        <v>4</v>
      </c>
      <c r="B13" s="174" t="s">
        <v>21</v>
      </c>
      <c r="C13" s="122" t="s">
        <v>22</v>
      </c>
      <c r="D13" s="746">
        <f t="shared" si="1"/>
        <v>5548</v>
      </c>
      <c r="E13" s="746">
        <v>0</v>
      </c>
      <c r="F13" s="746">
        <v>0</v>
      </c>
      <c r="G13" s="746">
        <v>5548</v>
      </c>
      <c r="H13" s="749"/>
      <c r="J13" s="216"/>
      <c r="K13" s="216"/>
      <c r="L13" s="216"/>
      <c r="M13" s="750"/>
    </row>
    <row r="14" spans="1:13" x14ac:dyDescent="0.25">
      <c r="A14" s="173">
        <v>5</v>
      </c>
      <c r="B14" s="174" t="s">
        <v>23</v>
      </c>
      <c r="C14" s="122" t="s">
        <v>24</v>
      </c>
      <c r="D14" s="746">
        <f t="shared" si="1"/>
        <v>6000</v>
      </c>
      <c r="E14" s="746">
        <v>0</v>
      </c>
      <c r="F14" s="746">
        <v>1525</v>
      </c>
      <c r="G14" s="746">
        <v>4475</v>
      </c>
      <c r="H14" s="749"/>
      <c r="J14" s="216"/>
      <c r="K14" s="216"/>
      <c r="L14" s="216"/>
      <c r="M14" s="750"/>
    </row>
    <row r="15" spans="1:13" x14ac:dyDescent="0.25">
      <c r="A15" s="173">
        <v>6</v>
      </c>
      <c r="B15" s="176" t="s">
        <v>25</v>
      </c>
      <c r="C15" s="122" t="s">
        <v>26</v>
      </c>
      <c r="D15" s="746">
        <f t="shared" si="1"/>
        <v>10638</v>
      </c>
      <c r="E15" s="746">
        <v>0</v>
      </c>
      <c r="F15" s="746">
        <v>3404</v>
      </c>
      <c r="G15" s="746">
        <v>7234</v>
      </c>
      <c r="H15" s="749"/>
      <c r="J15" s="216"/>
      <c r="K15" s="216"/>
      <c r="L15" s="216"/>
      <c r="M15" s="750"/>
    </row>
    <row r="16" spans="1:13" x14ac:dyDescent="0.25">
      <c r="A16" s="173">
        <v>7</v>
      </c>
      <c r="B16" s="174" t="s">
        <v>27</v>
      </c>
      <c r="C16" s="122" t="s">
        <v>28</v>
      </c>
      <c r="D16" s="746">
        <f t="shared" si="1"/>
        <v>14155</v>
      </c>
      <c r="E16" s="746">
        <v>0</v>
      </c>
      <c r="F16" s="746">
        <v>2000</v>
      </c>
      <c r="G16" s="746">
        <v>12155</v>
      </c>
      <c r="H16" s="749"/>
      <c r="J16" s="216"/>
      <c r="K16" s="216"/>
      <c r="L16" s="216"/>
      <c r="M16" s="750"/>
    </row>
    <row r="17" spans="1:13" x14ac:dyDescent="0.25">
      <c r="A17" s="173">
        <v>8</v>
      </c>
      <c r="B17" s="176" t="s">
        <v>29</v>
      </c>
      <c r="C17" s="122" t="s">
        <v>30</v>
      </c>
      <c r="D17" s="746">
        <f t="shared" si="1"/>
        <v>9000</v>
      </c>
      <c r="E17" s="746">
        <v>0</v>
      </c>
      <c r="F17" s="746">
        <v>0</v>
      </c>
      <c r="G17" s="746">
        <v>9000</v>
      </c>
      <c r="H17" s="749"/>
      <c r="J17" s="216"/>
      <c r="K17" s="216"/>
      <c r="L17" s="216"/>
      <c r="M17" s="750"/>
    </row>
    <row r="18" spans="1:13" x14ac:dyDescent="0.25">
      <c r="A18" s="173">
        <v>9</v>
      </c>
      <c r="B18" s="176" t="s">
        <v>31</v>
      </c>
      <c r="C18" s="122" t="s">
        <v>32</v>
      </c>
      <c r="D18" s="746">
        <f t="shared" si="1"/>
        <v>4500</v>
      </c>
      <c r="E18" s="746">
        <v>0</v>
      </c>
      <c r="F18" s="746">
        <v>0</v>
      </c>
      <c r="G18" s="746">
        <v>4500</v>
      </c>
      <c r="H18" s="749"/>
      <c r="J18" s="216"/>
      <c r="K18" s="216"/>
      <c r="L18" s="216"/>
      <c r="M18" s="750"/>
    </row>
    <row r="19" spans="1:13" x14ac:dyDescent="0.25">
      <c r="A19" s="173">
        <v>10</v>
      </c>
      <c r="B19" s="176" t="s">
        <v>33</v>
      </c>
      <c r="C19" s="122" t="s">
        <v>34</v>
      </c>
      <c r="D19" s="746">
        <f t="shared" si="1"/>
        <v>14000</v>
      </c>
      <c r="E19" s="746">
        <v>1500</v>
      </c>
      <c r="F19" s="746">
        <v>0</v>
      </c>
      <c r="G19" s="746">
        <v>12500</v>
      </c>
      <c r="H19" s="749"/>
      <c r="J19" s="216"/>
      <c r="K19" s="216"/>
      <c r="L19" s="216"/>
      <c r="M19" s="750"/>
    </row>
    <row r="20" spans="1:13" x14ac:dyDescent="0.25">
      <c r="A20" s="173">
        <v>11</v>
      </c>
      <c r="B20" s="176" t="s">
        <v>35</v>
      </c>
      <c r="C20" s="122" t="s">
        <v>36</v>
      </c>
      <c r="D20" s="746">
        <f t="shared" si="1"/>
        <v>5821</v>
      </c>
      <c r="E20" s="746">
        <v>0</v>
      </c>
      <c r="F20" s="746">
        <v>0</v>
      </c>
      <c r="G20" s="746">
        <v>5821</v>
      </c>
      <c r="H20" s="749"/>
      <c r="J20" s="216"/>
      <c r="K20" s="216"/>
      <c r="L20" s="216"/>
      <c r="M20" s="750"/>
    </row>
    <row r="21" spans="1:13" x14ac:dyDescent="0.25">
      <c r="A21" s="173">
        <v>12</v>
      </c>
      <c r="B21" s="176" t="s">
        <v>37</v>
      </c>
      <c r="C21" s="122" t="s">
        <v>38</v>
      </c>
      <c r="D21" s="746">
        <f t="shared" si="1"/>
        <v>4270</v>
      </c>
      <c r="E21" s="746">
        <v>0</v>
      </c>
      <c r="F21" s="746">
        <v>3520</v>
      </c>
      <c r="G21" s="746">
        <v>750</v>
      </c>
      <c r="H21" s="749"/>
      <c r="J21" s="216"/>
      <c r="K21" s="216"/>
      <c r="L21" s="216"/>
      <c r="M21" s="750"/>
    </row>
    <row r="22" spans="1:13" x14ac:dyDescent="0.25">
      <c r="A22" s="173">
        <v>13</v>
      </c>
      <c r="B22" s="176" t="s">
        <v>39</v>
      </c>
      <c r="C22" s="122" t="s">
        <v>40</v>
      </c>
      <c r="D22" s="746">
        <f t="shared" si="1"/>
        <v>0</v>
      </c>
      <c r="E22" s="746">
        <v>0</v>
      </c>
      <c r="F22" s="746">
        <v>0</v>
      </c>
      <c r="G22" s="746">
        <v>0</v>
      </c>
      <c r="H22" s="749"/>
      <c r="J22" s="216"/>
      <c r="K22" s="216"/>
      <c r="L22" s="216"/>
      <c r="M22" s="750"/>
    </row>
    <row r="23" spans="1:13" x14ac:dyDescent="0.25">
      <c r="A23" s="173">
        <v>14</v>
      </c>
      <c r="B23" s="176" t="s">
        <v>41</v>
      </c>
      <c r="C23" s="122" t="s">
        <v>42</v>
      </c>
      <c r="D23" s="746">
        <f t="shared" si="1"/>
        <v>5000</v>
      </c>
      <c r="E23" s="746">
        <v>180</v>
      </c>
      <c r="F23" s="746">
        <v>640</v>
      </c>
      <c r="G23" s="746">
        <v>4180</v>
      </c>
      <c r="H23" s="749"/>
      <c r="J23" s="216"/>
      <c r="K23" s="216"/>
      <c r="L23" s="216"/>
      <c r="M23" s="750"/>
    </row>
    <row r="24" spans="1:13" x14ac:dyDescent="0.25">
      <c r="A24" s="173">
        <v>15</v>
      </c>
      <c r="B24" s="176" t="s">
        <v>43</v>
      </c>
      <c r="C24" s="122" t="s">
        <v>44</v>
      </c>
      <c r="D24" s="746">
        <f t="shared" si="1"/>
        <v>5809</v>
      </c>
      <c r="E24" s="746">
        <v>0</v>
      </c>
      <c r="F24" s="746">
        <v>0</v>
      </c>
      <c r="G24" s="746">
        <v>5809</v>
      </c>
      <c r="H24" s="749"/>
      <c r="J24" s="216"/>
      <c r="K24" s="216"/>
      <c r="L24" s="216"/>
      <c r="M24" s="750"/>
    </row>
    <row r="25" spans="1:13" x14ac:dyDescent="0.25">
      <c r="A25" s="173">
        <v>16</v>
      </c>
      <c r="B25" s="176" t="s">
        <v>45</v>
      </c>
      <c r="C25" s="122" t="s">
        <v>46</v>
      </c>
      <c r="D25" s="746">
        <f t="shared" si="1"/>
        <v>17444</v>
      </c>
      <c r="E25" s="746">
        <v>6641</v>
      </c>
      <c r="F25" s="746">
        <v>1423</v>
      </c>
      <c r="G25" s="746">
        <v>9380</v>
      </c>
      <c r="H25" s="749"/>
      <c r="J25" s="216"/>
      <c r="K25" s="216"/>
      <c r="L25" s="216"/>
      <c r="M25" s="750"/>
    </row>
    <row r="26" spans="1:13" x14ac:dyDescent="0.25">
      <c r="A26" s="173">
        <v>17</v>
      </c>
      <c r="B26" s="176" t="s">
        <v>47</v>
      </c>
      <c r="C26" s="122" t="s">
        <v>48</v>
      </c>
      <c r="D26" s="746">
        <f t="shared" si="1"/>
        <v>65150</v>
      </c>
      <c r="E26" s="746">
        <v>100</v>
      </c>
      <c r="F26" s="746">
        <v>1050</v>
      </c>
      <c r="G26" s="746">
        <v>64000</v>
      </c>
      <c r="H26" s="749"/>
      <c r="J26" s="216"/>
      <c r="K26" s="216"/>
      <c r="L26" s="216"/>
      <c r="M26" s="750"/>
    </row>
    <row r="27" spans="1:13" x14ac:dyDescent="0.25">
      <c r="A27" s="173">
        <v>18</v>
      </c>
      <c r="B27" s="174" t="s">
        <v>49</v>
      </c>
      <c r="C27" s="122" t="s">
        <v>50</v>
      </c>
      <c r="D27" s="746">
        <f t="shared" si="1"/>
        <v>3799</v>
      </c>
      <c r="E27" s="746">
        <v>0</v>
      </c>
      <c r="F27" s="746">
        <v>10</v>
      </c>
      <c r="G27" s="746">
        <v>3789</v>
      </c>
      <c r="H27" s="749"/>
      <c r="J27" s="216"/>
      <c r="K27" s="216"/>
      <c r="L27" s="216"/>
      <c r="M27" s="750"/>
    </row>
    <row r="28" spans="1:13" x14ac:dyDescent="0.25">
      <c r="A28" s="173">
        <v>19</v>
      </c>
      <c r="B28" s="174" t="s">
        <v>51</v>
      </c>
      <c r="C28" s="122" t="s">
        <v>52</v>
      </c>
      <c r="D28" s="746">
        <f t="shared" si="1"/>
        <v>0</v>
      </c>
      <c r="E28" s="746">
        <v>0</v>
      </c>
      <c r="F28" s="746">
        <v>0</v>
      </c>
      <c r="G28" s="746">
        <v>0</v>
      </c>
      <c r="H28" s="749"/>
      <c r="J28" s="216"/>
      <c r="K28" s="216"/>
      <c r="L28" s="216"/>
      <c r="M28" s="750"/>
    </row>
    <row r="29" spans="1:13" x14ac:dyDescent="0.25">
      <c r="A29" s="173">
        <v>20</v>
      </c>
      <c r="B29" s="174" t="s">
        <v>53</v>
      </c>
      <c r="C29" s="122" t="s">
        <v>54</v>
      </c>
      <c r="D29" s="746">
        <f t="shared" si="1"/>
        <v>23324</v>
      </c>
      <c r="E29" s="746">
        <v>0</v>
      </c>
      <c r="F29" s="746">
        <v>1346</v>
      </c>
      <c r="G29" s="746">
        <v>21978</v>
      </c>
      <c r="H29" s="749"/>
      <c r="J29" s="216"/>
      <c r="K29" s="216"/>
      <c r="L29" s="216"/>
      <c r="M29" s="750"/>
    </row>
    <row r="30" spans="1:13" x14ac:dyDescent="0.25">
      <c r="A30" s="173">
        <v>21</v>
      </c>
      <c r="B30" s="174" t="s">
        <v>55</v>
      </c>
      <c r="C30" s="122" t="s">
        <v>56</v>
      </c>
      <c r="D30" s="746">
        <f t="shared" si="1"/>
        <v>5000</v>
      </c>
      <c r="E30" s="746">
        <v>0</v>
      </c>
      <c r="F30" s="746">
        <v>0</v>
      </c>
      <c r="G30" s="746">
        <v>5000</v>
      </c>
      <c r="H30" s="749"/>
      <c r="J30" s="216"/>
      <c r="K30" s="216"/>
      <c r="L30" s="216"/>
      <c r="M30" s="750"/>
    </row>
    <row r="31" spans="1:13" x14ac:dyDescent="0.25">
      <c r="A31" s="173">
        <v>22</v>
      </c>
      <c r="B31" s="176" t="s">
        <v>57</v>
      </c>
      <c r="C31" s="122" t="s">
        <v>58</v>
      </c>
      <c r="D31" s="746">
        <f t="shared" si="1"/>
        <v>2200</v>
      </c>
      <c r="E31" s="746">
        <v>0</v>
      </c>
      <c r="F31" s="746">
        <v>1139</v>
      </c>
      <c r="G31" s="746">
        <v>1061</v>
      </c>
      <c r="H31" s="749"/>
      <c r="J31" s="216"/>
      <c r="K31" s="216"/>
      <c r="L31" s="216"/>
      <c r="M31" s="750"/>
    </row>
    <row r="32" spans="1:13" x14ac:dyDescent="0.25">
      <c r="A32" s="173">
        <v>23</v>
      </c>
      <c r="B32" s="176" t="s">
        <v>59</v>
      </c>
      <c r="C32" s="122" t="s">
        <v>60</v>
      </c>
      <c r="D32" s="746">
        <f t="shared" si="1"/>
        <v>0</v>
      </c>
      <c r="E32" s="746">
        <v>0</v>
      </c>
      <c r="F32" s="746">
        <v>0</v>
      </c>
      <c r="G32" s="746">
        <v>0</v>
      </c>
      <c r="H32" s="749"/>
      <c r="J32" s="216"/>
      <c r="K32" s="216"/>
      <c r="L32" s="216"/>
      <c r="M32" s="750"/>
    </row>
    <row r="33" spans="1:13" x14ac:dyDescent="0.25">
      <c r="A33" s="173">
        <v>24</v>
      </c>
      <c r="B33" s="176" t="s">
        <v>61</v>
      </c>
      <c r="C33" s="122" t="s">
        <v>62</v>
      </c>
      <c r="D33" s="746">
        <f t="shared" si="1"/>
        <v>0</v>
      </c>
      <c r="E33" s="746">
        <v>0</v>
      </c>
      <c r="F33" s="746">
        <v>0</v>
      </c>
      <c r="G33" s="746">
        <v>0</v>
      </c>
      <c r="H33" s="749"/>
      <c r="J33" s="216"/>
      <c r="K33" s="216"/>
      <c r="L33" s="216"/>
      <c r="M33" s="750"/>
    </row>
    <row r="34" spans="1:13" x14ac:dyDescent="0.25">
      <c r="A34" s="173">
        <v>25</v>
      </c>
      <c r="B34" s="174" t="s">
        <v>63</v>
      </c>
      <c r="C34" s="122" t="s">
        <v>64</v>
      </c>
      <c r="D34" s="746">
        <f t="shared" si="1"/>
        <v>85870</v>
      </c>
      <c r="E34" s="746">
        <v>4000</v>
      </c>
      <c r="F34" s="746">
        <v>10260</v>
      </c>
      <c r="G34" s="746">
        <v>71610</v>
      </c>
      <c r="H34" s="749"/>
      <c r="J34" s="216"/>
      <c r="K34" s="216"/>
      <c r="L34" s="216"/>
      <c r="M34" s="750"/>
    </row>
    <row r="35" spans="1:13" x14ac:dyDescent="0.25">
      <c r="A35" s="173">
        <v>26</v>
      </c>
      <c r="B35" s="176" t="s">
        <v>65</v>
      </c>
      <c r="C35" s="122" t="s">
        <v>66</v>
      </c>
      <c r="D35" s="746">
        <f t="shared" si="1"/>
        <v>69531</v>
      </c>
      <c r="E35" s="746">
        <v>0</v>
      </c>
      <c r="F35" s="746">
        <v>0</v>
      </c>
      <c r="G35" s="746">
        <v>69531</v>
      </c>
      <c r="H35" s="749"/>
      <c r="J35" s="216"/>
      <c r="K35" s="216"/>
      <c r="L35" s="216"/>
      <c r="M35" s="750"/>
    </row>
    <row r="36" spans="1:13" x14ac:dyDescent="0.25">
      <c r="A36" s="173">
        <v>27</v>
      </c>
      <c r="B36" s="175" t="s">
        <v>67</v>
      </c>
      <c r="C36" s="122" t="s">
        <v>68</v>
      </c>
      <c r="D36" s="746">
        <f t="shared" si="1"/>
        <v>3050</v>
      </c>
      <c r="E36" s="746">
        <v>0</v>
      </c>
      <c r="F36" s="746">
        <v>3050</v>
      </c>
      <c r="G36" s="746">
        <v>0</v>
      </c>
      <c r="H36" s="749"/>
      <c r="J36" s="216"/>
      <c r="K36" s="216"/>
      <c r="L36" s="216"/>
      <c r="M36" s="750"/>
    </row>
    <row r="37" spans="1:13" x14ac:dyDescent="0.25">
      <c r="A37" s="173">
        <v>28</v>
      </c>
      <c r="B37" s="175" t="s">
        <v>69</v>
      </c>
      <c r="C37" s="122" t="s">
        <v>70</v>
      </c>
      <c r="D37" s="746">
        <f t="shared" si="1"/>
        <v>34420</v>
      </c>
      <c r="E37" s="746">
        <v>0</v>
      </c>
      <c r="F37" s="746">
        <v>1040</v>
      </c>
      <c r="G37" s="746">
        <v>33380</v>
      </c>
      <c r="H37" s="749"/>
      <c r="J37" s="216"/>
      <c r="K37" s="216"/>
      <c r="L37" s="216"/>
      <c r="M37" s="750"/>
    </row>
    <row r="38" spans="1:13" x14ac:dyDescent="0.25">
      <c r="A38" s="173">
        <v>29</v>
      </c>
      <c r="B38" s="174" t="s">
        <v>71</v>
      </c>
      <c r="C38" s="122" t="s">
        <v>72</v>
      </c>
      <c r="D38" s="746">
        <f t="shared" si="1"/>
        <v>46359</v>
      </c>
      <c r="E38" s="746">
        <v>8000</v>
      </c>
      <c r="F38" s="746">
        <v>4500</v>
      </c>
      <c r="G38" s="746">
        <v>33859</v>
      </c>
      <c r="H38" s="749"/>
      <c r="J38" s="216"/>
      <c r="K38" s="216"/>
      <c r="L38" s="216"/>
      <c r="M38" s="750"/>
    </row>
    <row r="39" spans="1:13" x14ac:dyDescent="0.25">
      <c r="A39" s="173">
        <v>30</v>
      </c>
      <c r="B39" s="175" t="s">
        <v>73</v>
      </c>
      <c r="C39" s="122" t="s">
        <v>74</v>
      </c>
      <c r="D39" s="746">
        <f t="shared" si="1"/>
        <v>2736</v>
      </c>
      <c r="E39" s="746">
        <v>0</v>
      </c>
      <c r="F39" s="746">
        <v>0</v>
      </c>
      <c r="G39" s="746">
        <v>2736</v>
      </c>
      <c r="H39" s="749"/>
      <c r="J39" s="216"/>
      <c r="K39" s="216"/>
      <c r="L39" s="216"/>
      <c r="M39" s="750"/>
    </row>
    <row r="40" spans="1:13" x14ac:dyDescent="0.25">
      <c r="A40" s="173">
        <v>31</v>
      </c>
      <c r="B40" s="176" t="s">
        <v>75</v>
      </c>
      <c r="C40" s="122" t="s">
        <v>76</v>
      </c>
      <c r="D40" s="746">
        <f t="shared" si="1"/>
        <v>24070</v>
      </c>
      <c r="E40" s="746">
        <v>0</v>
      </c>
      <c r="F40" s="746">
        <v>2820</v>
      </c>
      <c r="G40" s="746">
        <v>21250</v>
      </c>
      <c r="H40" s="749"/>
      <c r="J40" s="216"/>
      <c r="K40" s="216"/>
      <c r="L40" s="216"/>
      <c r="M40" s="750"/>
    </row>
    <row r="41" spans="1:13" x14ac:dyDescent="0.25">
      <c r="A41" s="173">
        <v>32</v>
      </c>
      <c r="B41" s="175" t="s">
        <v>77</v>
      </c>
      <c r="C41" s="122" t="s">
        <v>78</v>
      </c>
      <c r="D41" s="746">
        <f t="shared" si="1"/>
        <v>14713</v>
      </c>
      <c r="E41" s="746">
        <v>200</v>
      </c>
      <c r="F41" s="746">
        <v>650</v>
      </c>
      <c r="G41" s="746">
        <v>13863</v>
      </c>
      <c r="H41" s="749"/>
      <c r="J41" s="216"/>
      <c r="K41" s="216"/>
      <c r="L41" s="216"/>
      <c r="M41" s="750"/>
    </row>
    <row r="42" spans="1:13" x14ac:dyDescent="0.25">
      <c r="A42" s="173">
        <v>33</v>
      </c>
      <c r="B42" s="174" t="s">
        <v>79</v>
      </c>
      <c r="C42" s="122" t="s">
        <v>80</v>
      </c>
      <c r="D42" s="746">
        <f t="shared" si="1"/>
        <v>20000</v>
      </c>
      <c r="E42" s="746">
        <v>0</v>
      </c>
      <c r="F42" s="746">
        <v>3600</v>
      </c>
      <c r="G42" s="746">
        <v>16400</v>
      </c>
      <c r="H42" s="749"/>
      <c r="J42" s="216"/>
      <c r="K42" s="216"/>
      <c r="L42" s="216"/>
      <c r="M42" s="750"/>
    </row>
    <row r="43" spans="1:13" x14ac:dyDescent="0.25">
      <c r="A43" s="173">
        <v>34</v>
      </c>
      <c r="B43" s="178" t="s">
        <v>81</v>
      </c>
      <c r="C43" s="179" t="s">
        <v>82</v>
      </c>
      <c r="D43" s="746">
        <f t="shared" si="1"/>
        <v>11591</v>
      </c>
      <c r="E43" s="746">
        <v>0</v>
      </c>
      <c r="F43" s="746">
        <v>1791</v>
      </c>
      <c r="G43" s="746">
        <v>9800</v>
      </c>
      <c r="H43" s="749"/>
      <c r="J43" s="216"/>
      <c r="K43" s="216"/>
      <c r="L43" s="216"/>
      <c r="M43" s="750"/>
    </row>
    <row r="44" spans="1:13" x14ac:dyDescent="0.25">
      <c r="A44" s="173">
        <v>35</v>
      </c>
      <c r="B44" s="174" t="s">
        <v>83</v>
      </c>
      <c r="C44" s="122" t="s">
        <v>84</v>
      </c>
      <c r="D44" s="746">
        <f t="shared" si="1"/>
        <v>2000</v>
      </c>
      <c r="E44" s="746">
        <v>0</v>
      </c>
      <c r="F44" s="746">
        <v>2000</v>
      </c>
      <c r="G44" s="746">
        <v>0</v>
      </c>
      <c r="H44" s="749"/>
      <c r="J44" s="216"/>
      <c r="K44" s="216"/>
      <c r="L44" s="216"/>
      <c r="M44" s="750"/>
    </row>
    <row r="45" spans="1:13" x14ac:dyDescent="0.25">
      <c r="A45" s="173">
        <v>36</v>
      </c>
      <c r="B45" s="174" t="s">
        <v>85</v>
      </c>
      <c r="C45" s="122" t="s">
        <v>86</v>
      </c>
      <c r="D45" s="746">
        <f t="shared" si="1"/>
        <v>7000</v>
      </c>
      <c r="E45" s="746">
        <v>0</v>
      </c>
      <c r="F45" s="746">
        <v>500</v>
      </c>
      <c r="G45" s="746">
        <v>6500</v>
      </c>
      <c r="H45" s="749"/>
      <c r="J45" s="216"/>
      <c r="K45" s="216"/>
      <c r="L45" s="216"/>
      <c r="M45" s="750"/>
    </row>
    <row r="46" spans="1:13" x14ac:dyDescent="0.25">
      <c r="A46" s="173">
        <v>37</v>
      </c>
      <c r="B46" s="176" t="s">
        <v>87</v>
      </c>
      <c r="C46" s="122" t="s">
        <v>88</v>
      </c>
      <c r="D46" s="746">
        <f t="shared" si="1"/>
        <v>4470</v>
      </c>
      <c r="E46" s="746">
        <v>0</v>
      </c>
      <c r="F46" s="746">
        <v>690</v>
      </c>
      <c r="G46" s="746">
        <v>3780</v>
      </c>
      <c r="H46" s="749"/>
      <c r="J46" s="216"/>
      <c r="K46" s="216"/>
      <c r="L46" s="216"/>
      <c r="M46" s="750"/>
    </row>
    <row r="47" spans="1:13" x14ac:dyDescent="0.25">
      <c r="A47" s="173">
        <v>38</v>
      </c>
      <c r="B47" s="175" t="s">
        <v>89</v>
      </c>
      <c r="C47" s="122" t="s">
        <v>90</v>
      </c>
      <c r="D47" s="746">
        <f t="shared" si="1"/>
        <v>0</v>
      </c>
      <c r="E47" s="746">
        <v>0</v>
      </c>
      <c r="F47" s="746">
        <v>0</v>
      </c>
      <c r="G47" s="746">
        <v>0</v>
      </c>
      <c r="H47" s="749"/>
      <c r="J47" s="216"/>
      <c r="K47" s="216"/>
      <c r="L47" s="216"/>
      <c r="M47" s="750"/>
    </row>
    <row r="48" spans="1:13" x14ac:dyDescent="0.25">
      <c r="A48" s="173">
        <v>39</v>
      </c>
      <c r="B48" s="176" t="s">
        <v>91</v>
      </c>
      <c r="C48" s="122" t="s">
        <v>92</v>
      </c>
      <c r="D48" s="746">
        <f t="shared" si="1"/>
        <v>9104</v>
      </c>
      <c r="E48" s="746">
        <v>1548</v>
      </c>
      <c r="F48" s="746">
        <v>3480</v>
      </c>
      <c r="G48" s="746">
        <v>4076</v>
      </c>
      <c r="H48" s="749"/>
      <c r="J48" s="216"/>
      <c r="K48" s="216"/>
      <c r="L48" s="216"/>
      <c r="M48" s="750"/>
    </row>
    <row r="49" spans="1:13" x14ac:dyDescent="0.25">
      <c r="A49" s="173">
        <v>40</v>
      </c>
      <c r="B49" s="174" t="s">
        <v>93</v>
      </c>
      <c r="C49" s="122" t="s">
        <v>94</v>
      </c>
      <c r="D49" s="746">
        <f t="shared" si="1"/>
        <v>7800</v>
      </c>
      <c r="E49" s="746">
        <v>150</v>
      </c>
      <c r="F49" s="746">
        <v>0</v>
      </c>
      <c r="G49" s="746">
        <v>7650</v>
      </c>
      <c r="H49" s="749"/>
      <c r="J49" s="216"/>
      <c r="K49" s="216"/>
      <c r="L49" s="216"/>
      <c r="M49" s="750"/>
    </row>
    <row r="50" spans="1:13" x14ac:dyDescent="0.25">
      <c r="A50" s="173">
        <v>41</v>
      </c>
      <c r="B50" s="174" t="s">
        <v>95</v>
      </c>
      <c r="C50" s="122" t="s">
        <v>96</v>
      </c>
      <c r="D50" s="746">
        <f t="shared" si="1"/>
        <v>8350</v>
      </c>
      <c r="E50" s="746">
        <v>0</v>
      </c>
      <c r="F50" s="746">
        <v>0</v>
      </c>
      <c r="G50" s="746">
        <v>8350</v>
      </c>
      <c r="H50" s="749"/>
      <c r="J50" s="216"/>
      <c r="K50" s="216"/>
      <c r="L50" s="216"/>
      <c r="M50" s="750"/>
    </row>
    <row r="51" spans="1:13" x14ac:dyDescent="0.25">
      <c r="A51" s="173">
        <v>42</v>
      </c>
      <c r="B51" s="176" t="s">
        <v>97</v>
      </c>
      <c r="C51" s="122" t="s">
        <v>98</v>
      </c>
      <c r="D51" s="746">
        <f t="shared" si="1"/>
        <v>3000</v>
      </c>
      <c r="E51" s="746">
        <v>0</v>
      </c>
      <c r="F51" s="746">
        <v>0</v>
      </c>
      <c r="G51" s="746">
        <v>3000</v>
      </c>
      <c r="H51" s="749"/>
      <c r="J51" s="216"/>
      <c r="K51" s="216"/>
      <c r="L51" s="216"/>
      <c r="M51" s="750"/>
    </row>
    <row r="52" spans="1:13" x14ac:dyDescent="0.25">
      <c r="A52" s="173">
        <v>43</v>
      </c>
      <c r="B52" s="175" t="s">
        <v>184</v>
      </c>
      <c r="C52" s="122" t="s">
        <v>185</v>
      </c>
      <c r="D52" s="746">
        <f t="shared" si="1"/>
        <v>8000</v>
      </c>
      <c r="E52" s="746">
        <v>360</v>
      </c>
      <c r="F52" s="746">
        <v>0</v>
      </c>
      <c r="G52" s="746">
        <v>7640</v>
      </c>
      <c r="H52" s="749"/>
      <c r="J52" s="216"/>
      <c r="K52" s="216"/>
      <c r="L52" s="216"/>
      <c r="M52" s="750"/>
    </row>
    <row r="53" spans="1:13" x14ac:dyDescent="0.25">
      <c r="A53" s="173">
        <v>44</v>
      </c>
      <c r="B53" s="176" t="s">
        <v>99</v>
      </c>
      <c r="C53" s="122" t="s">
        <v>100</v>
      </c>
      <c r="D53" s="746">
        <f t="shared" si="1"/>
        <v>8413</v>
      </c>
      <c r="E53" s="746">
        <v>0</v>
      </c>
      <c r="F53" s="746">
        <v>2213</v>
      </c>
      <c r="G53" s="746">
        <v>6200</v>
      </c>
      <c r="H53" s="749"/>
      <c r="J53" s="216"/>
      <c r="K53" s="216"/>
      <c r="L53" s="216"/>
      <c r="M53" s="750"/>
    </row>
    <row r="54" spans="1:13" x14ac:dyDescent="0.25">
      <c r="A54" s="173">
        <v>45</v>
      </c>
      <c r="B54" s="175" t="s">
        <v>101</v>
      </c>
      <c r="C54" s="122" t="s">
        <v>102</v>
      </c>
      <c r="D54" s="746">
        <f t="shared" si="1"/>
        <v>220</v>
      </c>
      <c r="E54" s="746">
        <v>0</v>
      </c>
      <c r="F54" s="746">
        <v>0</v>
      </c>
      <c r="G54" s="746">
        <v>220</v>
      </c>
      <c r="H54" s="749"/>
      <c r="J54" s="216"/>
      <c r="K54" s="216"/>
      <c r="L54" s="216"/>
      <c r="M54" s="750"/>
    </row>
    <row r="55" spans="1:13" x14ac:dyDescent="0.25">
      <c r="A55" s="173">
        <v>46</v>
      </c>
      <c r="B55" s="176" t="s">
        <v>103</v>
      </c>
      <c r="C55" s="122" t="s">
        <v>104</v>
      </c>
      <c r="D55" s="746">
        <f t="shared" si="1"/>
        <v>2000</v>
      </c>
      <c r="E55" s="746">
        <v>0</v>
      </c>
      <c r="F55" s="746">
        <v>0</v>
      </c>
      <c r="G55" s="746">
        <v>2000</v>
      </c>
      <c r="H55" s="749"/>
      <c r="J55" s="216"/>
      <c r="K55" s="216"/>
      <c r="L55" s="216"/>
      <c r="M55" s="750"/>
    </row>
    <row r="56" spans="1:13" x14ac:dyDescent="0.25">
      <c r="A56" s="173">
        <v>47</v>
      </c>
      <c r="B56" s="175" t="s">
        <v>105</v>
      </c>
      <c r="C56" s="122" t="s">
        <v>106</v>
      </c>
      <c r="D56" s="746">
        <f t="shared" si="1"/>
        <v>10000</v>
      </c>
      <c r="E56" s="746">
        <v>0</v>
      </c>
      <c r="F56" s="746">
        <v>170</v>
      </c>
      <c r="G56" s="746">
        <v>9830</v>
      </c>
      <c r="H56" s="749"/>
      <c r="J56" s="216"/>
      <c r="K56" s="216"/>
      <c r="L56" s="216"/>
      <c r="M56" s="750"/>
    </row>
    <row r="57" spans="1:13" x14ac:dyDescent="0.25">
      <c r="A57" s="173">
        <v>48</v>
      </c>
      <c r="B57" s="176" t="s">
        <v>107</v>
      </c>
      <c r="C57" s="122" t="s">
        <v>108</v>
      </c>
      <c r="D57" s="746">
        <f t="shared" si="1"/>
        <v>7000</v>
      </c>
      <c r="E57" s="746">
        <v>0</v>
      </c>
      <c r="F57" s="746">
        <v>0</v>
      </c>
      <c r="G57" s="746">
        <v>7000</v>
      </c>
      <c r="H57" s="749"/>
      <c r="J57" s="216"/>
      <c r="K57" s="216"/>
      <c r="L57" s="216"/>
      <c r="M57" s="750"/>
    </row>
    <row r="58" spans="1:13" x14ac:dyDescent="0.25">
      <c r="A58" s="173">
        <v>49</v>
      </c>
      <c r="B58" s="176" t="s">
        <v>109</v>
      </c>
      <c r="C58" s="122" t="s">
        <v>110</v>
      </c>
      <c r="D58" s="746">
        <f t="shared" si="1"/>
        <v>27017</v>
      </c>
      <c r="E58" s="746">
        <v>0</v>
      </c>
      <c r="F58" s="746">
        <v>190</v>
      </c>
      <c r="G58" s="746">
        <v>26827</v>
      </c>
      <c r="H58" s="749"/>
      <c r="J58" s="216"/>
      <c r="K58" s="216"/>
      <c r="L58" s="216"/>
      <c r="M58" s="750"/>
    </row>
    <row r="59" spans="1:13" x14ac:dyDescent="0.25">
      <c r="A59" s="173">
        <v>50</v>
      </c>
      <c r="B59" s="176" t="s">
        <v>200</v>
      </c>
      <c r="C59" s="122" t="s">
        <v>201</v>
      </c>
      <c r="D59" s="746">
        <f t="shared" si="1"/>
        <v>7100</v>
      </c>
      <c r="E59" s="746">
        <v>0</v>
      </c>
      <c r="F59" s="746">
        <v>2300</v>
      </c>
      <c r="G59" s="746">
        <v>4800</v>
      </c>
      <c r="H59" s="749"/>
      <c r="J59" s="216"/>
      <c r="K59" s="216"/>
      <c r="L59" s="216"/>
      <c r="M59" s="750"/>
    </row>
    <row r="60" spans="1:13" x14ac:dyDescent="0.25">
      <c r="A60" s="173">
        <v>51</v>
      </c>
      <c r="B60" s="176" t="s">
        <v>111</v>
      </c>
      <c r="C60" s="122" t="s">
        <v>112</v>
      </c>
      <c r="D60" s="746">
        <f t="shared" si="1"/>
        <v>6907</v>
      </c>
      <c r="E60" s="746">
        <v>0</v>
      </c>
      <c r="F60" s="746">
        <v>2055</v>
      </c>
      <c r="G60" s="746">
        <v>4852</v>
      </c>
      <c r="H60" s="749"/>
      <c r="J60" s="216"/>
      <c r="K60" s="216"/>
      <c r="L60" s="216"/>
      <c r="M60" s="750"/>
    </row>
    <row r="61" spans="1:13" x14ac:dyDescent="0.25">
      <c r="A61" s="173">
        <v>52</v>
      </c>
      <c r="B61" s="175" t="s">
        <v>204</v>
      </c>
      <c r="C61" s="122" t="s">
        <v>205</v>
      </c>
      <c r="D61" s="746">
        <f t="shared" si="1"/>
        <v>10000</v>
      </c>
      <c r="E61" s="746">
        <v>0</v>
      </c>
      <c r="F61" s="746">
        <v>4000</v>
      </c>
      <c r="G61" s="746">
        <v>6000</v>
      </c>
      <c r="H61" s="749"/>
      <c r="J61" s="216"/>
      <c r="K61" s="216"/>
      <c r="L61" s="216"/>
      <c r="M61" s="750"/>
    </row>
    <row r="62" spans="1:13" x14ac:dyDescent="0.25">
      <c r="A62" s="173">
        <v>53</v>
      </c>
      <c r="B62" s="176" t="s">
        <v>113</v>
      </c>
      <c r="C62" s="122" t="s">
        <v>114</v>
      </c>
      <c r="D62" s="746">
        <f t="shared" si="1"/>
        <v>0</v>
      </c>
      <c r="E62" s="746">
        <v>0</v>
      </c>
      <c r="F62" s="746">
        <v>0</v>
      </c>
      <c r="G62" s="746">
        <v>0</v>
      </c>
      <c r="H62" s="749"/>
      <c r="J62" s="216"/>
      <c r="K62" s="216"/>
      <c r="L62" s="216"/>
      <c r="M62" s="750"/>
    </row>
    <row r="63" spans="1:13" x14ac:dyDescent="0.25">
      <c r="A63" s="173">
        <v>54</v>
      </c>
      <c r="B63" s="176" t="s">
        <v>115</v>
      </c>
      <c r="C63" s="122" t="s">
        <v>116</v>
      </c>
      <c r="D63" s="746">
        <f t="shared" si="1"/>
        <v>0</v>
      </c>
      <c r="E63" s="746">
        <v>0</v>
      </c>
      <c r="F63" s="746">
        <v>0</v>
      </c>
      <c r="G63" s="746">
        <v>0</v>
      </c>
      <c r="H63" s="749"/>
      <c r="J63" s="216"/>
      <c r="K63" s="216"/>
      <c r="L63" s="216"/>
      <c r="M63" s="750"/>
    </row>
    <row r="64" spans="1:13" x14ac:dyDescent="0.25">
      <c r="A64" s="173">
        <v>55</v>
      </c>
      <c r="B64" s="176" t="s">
        <v>117</v>
      </c>
      <c r="C64" s="122" t="s">
        <v>118</v>
      </c>
      <c r="D64" s="746">
        <f t="shared" si="1"/>
        <v>0</v>
      </c>
      <c r="E64" s="746">
        <v>0</v>
      </c>
      <c r="F64" s="746">
        <v>0</v>
      </c>
      <c r="G64" s="746">
        <v>0</v>
      </c>
      <c r="H64" s="749"/>
      <c r="J64" s="216"/>
      <c r="K64" s="216"/>
      <c r="L64" s="216"/>
      <c r="M64" s="750"/>
    </row>
    <row r="65" spans="1:13" x14ac:dyDescent="0.25">
      <c r="A65" s="173">
        <v>56</v>
      </c>
      <c r="B65" s="175" t="s">
        <v>119</v>
      </c>
      <c r="C65" s="122" t="s">
        <v>120</v>
      </c>
      <c r="D65" s="746">
        <f t="shared" si="1"/>
        <v>0</v>
      </c>
      <c r="E65" s="746">
        <v>0</v>
      </c>
      <c r="F65" s="746">
        <v>0</v>
      </c>
      <c r="G65" s="746">
        <v>0</v>
      </c>
      <c r="H65" s="749"/>
      <c r="J65" s="216"/>
      <c r="K65" s="216"/>
      <c r="L65" s="216"/>
      <c r="M65" s="750"/>
    </row>
    <row r="66" spans="1:13" x14ac:dyDescent="0.25">
      <c r="A66" s="173">
        <v>57</v>
      </c>
      <c r="B66" s="174" t="s">
        <v>121</v>
      </c>
      <c r="C66" s="122" t="s">
        <v>122</v>
      </c>
      <c r="D66" s="746">
        <f t="shared" si="1"/>
        <v>3100</v>
      </c>
      <c r="E66" s="746">
        <v>0</v>
      </c>
      <c r="F66" s="746">
        <v>3100</v>
      </c>
      <c r="G66" s="746">
        <v>0</v>
      </c>
      <c r="H66" s="749"/>
      <c r="J66" s="216"/>
      <c r="K66" s="216"/>
      <c r="L66" s="216"/>
      <c r="M66" s="750"/>
    </row>
    <row r="67" spans="1:13" x14ac:dyDescent="0.25">
      <c r="A67" s="173">
        <v>58</v>
      </c>
      <c r="B67" s="175" t="s">
        <v>123</v>
      </c>
      <c r="C67" s="122" t="s">
        <v>124</v>
      </c>
      <c r="D67" s="746">
        <f t="shared" si="1"/>
        <v>0</v>
      </c>
      <c r="E67" s="746">
        <v>0</v>
      </c>
      <c r="F67" s="746">
        <v>0</v>
      </c>
      <c r="G67" s="746">
        <v>0</v>
      </c>
      <c r="H67" s="749"/>
      <c r="J67" s="216"/>
      <c r="K67" s="216"/>
      <c r="L67" s="216"/>
      <c r="M67" s="750"/>
    </row>
    <row r="68" spans="1:13" x14ac:dyDescent="0.25">
      <c r="A68" s="173">
        <v>59</v>
      </c>
      <c r="B68" s="176" t="s">
        <v>125</v>
      </c>
      <c r="C68" s="122" t="s">
        <v>126</v>
      </c>
      <c r="D68" s="746">
        <f t="shared" si="1"/>
        <v>4489</v>
      </c>
      <c r="E68" s="746">
        <v>0</v>
      </c>
      <c r="F68" s="746">
        <v>0</v>
      </c>
      <c r="G68" s="746">
        <v>4489</v>
      </c>
      <c r="H68" s="749"/>
      <c r="J68" s="216"/>
      <c r="K68" s="216"/>
      <c r="L68" s="216"/>
      <c r="M68" s="750"/>
    </row>
    <row r="69" spans="1:13" ht="18.75" customHeight="1" x14ac:dyDescent="0.25">
      <c r="A69" s="173">
        <v>60</v>
      </c>
      <c r="B69" s="174" t="s">
        <v>127</v>
      </c>
      <c r="C69" s="122" t="s">
        <v>128</v>
      </c>
      <c r="D69" s="746">
        <f t="shared" si="1"/>
        <v>6000</v>
      </c>
      <c r="E69" s="746">
        <v>0</v>
      </c>
      <c r="F69" s="746">
        <v>6000</v>
      </c>
      <c r="G69" s="746">
        <v>0</v>
      </c>
      <c r="H69" s="749"/>
      <c r="J69" s="216"/>
      <c r="K69" s="216"/>
      <c r="L69" s="216"/>
      <c r="M69" s="750"/>
    </row>
    <row r="70" spans="1:13" ht="17.25" customHeight="1" x14ac:dyDescent="0.25">
      <c r="A70" s="173">
        <v>61</v>
      </c>
      <c r="B70" s="174" t="s">
        <v>129</v>
      </c>
      <c r="C70" s="122" t="s">
        <v>130</v>
      </c>
      <c r="D70" s="746">
        <f t="shared" si="1"/>
        <v>20000</v>
      </c>
      <c r="E70" s="746">
        <v>0</v>
      </c>
      <c r="F70" s="746">
        <v>20000</v>
      </c>
      <c r="G70" s="746">
        <v>0</v>
      </c>
      <c r="H70" s="749"/>
      <c r="J70" s="216"/>
      <c r="K70" s="216"/>
      <c r="L70" s="216"/>
      <c r="M70" s="750"/>
    </row>
    <row r="71" spans="1:13" x14ac:dyDescent="0.25">
      <c r="A71" s="173">
        <v>62</v>
      </c>
      <c r="B71" s="175" t="s">
        <v>131</v>
      </c>
      <c r="C71" s="122" t="s">
        <v>132</v>
      </c>
      <c r="D71" s="746">
        <f t="shared" si="1"/>
        <v>0</v>
      </c>
      <c r="E71" s="746">
        <v>0</v>
      </c>
      <c r="F71" s="746">
        <v>0</v>
      </c>
      <c r="G71" s="746">
        <v>0</v>
      </c>
      <c r="H71" s="749"/>
      <c r="J71" s="216"/>
      <c r="K71" s="216"/>
      <c r="L71" s="216"/>
      <c r="M71" s="750"/>
    </row>
    <row r="72" spans="1:13" x14ac:dyDescent="0.25">
      <c r="A72" s="173">
        <v>63</v>
      </c>
      <c r="B72" s="175" t="s">
        <v>133</v>
      </c>
      <c r="C72" s="122" t="s">
        <v>134</v>
      </c>
      <c r="D72" s="746">
        <f t="shared" si="1"/>
        <v>0</v>
      </c>
      <c r="E72" s="746">
        <v>0</v>
      </c>
      <c r="F72" s="746">
        <v>0</v>
      </c>
      <c r="G72" s="746">
        <v>0</v>
      </c>
      <c r="H72" s="749"/>
      <c r="J72" s="216"/>
      <c r="K72" s="216"/>
      <c r="L72" s="216"/>
      <c r="M72" s="750"/>
    </row>
    <row r="73" spans="1:13" x14ac:dyDescent="0.25">
      <c r="A73" s="173">
        <v>64</v>
      </c>
      <c r="B73" s="175" t="s">
        <v>135</v>
      </c>
      <c r="C73" s="122" t="s">
        <v>136</v>
      </c>
      <c r="D73" s="746">
        <f t="shared" si="1"/>
        <v>0</v>
      </c>
      <c r="E73" s="746">
        <v>0</v>
      </c>
      <c r="F73" s="746">
        <v>0</v>
      </c>
      <c r="G73" s="746">
        <v>0</v>
      </c>
      <c r="H73" s="749"/>
      <c r="J73" s="216"/>
      <c r="K73" s="216"/>
      <c r="L73" s="216"/>
      <c r="M73" s="750"/>
    </row>
    <row r="74" spans="1:13" x14ac:dyDescent="0.25">
      <c r="A74" s="173">
        <v>65</v>
      </c>
      <c r="B74" s="175" t="s">
        <v>137</v>
      </c>
      <c r="C74" s="122" t="s">
        <v>138</v>
      </c>
      <c r="D74" s="746">
        <f t="shared" si="1"/>
        <v>200</v>
      </c>
      <c r="E74" s="746">
        <v>0</v>
      </c>
      <c r="F74" s="746">
        <v>200</v>
      </c>
      <c r="G74" s="746">
        <v>0</v>
      </c>
      <c r="H74" s="749"/>
      <c r="J74" s="216"/>
      <c r="K74" s="216"/>
      <c r="L74" s="216"/>
      <c r="M74" s="750"/>
    </row>
    <row r="75" spans="1:13" x14ac:dyDescent="0.25">
      <c r="A75" s="173">
        <v>66</v>
      </c>
      <c r="B75" s="174" t="s">
        <v>139</v>
      </c>
      <c r="C75" s="122" t="s">
        <v>140</v>
      </c>
      <c r="D75" s="746">
        <f t="shared" si="1"/>
        <v>0</v>
      </c>
      <c r="E75" s="746">
        <v>0</v>
      </c>
      <c r="F75" s="746">
        <v>0</v>
      </c>
      <c r="G75" s="746">
        <v>0</v>
      </c>
      <c r="H75" s="749"/>
      <c r="J75" s="216"/>
      <c r="K75" s="216"/>
      <c r="L75" s="216"/>
      <c r="M75" s="750"/>
    </row>
    <row r="76" spans="1:13" x14ac:dyDescent="0.25">
      <c r="A76" s="173">
        <v>67</v>
      </c>
      <c r="B76" s="175" t="s">
        <v>141</v>
      </c>
      <c r="C76" s="122" t="s">
        <v>142</v>
      </c>
      <c r="D76" s="746">
        <f t="shared" si="1"/>
        <v>0</v>
      </c>
      <c r="E76" s="746">
        <v>0</v>
      </c>
      <c r="F76" s="746">
        <v>0</v>
      </c>
      <c r="G76" s="746">
        <v>0</v>
      </c>
      <c r="H76" s="749"/>
      <c r="J76" s="216"/>
      <c r="K76" s="216"/>
      <c r="L76" s="216"/>
      <c r="M76" s="750"/>
    </row>
    <row r="77" spans="1:13" x14ac:dyDescent="0.25">
      <c r="A77" s="173">
        <v>68</v>
      </c>
      <c r="B77" s="175" t="s">
        <v>143</v>
      </c>
      <c r="C77" s="122" t="s">
        <v>144</v>
      </c>
      <c r="D77" s="746">
        <f t="shared" ref="D77:D140" si="2">E77+F77+G77</f>
        <v>0</v>
      </c>
      <c r="E77" s="746">
        <v>0</v>
      </c>
      <c r="F77" s="746">
        <v>0</v>
      </c>
      <c r="G77" s="746">
        <v>0</v>
      </c>
      <c r="H77" s="749"/>
      <c r="J77" s="216"/>
      <c r="K77" s="216"/>
      <c r="L77" s="216"/>
      <c r="M77" s="750"/>
    </row>
    <row r="78" spans="1:13" x14ac:dyDescent="0.25">
      <c r="A78" s="173">
        <v>69</v>
      </c>
      <c r="B78" s="174" t="s">
        <v>145</v>
      </c>
      <c r="C78" s="122" t="s">
        <v>146</v>
      </c>
      <c r="D78" s="746">
        <f t="shared" si="2"/>
        <v>3000</v>
      </c>
      <c r="E78" s="746">
        <v>0</v>
      </c>
      <c r="F78" s="746">
        <v>3000</v>
      </c>
      <c r="G78" s="746">
        <v>0</v>
      </c>
      <c r="H78" s="749"/>
      <c r="J78" s="216"/>
      <c r="K78" s="216"/>
      <c r="L78" s="216"/>
      <c r="M78" s="750"/>
    </row>
    <row r="79" spans="1:13" x14ac:dyDescent="0.25">
      <c r="A79" s="173">
        <v>70</v>
      </c>
      <c r="B79" s="174" t="s">
        <v>147</v>
      </c>
      <c r="C79" s="122" t="s">
        <v>148</v>
      </c>
      <c r="D79" s="746">
        <f t="shared" si="2"/>
        <v>300</v>
      </c>
      <c r="E79" s="746">
        <v>0</v>
      </c>
      <c r="F79" s="746">
        <v>300</v>
      </c>
      <c r="G79" s="746">
        <v>0</v>
      </c>
      <c r="H79" s="749"/>
      <c r="J79" s="216"/>
      <c r="K79" s="216"/>
      <c r="L79" s="216"/>
      <c r="M79" s="750"/>
    </row>
    <row r="80" spans="1:13" x14ac:dyDescent="0.25">
      <c r="A80" s="173">
        <v>71</v>
      </c>
      <c r="B80" s="174" t="s">
        <v>149</v>
      </c>
      <c r="C80" s="122" t="s">
        <v>150</v>
      </c>
      <c r="D80" s="746">
        <f t="shared" si="2"/>
        <v>211</v>
      </c>
      <c r="E80" s="746">
        <v>0</v>
      </c>
      <c r="F80" s="746">
        <v>211</v>
      </c>
      <c r="G80" s="746">
        <v>0</v>
      </c>
      <c r="H80" s="749"/>
      <c r="J80" s="216"/>
      <c r="K80" s="216"/>
      <c r="L80" s="216"/>
      <c r="M80" s="750"/>
    </row>
    <row r="81" spans="1:13" x14ac:dyDescent="0.25">
      <c r="A81" s="173">
        <v>72</v>
      </c>
      <c r="B81" s="176" t="s">
        <v>151</v>
      </c>
      <c r="C81" s="122" t="s">
        <v>152</v>
      </c>
      <c r="D81" s="746">
        <f t="shared" si="2"/>
        <v>9600</v>
      </c>
      <c r="E81" s="746">
        <v>0</v>
      </c>
      <c r="F81" s="746">
        <v>5300</v>
      </c>
      <c r="G81" s="746">
        <v>4300</v>
      </c>
      <c r="H81" s="749"/>
      <c r="J81" s="216"/>
      <c r="K81" s="216"/>
      <c r="L81" s="216"/>
      <c r="M81" s="750"/>
    </row>
    <row r="82" spans="1:13" x14ac:dyDescent="0.25">
      <c r="A82" s="173">
        <v>73</v>
      </c>
      <c r="B82" s="174" t="s">
        <v>153</v>
      </c>
      <c r="C82" s="122" t="s">
        <v>154</v>
      </c>
      <c r="D82" s="746">
        <f t="shared" si="2"/>
        <v>4060</v>
      </c>
      <c r="E82" s="746">
        <v>0</v>
      </c>
      <c r="F82" s="746">
        <v>0</v>
      </c>
      <c r="G82" s="746">
        <v>4060</v>
      </c>
      <c r="H82" s="749"/>
      <c r="J82" s="216"/>
      <c r="K82" s="216"/>
      <c r="L82" s="216"/>
      <c r="M82" s="750"/>
    </row>
    <row r="83" spans="1:13" x14ac:dyDescent="0.25">
      <c r="A83" s="173">
        <v>74</v>
      </c>
      <c r="B83" s="176" t="s">
        <v>155</v>
      </c>
      <c r="C83" s="122" t="s">
        <v>156</v>
      </c>
      <c r="D83" s="746">
        <f t="shared" si="2"/>
        <v>6000</v>
      </c>
      <c r="E83" s="746">
        <v>0</v>
      </c>
      <c r="F83" s="746">
        <v>1000</v>
      </c>
      <c r="G83" s="746">
        <v>5000</v>
      </c>
      <c r="H83" s="749"/>
      <c r="J83" s="216"/>
      <c r="K83" s="216"/>
      <c r="L83" s="216"/>
      <c r="M83" s="750"/>
    </row>
    <row r="84" spans="1:13" x14ac:dyDescent="0.25">
      <c r="A84" s="173">
        <v>75</v>
      </c>
      <c r="B84" s="174" t="s">
        <v>157</v>
      </c>
      <c r="C84" s="122" t="s">
        <v>309</v>
      </c>
      <c r="D84" s="746">
        <f t="shared" si="2"/>
        <v>2000</v>
      </c>
      <c r="E84" s="746">
        <v>0</v>
      </c>
      <c r="F84" s="746">
        <v>2000</v>
      </c>
      <c r="G84" s="746">
        <v>0</v>
      </c>
      <c r="H84" s="749"/>
      <c r="J84" s="216"/>
      <c r="K84" s="216"/>
      <c r="L84" s="216"/>
      <c r="M84" s="750"/>
    </row>
    <row r="85" spans="1:13" x14ac:dyDescent="0.25">
      <c r="A85" s="173">
        <v>76</v>
      </c>
      <c r="B85" s="174" t="s">
        <v>158</v>
      </c>
      <c r="C85" s="122" t="s">
        <v>159</v>
      </c>
      <c r="D85" s="746">
        <f t="shared" si="2"/>
        <v>9735</v>
      </c>
      <c r="E85" s="746">
        <v>735</v>
      </c>
      <c r="F85" s="746">
        <v>0</v>
      </c>
      <c r="G85" s="746">
        <v>9000</v>
      </c>
      <c r="H85" s="749"/>
      <c r="J85" s="216"/>
      <c r="K85" s="216"/>
      <c r="L85" s="216"/>
      <c r="M85" s="750"/>
    </row>
    <row r="86" spans="1:13" x14ac:dyDescent="0.25">
      <c r="A86" s="173">
        <v>77</v>
      </c>
      <c r="B86" s="174" t="s">
        <v>160</v>
      </c>
      <c r="C86" s="122" t="s">
        <v>161</v>
      </c>
      <c r="D86" s="746">
        <f t="shared" si="2"/>
        <v>0</v>
      </c>
      <c r="E86" s="746">
        <v>0</v>
      </c>
      <c r="F86" s="746">
        <v>0</v>
      </c>
      <c r="G86" s="746">
        <v>0</v>
      </c>
      <c r="H86" s="749"/>
      <c r="J86" s="216"/>
      <c r="K86" s="216"/>
      <c r="L86" s="216"/>
      <c r="M86" s="750"/>
    </row>
    <row r="87" spans="1:13" x14ac:dyDescent="0.25">
      <c r="A87" s="173">
        <v>78</v>
      </c>
      <c r="B87" s="174" t="s">
        <v>162</v>
      </c>
      <c r="C87" s="122" t="s">
        <v>163</v>
      </c>
      <c r="D87" s="746">
        <f t="shared" si="2"/>
        <v>1566</v>
      </c>
      <c r="E87" s="746">
        <v>0</v>
      </c>
      <c r="F87" s="746">
        <v>0</v>
      </c>
      <c r="G87" s="746">
        <v>1566</v>
      </c>
      <c r="H87" s="749"/>
      <c r="J87" s="216"/>
      <c r="K87" s="216"/>
      <c r="L87" s="216"/>
      <c r="M87" s="750"/>
    </row>
    <row r="88" spans="1:13" x14ac:dyDescent="0.25">
      <c r="A88" s="173">
        <v>79</v>
      </c>
      <c r="B88" s="174" t="s">
        <v>164</v>
      </c>
      <c r="C88" s="122" t="s">
        <v>165</v>
      </c>
      <c r="D88" s="746">
        <f t="shared" si="2"/>
        <v>0</v>
      </c>
      <c r="E88" s="746">
        <v>0</v>
      </c>
      <c r="F88" s="746">
        <v>0</v>
      </c>
      <c r="G88" s="746">
        <v>0</v>
      </c>
      <c r="H88" s="749"/>
      <c r="J88" s="216"/>
      <c r="K88" s="216"/>
      <c r="L88" s="216"/>
      <c r="M88" s="750"/>
    </row>
    <row r="89" spans="1:13" x14ac:dyDescent="0.25">
      <c r="A89" s="173">
        <v>80</v>
      </c>
      <c r="B89" s="175" t="s">
        <v>166</v>
      </c>
      <c r="C89" s="122" t="s">
        <v>167</v>
      </c>
      <c r="D89" s="746">
        <f t="shared" si="2"/>
        <v>0</v>
      </c>
      <c r="E89" s="746">
        <v>0</v>
      </c>
      <c r="F89" s="746">
        <v>0</v>
      </c>
      <c r="G89" s="746">
        <v>0</v>
      </c>
      <c r="H89" s="749"/>
      <c r="J89" s="216"/>
      <c r="K89" s="216"/>
      <c r="L89" s="216"/>
      <c r="M89" s="750"/>
    </row>
    <row r="90" spans="1:13" ht="16.5" customHeight="1" x14ac:dyDescent="0.25">
      <c r="A90" s="947">
        <v>81</v>
      </c>
      <c r="B90" s="950" t="s">
        <v>168</v>
      </c>
      <c r="C90" s="213" t="s">
        <v>320</v>
      </c>
      <c r="D90" s="746">
        <f t="shared" si="2"/>
        <v>0</v>
      </c>
      <c r="E90" s="746">
        <v>0</v>
      </c>
      <c r="F90" s="746">
        <v>0</v>
      </c>
      <c r="G90" s="746">
        <v>0</v>
      </c>
      <c r="H90" s="749"/>
      <c r="J90" s="216"/>
      <c r="K90" s="216"/>
      <c r="L90" s="216"/>
      <c r="M90" s="750"/>
    </row>
    <row r="91" spans="1:13" ht="28.5" customHeight="1" x14ac:dyDescent="0.25">
      <c r="A91" s="948"/>
      <c r="B91" s="951"/>
      <c r="C91" s="122" t="s">
        <v>321</v>
      </c>
      <c r="D91" s="746">
        <f t="shared" si="2"/>
        <v>0</v>
      </c>
      <c r="E91" s="746">
        <v>0</v>
      </c>
      <c r="F91" s="746">
        <v>0</v>
      </c>
      <c r="G91" s="746">
        <v>0</v>
      </c>
      <c r="H91" s="749"/>
      <c r="J91" s="216"/>
      <c r="K91" s="216"/>
      <c r="L91" s="216"/>
      <c r="M91" s="750"/>
    </row>
    <row r="92" spans="1:13" x14ac:dyDescent="0.25">
      <c r="A92" s="948"/>
      <c r="B92" s="951"/>
      <c r="C92" s="122" t="s">
        <v>322</v>
      </c>
      <c r="D92" s="746">
        <f t="shared" si="2"/>
        <v>0</v>
      </c>
      <c r="E92" s="746">
        <v>0</v>
      </c>
      <c r="F92" s="746">
        <v>0</v>
      </c>
      <c r="G92" s="746">
        <v>0</v>
      </c>
      <c r="H92" s="749"/>
      <c r="J92" s="216"/>
      <c r="K92" s="216"/>
      <c r="L92" s="216"/>
      <c r="M92" s="750"/>
    </row>
    <row r="93" spans="1:13" ht="24" x14ac:dyDescent="0.25">
      <c r="A93" s="949"/>
      <c r="B93" s="952"/>
      <c r="C93" s="180" t="s">
        <v>323</v>
      </c>
      <c r="D93" s="746">
        <f t="shared" si="2"/>
        <v>0</v>
      </c>
      <c r="E93" s="746">
        <v>0</v>
      </c>
      <c r="F93" s="746">
        <v>0</v>
      </c>
      <c r="G93" s="746">
        <v>0</v>
      </c>
      <c r="H93" s="749"/>
      <c r="J93" s="216"/>
      <c r="K93" s="216"/>
      <c r="L93" s="216"/>
      <c r="M93" s="750"/>
    </row>
    <row r="94" spans="1:13" x14ac:dyDescent="0.25">
      <c r="A94" s="173">
        <v>82</v>
      </c>
      <c r="B94" s="175" t="s">
        <v>170</v>
      </c>
      <c r="C94" s="122" t="s">
        <v>171</v>
      </c>
      <c r="D94" s="746">
        <f t="shared" si="2"/>
        <v>0</v>
      </c>
      <c r="E94" s="746">
        <v>0</v>
      </c>
      <c r="F94" s="746">
        <v>0</v>
      </c>
      <c r="G94" s="746">
        <v>0</v>
      </c>
      <c r="H94" s="749"/>
      <c r="J94" s="216"/>
      <c r="K94" s="216"/>
      <c r="L94" s="216"/>
      <c r="M94" s="750"/>
    </row>
    <row r="95" spans="1:13" x14ac:dyDescent="0.25">
      <c r="A95" s="173">
        <v>83</v>
      </c>
      <c r="B95" s="175" t="s">
        <v>172</v>
      </c>
      <c r="C95" s="122" t="s">
        <v>173</v>
      </c>
      <c r="D95" s="746">
        <f t="shared" si="2"/>
        <v>0</v>
      </c>
      <c r="E95" s="746">
        <v>0</v>
      </c>
      <c r="F95" s="746">
        <v>0</v>
      </c>
      <c r="G95" s="746">
        <v>0</v>
      </c>
      <c r="H95" s="749"/>
      <c r="J95" s="216"/>
      <c r="K95" s="216"/>
      <c r="L95" s="216"/>
      <c r="M95" s="750"/>
    </row>
    <row r="96" spans="1:13" x14ac:dyDescent="0.25">
      <c r="A96" s="173">
        <v>84</v>
      </c>
      <c r="B96" s="176" t="s">
        <v>174</v>
      </c>
      <c r="C96" s="122" t="s">
        <v>175</v>
      </c>
      <c r="D96" s="746">
        <f t="shared" si="2"/>
        <v>4128</v>
      </c>
      <c r="E96" s="746">
        <v>0</v>
      </c>
      <c r="F96" s="746">
        <v>328</v>
      </c>
      <c r="G96" s="746">
        <v>3800</v>
      </c>
      <c r="H96" s="749"/>
      <c r="J96" s="216"/>
      <c r="K96" s="216"/>
      <c r="L96" s="216"/>
      <c r="M96" s="750"/>
    </row>
    <row r="97" spans="1:13" x14ac:dyDescent="0.25">
      <c r="A97" s="173">
        <v>85</v>
      </c>
      <c r="B97" s="175" t="s">
        <v>176</v>
      </c>
      <c r="C97" s="122" t="s">
        <v>177</v>
      </c>
      <c r="D97" s="746">
        <f t="shared" si="2"/>
        <v>1236</v>
      </c>
      <c r="E97" s="746">
        <v>436</v>
      </c>
      <c r="F97" s="746">
        <v>800</v>
      </c>
      <c r="G97" s="746">
        <v>0</v>
      </c>
      <c r="H97" s="749"/>
      <c r="J97" s="216"/>
      <c r="K97" s="216"/>
      <c r="L97" s="216"/>
      <c r="M97" s="750"/>
    </row>
    <row r="98" spans="1:13" x14ac:dyDescent="0.25">
      <c r="A98" s="173">
        <v>86</v>
      </c>
      <c r="B98" s="176" t="s">
        <v>178</v>
      </c>
      <c r="C98" s="122" t="s">
        <v>179</v>
      </c>
      <c r="D98" s="746">
        <f t="shared" si="2"/>
        <v>3285</v>
      </c>
      <c r="E98" s="746">
        <v>0</v>
      </c>
      <c r="F98" s="746">
        <v>139</v>
      </c>
      <c r="G98" s="746">
        <v>3146</v>
      </c>
      <c r="H98" s="749"/>
      <c r="J98" s="216"/>
      <c r="K98" s="216"/>
      <c r="L98" s="216"/>
      <c r="M98" s="750"/>
    </row>
    <row r="99" spans="1:13" x14ac:dyDescent="0.25">
      <c r="A99" s="173">
        <v>87</v>
      </c>
      <c r="B99" s="176" t="s">
        <v>180</v>
      </c>
      <c r="C99" s="122" t="s">
        <v>181</v>
      </c>
      <c r="D99" s="746">
        <f t="shared" si="2"/>
        <v>8000</v>
      </c>
      <c r="E99" s="746">
        <v>0</v>
      </c>
      <c r="F99" s="746">
        <v>2079</v>
      </c>
      <c r="G99" s="746">
        <v>5921</v>
      </c>
      <c r="H99" s="749"/>
      <c r="J99" s="216"/>
      <c r="K99" s="216"/>
      <c r="L99" s="216"/>
      <c r="M99" s="750"/>
    </row>
    <row r="100" spans="1:13" x14ac:dyDescent="0.25">
      <c r="A100" s="173">
        <v>88</v>
      </c>
      <c r="B100" s="175" t="s">
        <v>182</v>
      </c>
      <c r="C100" s="122" t="s">
        <v>183</v>
      </c>
      <c r="D100" s="746">
        <f t="shared" si="2"/>
        <v>7000</v>
      </c>
      <c r="E100" s="746">
        <v>0</v>
      </c>
      <c r="F100" s="746">
        <v>0</v>
      </c>
      <c r="G100" s="746">
        <v>7000</v>
      </c>
      <c r="H100" s="749"/>
      <c r="J100" s="216"/>
      <c r="K100" s="216"/>
      <c r="L100" s="216"/>
      <c r="M100" s="750"/>
    </row>
    <row r="101" spans="1:13" x14ac:dyDescent="0.25">
      <c r="A101" s="173">
        <v>89</v>
      </c>
      <c r="B101" s="174" t="s">
        <v>186</v>
      </c>
      <c r="C101" s="122" t="s">
        <v>187</v>
      </c>
      <c r="D101" s="746">
        <f t="shared" si="2"/>
        <v>14608</v>
      </c>
      <c r="E101" s="746">
        <v>0</v>
      </c>
      <c r="F101" s="746">
        <v>3958</v>
      </c>
      <c r="G101" s="746">
        <v>10650</v>
      </c>
      <c r="H101" s="749"/>
      <c r="J101" s="216"/>
      <c r="K101" s="216"/>
      <c r="L101" s="216"/>
      <c r="M101" s="750"/>
    </row>
    <row r="102" spans="1:13" x14ac:dyDescent="0.25">
      <c r="A102" s="173">
        <v>90</v>
      </c>
      <c r="B102" s="174" t="s">
        <v>188</v>
      </c>
      <c r="C102" s="122" t="s">
        <v>189</v>
      </c>
      <c r="D102" s="746">
        <f t="shared" si="2"/>
        <v>10402</v>
      </c>
      <c r="E102" s="746">
        <v>50</v>
      </c>
      <c r="F102" s="746">
        <v>9252</v>
      </c>
      <c r="G102" s="746">
        <v>1100</v>
      </c>
      <c r="H102" s="749"/>
      <c r="J102" s="216"/>
      <c r="K102" s="216"/>
      <c r="L102" s="216"/>
      <c r="M102" s="750"/>
    </row>
    <row r="103" spans="1:13" x14ac:dyDescent="0.25">
      <c r="A103" s="173">
        <v>91</v>
      </c>
      <c r="B103" s="176" t="s">
        <v>190</v>
      </c>
      <c r="C103" s="122" t="s">
        <v>191</v>
      </c>
      <c r="D103" s="746">
        <f t="shared" si="2"/>
        <v>5000</v>
      </c>
      <c r="E103" s="746">
        <v>0</v>
      </c>
      <c r="F103" s="746">
        <v>4700</v>
      </c>
      <c r="G103" s="746">
        <v>300</v>
      </c>
      <c r="H103" s="749"/>
      <c r="J103" s="216"/>
      <c r="K103" s="216"/>
      <c r="L103" s="216"/>
      <c r="M103" s="750"/>
    </row>
    <row r="104" spans="1:13" x14ac:dyDescent="0.25">
      <c r="A104" s="173">
        <v>92</v>
      </c>
      <c r="B104" s="174" t="s">
        <v>192</v>
      </c>
      <c r="C104" s="122" t="s">
        <v>193</v>
      </c>
      <c r="D104" s="746">
        <f t="shared" si="2"/>
        <v>4060</v>
      </c>
      <c r="E104" s="746">
        <v>560</v>
      </c>
      <c r="F104" s="746">
        <v>0</v>
      </c>
      <c r="G104" s="746">
        <v>3500</v>
      </c>
      <c r="H104" s="749"/>
      <c r="J104" s="216"/>
      <c r="K104" s="216"/>
      <c r="L104" s="216"/>
      <c r="M104" s="750"/>
    </row>
    <row r="105" spans="1:13" x14ac:dyDescent="0.25">
      <c r="A105" s="173">
        <v>93</v>
      </c>
      <c r="B105" s="174" t="s">
        <v>194</v>
      </c>
      <c r="C105" s="122" t="s">
        <v>195</v>
      </c>
      <c r="D105" s="746">
        <f t="shared" si="2"/>
        <v>8300</v>
      </c>
      <c r="E105" s="746">
        <v>0</v>
      </c>
      <c r="F105" s="746">
        <v>0</v>
      </c>
      <c r="G105" s="746">
        <v>8300</v>
      </c>
      <c r="H105" s="749"/>
      <c r="J105" s="216"/>
      <c r="K105" s="216"/>
      <c r="L105" s="216"/>
      <c r="M105" s="750"/>
    </row>
    <row r="106" spans="1:13" x14ac:dyDescent="0.25">
      <c r="A106" s="173">
        <v>94</v>
      </c>
      <c r="B106" s="175" t="s">
        <v>196</v>
      </c>
      <c r="C106" s="122" t="s">
        <v>197</v>
      </c>
      <c r="D106" s="746">
        <f t="shared" si="2"/>
        <v>8500</v>
      </c>
      <c r="E106" s="746">
        <v>0</v>
      </c>
      <c r="F106" s="746">
        <v>3000</v>
      </c>
      <c r="G106" s="746">
        <v>5500</v>
      </c>
      <c r="H106" s="749"/>
      <c r="J106" s="216"/>
      <c r="K106" s="216"/>
      <c r="L106" s="216"/>
      <c r="M106" s="750"/>
    </row>
    <row r="107" spans="1:13" x14ac:dyDescent="0.25">
      <c r="A107" s="173">
        <v>95</v>
      </c>
      <c r="B107" s="176" t="s">
        <v>198</v>
      </c>
      <c r="C107" s="122" t="s">
        <v>199</v>
      </c>
      <c r="D107" s="746">
        <f t="shared" si="2"/>
        <v>4351</v>
      </c>
      <c r="E107" s="746">
        <v>483</v>
      </c>
      <c r="F107" s="746">
        <v>1700</v>
      </c>
      <c r="G107" s="746">
        <v>2168</v>
      </c>
      <c r="H107" s="749"/>
      <c r="J107" s="216"/>
      <c r="K107" s="216"/>
      <c r="L107" s="216"/>
      <c r="M107" s="750"/>
    </row>
    <row r="108" spans="1:13" x14ac:dyDescent="0.25">
      <c r="A108" s="173">
        <v>96</v>
      </c>
      <c r="B108" s="174" t="s">
        <v>202</v>
      </c>
      <c r="C108" s="122" t="s">
        <v>203</v>
      </c>
      <c r="D108" s="746">
        <f t="shared" si="2"/>
        <v>11732</v>
      </c>
      <c r="E108" s="746">
        <v>2000</v>
      </c>
      <c r="F108" s="746">
        <v>1520</v>
      </c>
      <c r="G108" s="746">
        <v>8212</v>
      </c>
      <c r="H108" s="749"/>
      <c r="J108" s="216"/>
      <c r="K108" s="216"/>
      <c r="L108" s="216"/>
      <c r="M108" s="750"/>
    </row>
    <row r="109" spans="1:13" x14ac:dyDescent="0.25">
      <c r="A109" s="173">
        <v>97</v>
      </c>
      <c r="B109" s="174" t="s">
        <v>206</v>
      </c>
      <c r="C109" s="122" t="s">
        <v>207</v>
      </c>
      <c r="D109" s="746">
        <f t="shared" si="2"/>
        <v>0</v>
      </c>
      <c r="E109" s="746">
        <v>0</v>
      </c>
      <c r="F109" s="746">
        <v>0</v>
      </c>
      <c r="G109" s="746">
        <v>0</v>
      </c>
      <c r="H109" s="749"/>
      <c r="J109" s="216"/>
      <c r="K109" s="216"/>
      <c r="L109" s="216"/>
      <c r="M109" s="750"/>
    </row>
    <row r="110" spans="1:13" x14ac:dyDescent="0.25">
      <c r="A110" s="173">
        <v>98</v>
      </c>
      <c r="B110" s="174" t="s">
        <v>208</v>
      </c>
      <c r="C110" s="122" t="s">
        <v>209</v>
      </c>
      <c r="D110" s="746">
        <f t="shared" si="2"/>
        <v>0</v>
      </c>
      <c r="E110" s="746">
        <v>0</v>
      </c>
      <c r="F110" s="746">
        <v>0</v>
      </c>
      <c r="G110" s="746">
        <v>0</v>
      </c>
      <c r="H110" s="749"/>
      <c r="J110" s="216"/>
      <c r="K110" s="216"/>
      <c r="L110" s="216"/>
      <c r="M110" s="750"/>
    </row>
    <row r="111" spans="1:13" x14ac:dyDescent="0.25">
      <c r="A111" s="173">
        <v>99</v>
      </c>
      <c r="B111" s="176" t="s">
        <v>210</v>
      </c>
      <c r="C111" s="122" t="s">
        <v>211</v>
      </c>
      <c r="D111" s="746">
        <f t="shared" si="2"/>
        <v>0</v>
      </c>
      <c r="E111" s="746">
        <v>0</v>
      </c>
      <c r="F111" s="746">
        <v>0</v>
      </c>
      <c r="G111" s="746">
        <v>0</v>
      </c>
      <c r="H111" s="749"/>
      <c r="J111" s="216"/>
      <c r="K111" s="216"/>
      <c r="L111" s="216"/>
      <c r="M111" s="750"/>
    </row>
    <row r="112" spans="1:13" x14ac:dyDescent="0.25">
      <c r="A112" s="173">
        <v>100</v>
      </c>
      <c r="B112" s="176" t="s">
        <v>212</v>
      </c>
      <c r="C112" s="122" t="s">
        <v>213</v>
      </c>
      <c r="D112" s="746">
        <f t="shared" si="2"/>
        <v>0</v>
      </c>
      <c r="E112" s="746">
        <v>0</v>
      </c>
      <c r="F112" s="746">
        <v>0</v>
      </c>
      <c r="G112" s="746">
        <v>0</v>
      </c>
      <c r="H112" s="749"/>
      <c r="J112" s="216"/>
      <c r="K112" s="216"/>
      <c r="L112" s="216"/>
      <c r="M112" s="750"/>
    </row>
    <row r="113" spans="1:13" x14ac:dyDescent="0.25">
      <c r="A113" s="173">
        <v>101</v>
      </c>
      <c r="B113" s="176" t="s">
        <v>214</v>
      </c>
      <c r="C113" s="122" t="s">
        <v>215</v>
      </c>
      <c r="D113" s="746">
        <f t="shared" si="2"/>
        <v>0</v>
      </c>
      <c r="E113" s="746">
        <v>0</v>
      </c>
      <c r="F113" s="746">
        <v>0</v>
      </c>
      <c r="G113" s="746">
        <v>0</v>
      </c>
      <c r="H113" s="749"/>
      <c r="J113" s="216"/>
      <c r="K113" s="216"/>
      <c r="L113" s="216"/>
      <c r="M113" s="750"/>
    </row>
    <row r="114" spans="1:13" x14ac:dyDescent="0.25">
      <c r="A114" s="173">
        <v>102</v>
      </c>
      <c r="B114" s="176" t="s">
        <v>216</v>
      </c>
      <c r="C114" s="122" t="s">
        <v>217</v>
      </c>
      <c r="D114" s="746">
        <f t="shared" si="2"/>
        <v>0</v>
      </c>
      <c r="E114" s="746">
        <v>0</v>
      </c>
      <c r="F114" s="746">
        <v>0</v>
      </c>
      <c r="G114" s="746">
        <v>0</v>
      </c>
      <c r="H114" s="749"/>
      <c r="J114" s="216"/>
      <c r="K114" s="216"/>
      <c r="L114" s="216"/>
      <c r="M114" s="750"/>
    </row>
    <row r="115" spans="1:13" x14ac:dyDescent="0.25">
      <c r="A115" s="173">
        <v>103</v>
      </c>
      <c r="B115" s="176" t="s">
        <v>218</v>
      </c>
      <c r="C115" s="122" t="s">
        <v>219</v>
      </c>
      <c r="D115" s="746">
        <f t="shared" si="2"/>
        <v>0</v>
      </c>
      <c r="E115" s="746">
        <v>0</v>
      </c>
      <c r="F115" s="746">
        <v>0</v>
      </c>
      <c r="G115" s="746">
        <v>0</v>
      </c>
      <c r="H115" s="749"/>
      <c r="J115" s="216"/>
      <c r="K115" s="216"/>
      <c r="L115" s="216"/>
      <c r="M115" s="750"/>
    </row>
    <row r="116" spans="1:13" x14ac:dyDescent="0.25">
      <c r="A116" s="173">
        <v>104</v>
      </c>
      <c r="B116" s="181" t="s">
        <v>220</v>
      </c>
      <c r="C116" s="179" t="s">
        <v>221</v>
      </c>
      <c r="D116" s="746">
        <f t="shared" si="2"/>
        <v>0</v>
      </c>
      <c r="E116" s="746">
        <v>0</v>
      </c>
      <c r="F116" s="746">
        <v>0</v>
      </c>
      <c r="G116" s="746">
        <v>0</v>
      </c>
      <c r="H116" s="749"/>
      <c r="J116" s="216"/>
      <c r="K116" s="216"/>
      <c r="L116" s="216"/>
      <c r="M116" s="750"/>
    </row>
    <row r="117" spans="1:13" x14ac:dyDescent="0.25">
      <c r="A117" s="173">
        <v>105</v>
      </c>
      <c r="B117" s="175" t="s">
        <v>222</v>
      </c>
      <c r="C117" s="122" t="s">
        <v>223</v>
      </c>
      <c r="D117" s="746">
        <f t="shared" si="2"/>
        <v>0</v>
      </c>
      <c r="E117" s="746">
        <v>0</v>
      </c>
      <c r="F117" s="746">
        <v>0</v>
      </c>
      <c r="G117" s="746">
        <v>0</v>
      </c>
      <c r="H117" s="749"/>
      <c r="J117" s="216"/>
      <c r="K117" s="216"/>
      <c r="L117" s="216"/>
      <c r="M117" s="750"/>
    </row>
    <row r="118" spans="1:13" x14ac:dyDescent="0.25">
      <c r="A118" s="173">
        <v>106</v>
      </c>
      <c r="B118" s="176" t="s">
        <v>224</v>
      </c>
      <c r="C118" s="122" t="s">
        <v>225</v>
      </c>
      <c r="D118" s="746">
        <f t="shared" si="2"/>
        <v>0</v>
      </c>
      <c r="E118" s="746">
        <v>0</v>
      </c>
      <c r="F118" s="746">
        <v>0</v>
      </c>
      <c r="G118" s="746">
        <v>0</v>
      </c>
      <c r="H118" s="749"/>
      <c r="J118" s="216"/>
      <c r="K118" s="216"/>
      <c r="L118" s="216"/>
      <c r="M118" s="750"/>
    </row>
    <row r="119" spans="1:13" x14ac:dyDescent="0.25">
      <c r="A119" s="173">
        <v>107</v>
      </c>
      <c r="B119" s="174" t="s">
        <v>226</v>
      </c>
      <c r="C119" s="182" t="s">
        <v>227</v>
      </c>
      <c r="D119" s="746">
        <f t="shared" si="2"/>
        <v>0</v>
      </c>
      <c r="E119" s="746">
        <v>0</v>
      </c>
      <c r="F119" s="746">
        <v>0</v>
      </c>
      <c r="G119" s="746">
        <v>0</v>
      </c>
      <c r="H119" s="749"/>
      <c r="J119" s="216"/>
      <c r="K119" s="216"/>
      <c r="L119" s="216"/>
      <c r="M119" s="750"/>
    </row>
    <row r="120" spans="1:13" x14ac:dyDescent="0.25">
      <c r="A120" s="173">
        <v>108</v>
      </c>
      <c r="B120" s="176" t="s">
        <v>228</v>
      </c>
      <c r="C120" s="122" t="s">
        <v>229</v>
      </c>
      <c r="D120" s="746">
        <f t="shared" si="2"/>
        <v>0</v>
      </c>
      <c r="E120" s="746">
        <v>0</v>
      </c>
      <c r="F120" s="746">
        <v>0</v>
      </c>
      <c r="G120" s="746">
        <v>0</v>
      </c>
      <c r="H120" s="749"/>
      <c r="J120" s="216"/>
      <c r="K120" s="216"/>
      <c r="L120" s="216"/>
      <c r="M120" s="750"/>
    </row>
    <row r="121" spans="1:13" x14ac:dyDescent="0.25">
      <c r="A121" s="173">
        <v>109</v>
      </c>
      <c r="B121" s="175" t="s">
        <v>230</v>
      </c>
      <c r="C121" s="122" t="s">
        <v>231</v>
      </c>
      <c r="D121" s="746">
        <f t="shared" si="2"/>
        <v>0</v>
      </c>
      <c r="E121" s="746">
        <v>0</v>
      </c>
      <c r="F121" s="746">
        <v>0</v>
      </c>
      <c r="G121" s="746">
        <v>0</v>
      </c>
      <c r="H121" s="749"/>
      <c r="J121" s="216"/>
      <c r="K121" s="216"/>
      <c r="L121" s="216"/>
      <c r="M121" s="750"/>
    </row>
    <row r="122" spans="1:13" x14ac:dyDescent="0.25">
      <c r="A122" s="173">
        <v>110</v>
      </c>
      <c r="B122" s="174" t="s">
        <v>232</v>
      </c>
      <c r="C122" s="122" t="s">
        <v>233</v>
      </c>
      <c r="D122" s="746">
        <f t="shared" si="2"/>
        <v>0</v>
      </c>
      <c r="E122" s="746">
        <v>0</v>
      </c>
      <c r="F122" s="746">
        <v>0</v>
      </c>
      <c r="G122" s="746">
        <v>0</v>
      </c>
      <c r="H122" s="749"/>
      <c r="J122" s="216"/>
      <c r="K122" s="216"/>
      <c r="L122" s="216"/>
      <c r="M122" s="750"/>
    </row>
    <row r="123" spans="1:13" x14ac:dyDescent="0.25">
      <c r="A123" s="173">
        <v>111</v>
      </c>
      <c r="B123" s="175" t="s">
        <v>234</v>
      </c>
      <c r="C123" s="122" t="s">
        <v>235</v>
      </c>
      <c r="D123" s="746">
        <f t="shared" si="2"/>
        <v>0</v>
      </c>
      <c r="E123" s="746">
        <v>0</v>
      </c>
      <c r="F123" s="746">
        <v>0</v>
      </c>
      <c r="G123" s="746">
        <v>0</v>
      </c>
      <c r="H123" s="749"/>
      <c r="J123" s="216"/>
      <c r="K123" s="216"/>
      <c r="L123" s="216"/>
      <c r="M123" s="750"/>
    </row>
    <row r="124" spans="1:13" x14ac:dyDescent="0.25">
      <c r="A124" s="173">
        <v>112</v>
      </c>
      <c r="B124" s="175" t="s">
        <v>236</v>
      </c>
      <c r="C124" s="122" t="s">
        <v>237</v>
      </c>
      <c r="D124" s="746">
        <f t="shared" si="2"/>
        <v>0</v>
      </c>
      <c r="E124" s="746">
        <v>0</v>
      </c>
      <c r="F124" s="746">
        <v>0</v>
      </c>
      <c r="G124" s="746">
        <v>0</v>
      </c>
      <c r="H124" s="749"/>
      <c r="J124" s="216"/>
      <c r="K124" s="216"/>
      <c r="L124" s="216"/>
      <c r="M124" s="750"/>
    </row>
    <row r="125" spans="1:13" x14ac:dyDescent="0.25">
      <c r="A125" s="173">
        <v>113</v>
      </c>
      <c r="B125" s="176" t="s">
        <v>238</v>
      </c>
      <c r="C125" s="122" t="s">
        <v>239</v>
      </c>
      <c r="D125" s="746">
        <f t="shared" si="2"/>
        <v>0</v>
      </c>
      <c r="E125" s="746">
        <v>0</v>
      </c>
      <c r="F125" s="746">
        <v>0</v>
      </c>
      <c r="G125" s="746">
        <v>0</v>
      </c>
      <c r="H125" s="749"/>
      <c r="J125" s="216"/>
      <c r="K125" s="216"/>
      <c r="L125" s="216"/>
      <c r="M125" s="750"/>
    </row>
    <row r="126" spans="1:13" x14ac:dyDescent="0.25">
      <c r="A126" s="173">
        <v>114</v>
      </c>
      <c r="B126" s="176" t="s">
        <v>240</v>
      </c>
      <c r="C126" s="183" t="s">
        <v>241</v>
      </c>
      <c r="D126" s="746">
        <f t="shared" si="2"/>
        <v>0</v>
      </c>
      <c r="E126" s="746">
        <v>0</v>
      </c>
      <c r="F126" s="746">
        <v>0</v>
      </c>
      <c r="G126" s="746">
        <v>0</v>
      </c>
      <c r="H126" s="749"/>
      <c r="J126" s="216"/>
      <c r="K126" s="216"/>
      <c r="L126" s="216"/>
      <c r="M126" s="750"/>
    </row>
    <row r="127" spans="1:13" x14ac:dyDescent="0.25">
      <c r="A127" s="173">
        <v>115</v>
      </c>
      <c r="B127" s="176" t="s">
        <v>242</v>
      </c>
      <c r="C127" s="122" t="s">
        <v>243</v>
      </c>
      <c r="D127" s="746">
        <f t="shared" si="2"/>
        <v>0</v>
      </c>
      <c r="E127" s="746">
        <v>0</v>
      </c>
      <c r="F127" s="746">
        <v>0</v>
      </c>
      <c r="G127" s="746">
        <v>0</v>
      </c>
      <c r="H127" s="749"/>
      <c r="J127" s="216"/>
      <c r="K127" s="216"/>
      <c r="L127" s="216"/>
      <c r="M127" s="750"/>
    </row>
    <row r="128" spans="1:13" x14ac:dyDescent="0.25">
      <c r="A128" s="173">
        <v>116</v>
      </c>
      <c r="B128" s="176" t="s">
        <v>244</v>
      </c>
      <c r="C128" s="122" t="s">
        <v>245</v>
      </c>
      <c r="D128" s="746">
        <f t="shared" si="2"/>
        <v>0</v>
      </c>
      <c r="E128" s="746">
        <v>0</v>
      </c>
      <c r="F128" s="746">
        <v>0</v>
      </c>
      <c r="G128" s="746">
        <v>0</v>
      </c>
      <c r="H128" s="749"/>
      <c r="J128" s="216"/>
      <c r="K128" s="216"/>
      <c r="L128" s="216"/>
      <c r="M128" s="750"/>
    </row>
    <row r="129" spans="1:13" x14ac:dyDescent="0.25">
      <c r="A129" s="173">
        <v>117</v>
      </c>
      <c r="B129" s="176" t="s">
        <v>246</v>
      </c>
      <c r="C129" s="122" t="s">
        <v>247</v>
      </c>
      <c r="D129" s="746">
        <f t="shared" si="2"/>
        <v>0</v>
      </c>
      <c r="E129" s="746">
        <v>0</v>
      </c>
      <c r="F129" s="746">
        <v>0</v>
      </c>
      <c r="G129" s="746">
        <v>0</v>
      </c>
      <c r="H129" s="749"/>
      <c r="J129" s="216"/>
      <c r="K129" s="216"/>
      <c r="L129" s="216"/>
      <c r="M129" s="750"/>
    </row>
    <row r="130" spans="1:13" x14ac:dyDescent="0.25">
      <c r="A130" s="173">
        <v>118</v>
      </c>
      <c r="B130" s="174" t="s">
        <v>248</v>
      </c>
      <c r="C130" s="122" t="s">
        <v>249</v>
      </c>
      <c r="D130" s="746">
        <f t="shared" si="2"/>
        <v>0</v>
      </c>
      <c r="E130" s="746">
        <v>0</v>
      </c>
      <c r="F130" s="746">
        <v>0</v>
      </c>
      <c r="G130" s="746">
        <v>0</v>
      </c>
      <c r="H130" s="749"/>
      <c r="J130" s="216"/>
      <c r="K130" s="216"/>
      <c r="L130" s="216"/>
      <c r="M130" s="750"/>
    </row>
    <row r="131" spans="1:13" x14ac:dyDescent="0.25">
      <c r="A131" s="173">
        <v>119</v>
      </c>
      <c r="B131" s="174" t="s">
        <v>250</v>
      </c>
      <c r="C131" s="122" t="s">
        <v>251</v>
      </c>
      <c r="D131" s="746">
        <f t="shared" si="2"/>
        <v>0</v>
      </c>
      <c r="E131" s="746">
        <v>0</v>
      </c>
      <c r="F131" s="746">
        <v>0</v>
      </c>
      <c r="G131" s="746">
        <v>0</v>
      </c>
      <c r="H131" s="749"/>
      <c r="J131" s="216"/>
      <c r="K131" s="216"/>
      <c r="L131" s="216"/>
      <c r="M131" s="750"/>
    </row>
    <row r="132" spans="1:13" x14ac:dyDescent="0.25">
      <c r="A132" s="173">
        <v>120</v>
      </c>
      <c r="B132" s="174" t="s">
        <v>252</v>
      </c>
      <c r="C132" s="122" t="s">
        <v>253</v>
      </c>
      <c r="D132" s="746">
        <f t="shared" si="2"/>
        <v>0</v>
      </c>
      <c r="E132" s="746">
        <v>0</v>
      </c>
      <c r="F132" s="746">
        <v>0</v>
      </c>
      <c r="G132" s="746">
        <v>0</v>
      </c>
      <c r="H132" s="749"/>
      <c r="J132" s="216"/>
      <c r="K132" s="216"/>
      <c r="L132" s="216"/>
      <c r="M132" s="750"/>
    </row>
    <row r="133" spans="1:13" x14ac:dyDescent="0.25">
      <c r="A133" s="173">
        <v>121</v>
      </c>
      <c r="B133" s="176" t="s">
        <v>254</v>
      </c>
      <c r="C133" s="122" t="s">
        <v>255</v>
      </c>
      <c r="D133" s="746">
        <f t="shared" si="2"/>
        <v>0</v>
      </c>
      <c r="E133" s="746">
        <v>0</v>
      </c>
      <c r="F133" s="746">
        <v>0</v>
      </c>
      <c r="G133" s="746">
        <v>0</v>
      </c>
      <c r="H133" s="749"/>
      <c r="J133" s="216"/>
      <c r="K133" s="216"/>
      <c r="L133" s="216"/>
      <c r="M133" s="750"/>
    </row>
    <row r="134" spans="1:13" x14ac:dyDescent="0.25">
      <c r="A134" s="173">
        <v>122</v>
      </c>
      <c r="B134" s="176" t="s">
        <v>256</v>
      </c>
      <c r="C134" s="122" t="s">
        <v>257</v>
      </c>
      <c r="D134" s="746">
        <f t="shared" si="2"/>
        <v>0</v>
      </c>
      <c r="E134" s="746">
        <v>0</v>
      </c>
      <c r="F134" s="746">
        <v>0</v>
      </c>
      <c r="G134" s="746">
        <v>0</v>
      </c>
      <c r="H134" s="749"/>
      <c r="J134" s="216"/>
      <c r="K134" s="216"/>
      <c r="L134" s="216"/>
      <c r="M134" s="750"/>
    </row>
    <row r="135" spans="1:13" x14ac:dyDescent="0.25">
      <c r="A135" s="173">
        <v>123</v>
      </c>
      <c r="B135" s="176" t="s">
        <v>258</v>
      </c>
      <c r="C135" s="122" t="s">
        <v>259</v>
      </c>
      <c r="D135" s="746">
        <f t="shared" si="2"/>
        <v>0</v>
      </c>
      <c r="E135" s="746">
        <v>0</v>
      </c>
      <c r="F135" s="746">
        <v>0</v>
      </c>
      <c r="G135" s="746">
        <v>0</v>
      </c>
      <c r="H135" s="749"/>
      <c r="J135" s="216"/>
      <c r="K135" s="216"/>
      <c r="L135" s="216"/>
      <c r="M135" s="750"/>
    </row>
    <row r="136" spans="1:13" x14ac:dyDescent="0.25">
      <c r="A136" s="173">
        <v>124</v>
      </c>
      <c r="B136" s="174" t="s">
        <v>260</v>
      </c>
      <c r="C136" s="122" t="s">
        <v>261</v>
      </c>
      <c r="D136" s="746">
        <f t="shared" si="2"/>
        <v>0</v>
      </c>
      <c r="E136" s="746">
        <v>0</v>
      </c>
      <c r="F136" s="746">
        <v>0</v>
      </c>
      <c r="G136" s="746">
        <v>0</v>
      </c>
      <c r="H136" s="749"/>
      <c r="J136" s="216"/>
      <c r="K136" s="216"/>
      <c r="L136" s="216"/>
      <c r="M136" s="750"/>
    </row>
    <row r="137" spans="1:13" x14ac:dyDescent="0.25">
      <c r="A137" s="173">
        <v>125</v>
      </c>
      <c r="B137" s="175" t="s">
        <v>262</v>
      </c>
      <c r="C137" s="122" t="s">
        <v>263</v>
      </c>
      <c r="D137" s="746">
        <f t="shared" si="2"/>
        <v>6530</v>
      </c>
      <c r="E137" s="746">
        <v>0</v>
      </c>
      <c r="F137" s="746">
        <v>1580</v>
      </c>
      <c r="G137" s="746">
        <v>4950</v>
      </c>
      <c r="H137" s="749"/>
      <c r="J137" s="216"/>
      <c r="K137" s="216"/>
      <c r="L137" s="216"/>
      <c r="M137" s="750"/>
    </row>
    <row r="138" spans="1:13" x14ac:dyDescent="0.25">
      <c r="A138" s="173">
        <v>126</v>
      </c>
      <c r="B138" s="176" t="s">
        <v>264</v>
      </c>
      <c r="C138" s="122" t="s">
        <v>265</v>
      </c>
      <c r="D138" s="746">
        <f t="shared" si="2"/>
        <v>0</v>
      </c>
      <c r="E138" s="746">
        <v>0</v>
      </c>
      <c r="F138" s="746">
        <v>0</v>
      </c>
      <c r="G138" s="746">
        <v>0</v>
      </c>
      <c r="H138" s="749"/>
      <c r="J138" s="216"/>
      <c r="K138" s="216"/>
      <c r="L138" s="216"/>
      <c r="M138" s="750"/>
    </row>
    <row r="139" spans="1:13" x14ac:dyDescent="0.25">
      <c r="A139" s="173">
        <v>127</v>
      </c>
      <c r="B139" s="174" t="s">
        <v>266</v>
      </c>
      <c r="C139" s="122" t="s">
        <v>267</v>
      </c>
      <c r="D139" s="746">
        <f t="shared" si="2"/>
        <v>0</v>
      </c>
      <c r="E139" s="746">
        <v>0</v>
      </c>
      <c r="F139" s="746">
        <v>0</v>
      </c>
      <c r="G139" s="746">
        <v>0</v>
      </c>
      <c r="H139" s="749"/>
      <c r="J139" s="216"/>
      <c r="K139" s="216"/>
      <c r="L139" s="216"/>
      <c r="M139" s="750"/>
    </row>
    <row r="140" spans="1:13" x14ac:dyDescent="0.25">
      <c r="A140" s="173">
        <v>128</v>
      </c>
      <c r="B140" s="184" t="s">
        <v>268</v>
      </c>
      <c r="C140" s="185" t="s">
        <v>269</v>
      </c>
      <c r="D140" s="746">
        <f t="shared" si="2"/>
        <v>0</v>
      </c>
      <c r="E140" s="746">
        <v>0</v>
      </c>
      <c r="F140" s="746">
        <v>0</v>
      </c>
      <c r="G140" s="746">
        <v>0</v>
      </c>
      <c r="H140" s="749"/>
      <c r="J140" s="216"/>
      <c r="K140" s="216"/>
      <c r="L140" s="216"/>
      <c r="M140" s="750"/>
    </row>
    <row r="141" spans="1:13" x14ac:dyDescent="0.25">
      <c r="A141" s="173">
        <v>129</v>
      </c>
      <c r="B141" s="186" t="s">
        <v>270</v>
      </c>
      <c r="C141" s="187" t="s">
        <v>271</v>
      </c>
      <c r="D141" s="746">
        <f t="shared" ref="D141:D144" si="3">E141+F141+G141</f>
        <v>0</v>
      </c>
      <c r="E141" s="746">
        <v>0</v>
      </c>
      <c r="F141" s="746">
        <v>0</v>
      </c>
      <c r="G141" s="746">
        <v>0</v>
      </c>
      <c r="H141" s="749"/>
      <c r="J141" s="216"/>
      <c r="K141" s="216"/>
      <c r="L141" s="216"/>
      <c r="M141" s="750"/>
    </row>
    <row r="142" spans="1:13" x14ac:dyDescent="0.25">
      <c r="A142" s="173">
        <v>130</v>
      </c>
      <c r="B142" s="188" t="s">
        <v>272</v>
      </c>
      <c r="C142" s="189" t="s">
        <v>273</v>
      </c>
      <c r="D142" s="746">
        <f t="shared" si="3"/>
        <v>0</v>
      </c>
      <c r="E142" s="746">
        <v>0</v>
      </c>
      <c r="F142" s="746">
        <v>0</v>
      </c>
      <c r="G142" s="746">
        <v>0</v>
      </c>
      <c r="H142" s="749"/>
      <c r="J142" s="216"/>
      <c r="K142" s="216"/>
      <c r="L142" s="216"/>
      <c r="M142" s="750"/>
    </row>
    <row r="143" spans="1:13" x14ac:dyDescent="0.25">
      <c r="A143" s="173">
        <v>131</v>
      </c>
      <c r="B143" s="190" t="s">
        <v>274</v>
      </c>
      <c r="C143" s="489" t="s">
        <v>749</v>
      </c>
      <c r="D143" s="746">
        <f t="shared" si="3"/>
        <v>0</v>
      </c>
      <c r="E143" s="746">
        <v>0</v>
      </c>
      <c r="F143" s="746">
        <v>0</v>
      </c>
      <c r="G143" s="746">
        <v>0</v>
      </c>
      <c r="H143" s="749"/>
      <c r="J143" s="216"/>
      <c r="K143" s="216"/>
      <c r="L143" s="216"/>
      <c r="M143" s="750"/>
    </row>
    <row r="144" spans="1:13" x14ac:dyDescent="0.25">
      <c r="A144" s="173">
        <v>132</v>
      </c>
      <c r="B144" s="173" t="s">
        <v>275</v>
      </c>
      <c r="C144" s="191" t="s">
        <v>276</v>
      </c>
      <c r="D144" s="746">
        <f t="shared" si="3"/>
        <v>0</v>
      </c>
      <c r="E144" s="746">
        <v>0</v>
      </c>
      <c r="F144" s="746">
        <v>0</v>
      </c>
      <c r="G144" s="746">
        <v>0</v>
      </c>
      <c r="H144" s="749"/>
      <c r="J144" s="216"/>
      <c r="K144" s="216"/>
      <c r="L144" s="216"/>
      <c r="M144" s="750"/>
    </row>
    <row r="145" spans="1:13" x14ac:dyDescent="0.25">
      <c r="A145" s="173">
        <v>133</v>
      </c>
      <c r="B145" s="192" t="s">
        <v>277</v>
      </c>
      <c r="C145" s="191" t="s">
        <v>278</v>
      </c>
      <c r="D145" s="746">
        <f>E145+F145+G145</f>
        <v>0</v>
      </c>
      <c r="E145" s="217">
        <v>0</v>
      </c>
      <c r="F145" s="217">
        <v>0</v>
      </c>
      <c r="G145" s="217">
        <v>0</v>
      </c>
      <c r="H145" s="749"/>
      <c r="J145" s="216"/>
      <c r="K145" s="216"/>
      <c r="L145" s="216"/>
      <c r="M145" s="750"/>
    </row>
    <row r="146" spans="1:13" x14ac:dyDescent="0.25">
      <c r="A146" s="173">
        <v>134</v>
      </c>
      <c r="B146" s="751" t="s">
        <v>279</v>
      </c>
      <c r="C146" s="752" t="s">
        <v>280</v>
      </c>
      <c r="D146" s="217">
        <f t="shared" ref="D146" si="4">E146+F146+G146</f>
        <v>0</v>
      </c>
      <c r="E146" s="217">
        <v>0</v>
      </c>
      <c r="F146" s="217">
        <v>0</v>
      </c>
      <c r="G146" s="217">
        <v>0</v>
      </c>
      <c r="H146" s="749"/>
      <c r="J146" s="216"/>
      <c r="K146" s="216"/>
      <c r="L146" s="216"/>
      <c r="M146" s="750"/>
    </row>
    <row r="147" spans="1:13" x14ac:dyDescent="0.25">
      <c r="A147" s="173">
        <v>135</v>
      </c>
      <c r="B147" s="193" t="s">
        <v>281</v>
      </c>
      <c r="C147" s="423" t="s">
        <v>282</v>
      </c>
      <c r="D147" s="217">
        <v>0</v>
      </c>
      <c r="E147" s="217">
        <v>0</v>
      </c>
      <c r="F147" s="217">
        <v>0</v>
      </c>
      <c r="G147" s="217">
        <v>0</v>
      </c>
      <c r="H147" s="749"/>
      <c r="J147" s="216"/>
      <c r="K147" s="216"/>
      <c r="L147" s="216"/>
      <c r="M147" s="750"/>
    </row>
    <row r="148" spans="1:13" x14ac:dyDescent="0.25">
      <c r="A148" s="173">
        <v>136</v>
      </c>
      <c r="B148" s="193" t="s">
        <v>443</v>
      </c>
      <c r="C148" s="194" t="s">
        <v>444</v>
      </c>
      <c r="D148" s="217">
        <v>0</v>
      </c>
      <c r="E148" s="217">
        <v>0</v>
      </c>
      <c r="F148" s="217">
        <v>0</v>
      </c>
      <c r="G148" s="217">
        <v>0</v>
      </c>
      <c r="J148" s="216"/>
      <c r="K148" s="216"/>
      <c r="L148" s="216"/>
      <c r="M148" s="750"/>
    </row>
  </sheetData>
  <mergeCells count="14">
    <mergeCell ref="A7:C7"/>
    <mergeCell ref="A8:C8"/>
    <mergeCell ref="A9:C9"/>
    <mergeCell ref="A90:A93"/>
    <mergeCell ref="B90:B93"/>
    <mergeCell ref="A1:G1"/>
    <mergeCell ref="A2:A5"/>
    <mergeCell ref="B2:B5"/>
    <mergeCell ref="C2:C5"/>
    <mergeCell ref="D2:G2"/>
    <mergeCell ref="D3:G3"/>
    <mergeCell ref="D4:D5"/>
    <mergeCell ref="E4:E5"/>
    <mergeCell ref="F4:G4"/>
  </mergeCells>
  <pageMargins left="0.70866141732283472" right="0.70866141732283472" top="0.74803149606299213" bottom="0.74803149606299213" header="0.31496062992125984" footer="0.31496062992125984"/>
  <pageSetup paperSize="9" scale="9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3" ySplit="7" topLeftCell="D122" activePane="bottomRight" state="frozen"/>
      <selection pane="topRight" activeCell="D1" sqref="D1"/>
      <selection pane="bottomLeft" activeCell="A8" sqref="A8"/>
      <selection pane="bottomRight" activeCell="F143" sqref="F143"/>
    </sheetView>
  </sheetViews>
  <sheetFormatPr defaultRowHeight="12" x14ac:dyDescent="0.2"/>
  <cols>
    <col min="1" max="1" width="5.140625" style="232" customWidth="1"/>
    <col min="2" max="2" width="7.5703125" style="232" customWidth="1"/>
    <col min="3" max="3" width="37.7109375" style="232" customWidth="1"/>
    <col min="4" max="4" width="10.42578125" style="232" customWidth="1"/>
    <col min="5" max="5" width="33.85546875" style="454" customWidth="1"/>
    <col min="6" max="7" width="34.85546875" style="454" customWidth="1"/>
    <col min="8" max="16384" width="9.140625" style="454"/>
  </cols>
  <sheetData>
    <row r="1" spans="1:11" ht="15.75" x14ac:dyDescent="0.25">
      <c r="A1" s="1029" t="s">
        <v>738</v>
      </c>
      <c r="B1" s="1029"/>
      <c r="C1" s="1029"/>
      <c r="D1" s="1029"/>
      <c r="E1" s="1029"/>
      <c r="F1" s="1029"/>
      <c r="G1" s="1029"/>
      <c r="H1" s="453"/>
      <c r="I1" s="453"/>
    </row>
    <row r="2" spans="1:11" ht="9" customHeight="1" x14ac:dyDescent="0.2"/>
    <row r="3" spans="1:11" ht="15" customHeight="1" x14ac:dyDescent="0.2">
      <c r="A3" s="1030" t="s">
        <v>570</v>
      </c>
      <c r="B3" s="1032" t="s">
        <v>2</v>
      </c>
      <c r="C3" s="1034" t="s">
        <v>423</v>
      </c>
      <c r="D3" s="1036" t="s">
        <v>739</v>
      </c>
      <c r="E3" s="1036"/>
      <c r="F3" s="1036"/>
      <c r="G3" s="1036"/>
    </row>
    <row r="4" spans="1:11" ht="12" customHeight="1" x14ac:dyDescent="0.2">
      <c r="A4" s="1031"/>
      <c r="B4" s="1033"/>
      <c r="C4" s="1035"/>
      <c r="D4" s="1037" t="s">
        <v>388</v>
      </c>
      <c r="E4" s="1039" t="s">
        <v>293</v>
      </c>
      <c r="F4" s="1039"/>
      <c r="G4" s="1039"/>
    </row>
    <row r="5" spans="1:11" ht="87" customHeight="1" x14ac:dyDescent="0.2">
      <c r="A5" s="1031"/>
      <c r="B5" s="1033"/>
      <c r="C5" s="1035"/>
      <c r="D5" s="1038"/>
      <c r="E5" s="740" t="s">
        <v>740</v>
      </c>
      <c r="F5" s="455" t="s">
        <v>741</v>
      </c>
      <c r="G5" s="455" t="s">
        <v>742</v>
      </c>
    </row>
    <row r="6" spans="1:11" s="460" customFormat="1" ht="10.5" customHeight="1" x14ac:dyDescent="0.2">
      <c r="A6" s="456">
        <v>1</v>
      </c>
      <c r="B6" s="457">
        <v>2</v>
      </c>
      <c r="C6" s="458">
        <v>3</v>
      </c>
      <c r="D6" s="458">
        <v>4</v>
      </c>
      <c r="E6" s="456">
        <v>5</v>
      </c>
      <c r="F6" s="459">
        <v>6</v>
      </c>
      <c r="G6" s="459">
        <v>7</v>
      </c>
    </row>
    <row r="7" spans="1:11" ht="20.25" customHeight="1" x14ac:dyDescent="0.2">
      <c r="A7" s="1040" t="s">
        <v>589</v>
      </c>
      <c r="B7" s="1040"/>
      <c r="C7" s="1040"/>
      <c r="D7" s="461">
        <f t="shared" ref="D7:D70" si="0">E7+F7+G7</f>
        <v>128721</v>
      </c>
      <c r="E7" s="462">
        <f>SUM(E8:E145)-E88</f>
        <v>96541</v>
      </c>
      <c r="F7" s="462">
        <f>SUM(F8:F145)-F88</f>
        <v>18816</v>
      </c>
      <c r="G7" s="462">
        <f>SUM(G8:G145)-G88</f>
        <v>13364</v>
      </c>
    </row>
    <row r="8" spans="1:11" x14ac:dyDescent="0.2">
      <c r="A8" s="463">
        <v>1</v>
      </c>
      <c r="B8" s="218" t="s">
        <v>15</v>
      </c>
      <c r="C8" s="741" t="s">
        <v>16</v>
      </c>
      <c r="D8" s="464">
        <f t="shared" si="0"/>
        <v>0</v>
      </c>
      <c r="E8" s="465">
        <v>0</v>
      </c>
      <c r="F8" s="465">
        <v>0</v>
      </c>
      <c r="G8" s="465">
        <v>0</v>
      </c>
      <c r="I8" s="472"/>
      <c r="J8" s="472"/>
      <c r="K8" s="472"/>
    </row>
    <row r="9" spans="1:11" x14ac:dyDescent="0.2">
      <c r="A9" s="463">
        <v>2</v>
      </c>
      <c r="B9" s="219" t="s">
        <v>17</v>
      </c>
      <c r="C9" s="741" t="s">
        <v>18</v>
      </c>
      <c r="D9" s="464">
        <f t="shared" si="0"/>
        <v>0</v>
      </c>
      <c r="E9" s="465">
        <v>0</v>
      </c>
      <c r="F9" s="465">
        <v>0</v>
      </c>
      <c r="G9" s="465">
        <v>0</v>
      </c>
      <c r="I9" s="472"/>
      <c r="J9" s="472"/>
      <c r="K9" s="472"/>
    </row>
    <row r="10" spans="1:11" x14ac:dyDescent="0.2">
      <c r="A10" s="463">
        <v>3</v>
      </c>
      <c r="B10" s="737" t="s">
        <v>19</v>
      </c>
      <c r="C10" s="741" t="s">
        <v>20</v>
      </c>
      <c r="D10" s="464">
        <f t="shared" si="0"/>
        <v>5539</v>
      </c>
      <c r="E10" s="465">
        <v>4294</v>
      </c>
      <c r="F10" s="465">
        <v>751</v>
      </c>
      <c r="G10" s="465">
        <v>494</v>
      </c>
      <c r="I10" s="472"/>
      <c r="J10" s="472"/>
      <c r="K10" s="472"/>
    </row>
    <row r="11" spans="1:11" x14ac:dyDescent="0.2">
      <c r="A11" s="463">
        <v>4</v>
      </c>
      <c r="B11" s="218" t="s">
        <v>21</v>
      </c>
      <c r="C11" s="741" t="s">
        <v>22</v>
      </c>
      <c r="D11" s="464">
        <f t="shared" si="0"/>
        <v>0</v>
      </c>
      <c r="E11" s="465">
        <v>0</v>
      </c>
      <c r="F11" s="465">
        <v>0</v>
      </c>
      <c r="G11" s="465">
        <v>0</v>
      </c>
      <c r="I11" s="472"/>
      <c r="J11" s="472"/>
      <c r="K11" s="472"/>
    </row>
    <row r="12" spans="1:11" x14ac:dyDescent="0.2">
      <c r="A12" s="463">
        <v>5</v>
      </c>
      <c r="B12" s="218" t="s">
        <v>23</v>
      </c>
      <c r="C12" s="741" t="s">
        <v>24</v>
      </c>
      <c r="D12" s="464">
        <f t="shared" si="0"/>
        <v>0</v>
      </c>
      <c r="E12" s="465">
        <v>0</v>
      </c>
      <c r="F12" s="465">
        <v>0</v>
      </c>
      <c r="G12" s="465">
        <v>0</v>
      </c>
      <c r="I12" s="472"/>
      <c r="J12" s="472"/>
      <c r="K12" s="472"/>
    </row>
    <row r="13" spans="1:11" x14ac:dyDescent="0.2">
      <c r="A13" s="463">
        <v>6</v>
      </c>
      <c r="B13" s="737" t="s">
        <v>25</v>
      </c>
      <c r="C13" s="741" t="s">
        <v>26</v>
      </c>
      <c r="D13" s="464">
        <f t="shared" si="0"/>
        <v>8673</v>
      </c>
      <c r="E13" s="465">
        <v>6488</v>
      </c>
      <c r="F13" s="465">
        <v>1298</v>
      </c>
      <c r="G13" s="465">
        <v>887</v>
      </c>
      <c r="I13" s="472"/>
      <c r="J13" s="472"/>
      <c r="K13" s="472"/>
    </row>
    <row r="14" spans="1:11" x14ac:dyDescent="0.2">
      <c r="A14" s="463">
        <v>7</v>
      </c>
      <c r="B14" s="218" t="s">
        <v>27</v>
      </c>
      <c r="C14" s="741" t="s">
        <v>28</v>
      </c>
      <c r="D14" s="464">
        <f t="shared" si="0"/>
        <v>4420</v>
      </c>
      <c r="E14" s="465">
        <v>3315</v>
      </c>
      <c r="F14" s="465">
        <v>663</v>
      </c>
      <c r="G14" s="465">
        <v>442</v>
      </c>
      <c r="I14" s="472"/>
      <c r="J14" s="472"/>
      <c r="K14" s="472"/>
    </row>
    <row r="15" spans="1:11" x14ac:dyDescent="0.2">
      <c r="A15" s="463">
        <v>8</v>
      </c>
      <c r="B15" s="737" t="s">
        <v>29</v>
      </c>
      <c r="C15" s="741" t="s">
        <v>30</v>
      </c>
      <c r="D15" s="464">
        <f t="shared" si="0"/>
        <v>0</v>
      </c>
      <c r="E15" s="465">
        <v>0</v>
      </c>
      <c r="F15" s="465">
        <v>0</v>
      </c>
      <c r="G15" s="465">
        <v>0</v>
      </c>
      <c r="I15" s="472"/>
      <c r="J15" s="472"/>
      <c r="K15" s="472"/>
    </row>
    <row r="16" spans="1:11" x14ac:dyDescent="0.2">
      <c r="A16" s="463">
        <v>9</v>
      </c>
      <c r="B16" s="737" t="s">
        <v>31</v>
      </c>
      <c r="C16" s="741" t="s">
        <v>32</v>
      </c>
      <c r="D16" s="464">
        <f t="shared" si="0"/>
        <v>0</v>
      </c>
      <c r="E16" s="465">
        <v>0</v>
      </c>
      <c r="F16" s="465">
        <v>0</v>
      </c>
      <c r="G16" s="465">
        <v>0</v>
      </c>
      <c r="I16" s="472"/>
      <c r="J16" s="472"/>
      <c r="K16" s="472"/>
    </row>
    <row r="17" spans="1:11" x14ac:dyDescent="0.2">
      <c r="A17" s="463">
        <v>10</v>
      </c>
      <c r="B17" s="737" t="s">
        <v>33</v>
      </c>
      <c r="C17" s="741" t="s">
        <v>34</v>
      </c>
      <c r="D17" s="464">
        <f t="shared" si="0"/>
        <v>0</v>
      </c>
      <c r="E17" s="465">
        <v>0</v>
      </c>
      <c r="F17" s="465">
        <v>0</v>
      </c>
      <c r="G17" s="465">
        <v>0</v>
      </c>
      <c r="I17" s="472"/>
      <c r="J17" s="472"/>
      <c r="K17" s="472"/>
    </row>
    <row r="18" spans="1:11" x14ac:dyDescent="0.2">
      <c r="A18" s="463">
        <v>11</v>
      </c>
      <c r="B18" s="737" t="s">
        <v>35</v>
      </c>
      <c r="C18" s="741" t="s">
        <v>36</v>
      </c>
      <c r="D18" s="464">
        <f t="shared" si="0"/>
        <v>0</v>
      </c>
      <c r="E18" s="465">
        <v>0</v>
      </c>
      <c r="F18" s="465">
        <v>0</v>
      </c>
      <c r="G18" s="465">
        <v>0</v>
      </c>
      <c r="I18" s="472"/>
      <c r="J18" s="472"/>
      <c r="K18" s="472"/>
    </row>
    <row r="19" spans="1:11" x14ac:dyDescent="0.2">
      <c r="A19" s="463">
        <v>12</v>
      </c>
      <c r="B19" s="737" t="s">
        <v>37</v>
      </c>
      <c r="C19" s="741" t="s">
        <v>38</v>
      </c>
      <c r="D19" s="464">
        <f t="shared" si="0"/>
        <v>0</v>
      </c>
      <c r="E19" s="465">
        <v>0</v>
      </c>
      <c r="F19" s="465">
        <v>0</v>
      </c>
      <c r="G19" s="465">
        <v>0</v>
      </c>
      <c r="I19" s="472"/>
      <c r="J19" s="472"/>
      <c r="K19" s="472"/>
    </row>
    <row r="20" spans="1:11" x14ac:dyDescent="0.2">
      <c r="A20" s="463">
        <v>13</v>
      </c>
      <c r="B20" s="737" t="s">
        <v>39</v>
      </c>
      <c r="C20" s="741" t="s">
        <v>40</v>
      </c>
      <c r="D20" s="464">
        <f t="shared" si="0"/>
        <v>0</v>
      </c>
      <c r="E20" s="465">
        <v>0</v>
      </c>
      <c r="F20" s="465">
        <v>0</v>
      </c>
      <c r="G20" s="465">
        <v>0</v>
      </c>
      <c r="I20" s="472"/>
      <c r="J20" s="472"/>
      <c r="K20" s="472"/>
    </row>
    <row r="21" spans="1:11" x14ac:dyDescent="0.2">
      <c r="A21" s="463">
        <v>14</v>
      </c>
      <c r="B21" s="737" t="s">
        <v>41</v>
      </c>
      <c r="C21" s="741" t="s">
        <v>42</v>
      </c>
      <c r="D21" s="464">
        <f t="shared" si="0"/>
        <v>0</v>
      </c>
      <c r="E21" s="465">
        <v>0</v>
      </c>
      <c r="F21" s="465">
        <v>0</v>
      </c>
      <c r="G21" s="465">
        <v>0</v>
      </c>
      <c r="I21" s="472"/>
      <c r="J21" s="472"/>
      <c r="K21" s="472"/>
    </row>
    <row r="22" spans="1:11" x14ac:dyDescent="0.2">
      <c r="A22" s="463">
        <v>15</v>
      </c>
      <c r="B22" s="737" t="s">
        <v>43</v>
      </c>
      <c r="C22" s="741" t="s">
        <v>44</v>
      </c>
      <c r="D22" s="464">
        <f t="shared" si="0"/>
        <v>0</v>
      </c>
      <c r="E22" s="465">
        <v>0</v>
      </c>
      <c r="F22" s="465">
        <v>0</v>
      </c>
      <c r="G22" s="465">
        <v>0</v>
      </c>
      <c r="I22" s="472"/>
      <c r="J22" s="472"/>
      <c r="K22" s="472"/>
    </row>
    <row r="23" spans="1:11" x14ac:dyDescent="0.2">
      <c r="A23" s="463">
        <v>16</v>
      </c>
      <c r="B23" s="737" t="s">
        <v>45</v>
      </c>
      <c r="C23" s="741" t="s">
        <v>46</v>
      </c>
      <c r="D23" s="464">
        <f t="shared" si="0"/>
        <v>0</v>
      </c>
      <c r="E23" s="465">
        <v>0</v>
      </c>
      <c r="F23" s="465">
        <v>0</v>
      </c>
      <c r="G23" s="465">
        <v>0</v>
      </c>
      <c r="I23" s="472"/>
      <c r="J23" s="472"/>
      <c r="K23" s="472"/>
    </row>
    <row r="24" spans="1:11" x14ac:dyDescent="0.2">
      <c r="A24" s="463">
        <v>17</v>
      </c>
      <c r="B24" s="737" t="s">
        <v>47</v>
      </c>
      <c r="C24" s="741" t="s">
        <v>48</v>
      </c>
      <c r="D24" s="464">
        <f t="shared" si="0"/>
        <v>7554</v>
      </c>
      <c r="E24" s="465">
        <v>5694</v>
      </c>
      <c r="F24" s="465">
        <v>1119</v>
      </c>
      <c r="G24" s="465">
        <v>741</v>
      </c>
      <c r="I24" s="472"/>
      <c r="J24" s="472"/>
      <c r="K24" s="472"/>
    </row>
    <row r="25" spans="1:11" x14ac:dyDescent="0.2">
      <c r="A25" s="463">
        <v>18</v>
      </c>
      <c r="B25" s="218" t="s">
        <v>49</v>
      </c>
      <c r="C25" s="741" t="s">
        <v>50</v>
      </c>
      <c r="D25" s="464">
        <f t="shared" si="0"/>
        <v>0</v>
      </c>
      <c r="E25" s="465">
        <v>0</v>
      </c>
      <c r="F25" s="465">
        <v>0</v>
      </c>
      <c r="G25" s="465">
        <v>0</v>
      </c>
      <c r="I25" s="472"/>
      <c r="J25" s="472"/>
      <c r="K25" s="472"/>
    </row>
    <row r="26" spans="1:11" x14ac:dyDescent="0.2">
      <c r="A26" s="463">
        <v>19</v>
      </c>
      <c r="B26" s="218" t="s">
        <v>51</v>
      </c>
      <c r="C26" s="741" t="s">
        <v>52</v>
      </c>
      <c r="D26" s="464">
        <f t="shared" si="0"/>
        <v>0</v>
      </c>
      <c r="E26" s="465">
        <v>0</v>
      </c>
      <c r="F26" s="465">
        <v>0</v>
      </c>
      <c r="G26" s="465">
        <v>0</v>
      </c>
      <c r="I26" s="472"/>
      <c r="J26" s="472"/>
      <c r="K26" s="472"/>
    </row>
    <row r="27" spans="1:11" x14ac:dyDescent="0.2">
      <c r="A27" s="463">
        <v>20</v>
      </c>
      <c r="B27" s="218" t="s">
        <v>53</v>
      </c>
      <c r="C27" s="741" t="s">
        <v>54</v>
      </c>
      <c r="D27" s="464">
        <f t="shared" si="0"/>
        <v>0</v>
      </c>
      <c r="E27" s="465">
        <v>0</v>
      </c>
      <c r="F27" s="465">
        <v>0</v>
      </c>
      <c r="G27" s="465">
        <v>0</v>
      </c>
      <c r="I27" s="472"/>
      <c r="J27" s="472"/>
      <c r="K27" s="472"/>
    </row>
    <row r="28" spans="1:11" x14ac:dyDescent="0.2">
      <c r="A28" s="463">
        <v>21</v>
      </c>
      <c r="B28" s="218" t="s">
        <v>55</v>
      </c>
      <c r="C28" s="741" t="s">
        <v>56</v>
      </c>
      <c r="D28" s="464">
        <f t="shared" si="0"/>
        <v>4802</v>
      </c>
      <c r="E28" s="465">
        <v>3557</v>
      </c>
      <c r="F28" s="465">
        <v>763</v>
      </c>
      <c r="G28" s="465">
        <v>482</v>
      </c>
      <c r="I28" s="472"/>
      <c r="J28" s="472"/>
      <c r="K28" s="472"/>
    </row>
    <row r="29" spans="1:11" x14ac:dyDescent="0.2">
      <c r="A29" s="463">
        <v>22</v>
      </c>
      <c r="B29" s="737" t="s">
        <v>57</v>
      </c>
      <c r="C29" s="741" t="s">
        <v>58</v>
      </c>
      <c r="D29" s="464">
        <f t="shared" si="0"/>
        <v>0</v>
      </c>
      <c r="E29" s="466">
        <v>0</v>
      </c>
      <c r="F29" s="466">
        <v>0</v>
      </c>
      <c r="G29" s="466">
        <v>0</v>
      </c>
      <c r="I29" s="472"/>
      <c r="J29" s="472"/>
      <c r="K29" s="472"/>
    </row>
    <row r="30" spans="1:11" x14ac:dyDescent="0.2">
      <c r="A30" s="463">
        <v>23</v>
      </c>
      <c r="B30" s="737" t="s">
        <v>59</v>
      </c>
      <c r="C30" s="741" t="s">
        <v>60</v>
      </c>
      <c r="D30" s="464">
        <f t="shared" si="0"/>
        <v>0</v>
      </c>
      <c r="E30" s="465">
        <v>0</v>
      </c>
      <c r="F30" s="465">
        <v>0</v>
      </c>
      <c r="G30" s="465">
        <v>0</v>
      </c>
      <c r="I30" s="472"/>
      <c r="J30" s="472"/>
      <c r="K30" s="472"/>
    </row>
    <row r="31" spans="1:11" ht="24" x14ac:dyDescent="0.2">
      <c r="A31" s="463">
        <v>24</v>
      </c>
      <c r="B31" s="737" t="s">
        <v>61</v>
      </c>
      <c r="C31" s="741" t="s">
        <v>62</v>
      </c>
      <c r="D31" s="464">
        <f t="shared" si="0"/>
        <v>0</v>
      </c>
      <c r="E31" s="465">
        <v>0</v>
      </c>
      <c r="F31" s="465">
        <v>0</v>
      </c>
      <c r="G31" s="465">
        <v>0</v>
      </c>
      <c r="I31" s="472"/>
      <c r="J31" s="472"/>
      <c r="K31" s="472"/>
    </row>
    <row r="32" spans="1:11" x14ac:dyDescent="0.2">
      <c r="A32" s="463">
        <v>25</v>
      </c>
      <c r="B32" s="218" t="s">
        <v>63</v>
      </c>
      <c r="C32" s="741" t="s">
        <v>64</v>
      </c>
      <c r="D32" s="464">
        <f t="shared" si="0"/>
        <v>12743</v>
      </c>
      <c r="E32" s="465">
        <v>9548</v>
      </c>
      <c r="F32" s="465">
        <v>1909</v>
      </c>
      <c r="G32" s="465">
        <v>1286</v>
      </c>
      <c r="I32" s="472"/>
      <c r="J32" s="472"/>
      <c r="K32" s="472"/>
    </row>
    <row r="33" spans="1:11" x14ac:dyDescent="0.2">
      <c r="A33" s="463">
        <v>26</v>
      </c>
      <c r="B33" s="737" t="s">
        <v>65</v>
      </c>
      <c r="C33" s="741" t="s">
        <v>66</v>
      </c>
      <c r="D33" s="464">
        <f t="shared" si="0"/>
        <v>0</v>
      </c>
      <c r="E33" s="465">
        <v>0</v>
      </c>
      <c r="F33" s="465">
        <v>0</v>
      </c>
      <c r="G33" s="465">
        <v>0</v>
      </c>
      <c r="I33" s="472"/>
      <c r="J33" s="472"/>
      <c r="K33" s="472"/>
    </row>
    <row r="34" spans="1:11" x14ac:dyDescent="0.2">
      <c r="A34" s="463">
        <v>27</v>
      </c>
      <c r="B34" s="219" t="s">
        <v>67</v>
      </c>
      <c r="C34" s="741" t="s">
        <v>68</v>
      </c>
      <c r="D34" s="464">
        <f t="shared" si="0"/>
        <v>0</v>
      </c>
      <c r="E34" s="465">
        <v>0</v>
      </c>
      <c r="F34" s="465">
        <v>0</v>
      </c>
      <c r="G34" s="465">
        <v>0</v>
      </c>
      <c r="I34" s="472"/>
      <c r="J34" s="472"/>
      <c r="K34" s="472"/>
    </row>
    <row r="35" spans="1:11" x14ac:dyDescent="0.2">
      <c r="A35" s="463">
        <v>29</v>
      </c>
      <c r="B35" s="219" t="s">
        <v>69</v>
      </c>
      <c r="C35" s="741" t="s">
        <v>70</v>
      </c>
      <c r="D35" s="464">
        <f t="shared" si="0"/>
        <v>4269</v>
      </c>
      <c r="E35" s="465">
        <v>3202</v>
      </c>
      <c r="F35" s="465">
        <v>640</v>
      </c>
      <c r="G35" s="465">
        <v>427</v>
      </c>
      <c r="I35" s="472"/>
      <c r="J35" s="472"/>
      <c r="K35" s="472"/>
    </row>
    <row r="36" spans="1:11" x14ac:dyDescent="0.2">
      <c r="A36" s="463">
        <v>30</v>
      </c>
      <c r="B36" s="218" t="s">
        <v>71</v>
      </c>
      <c r="C36" s="741" t="s">
        <v>72</v>
      </c>
      <c r="D36" s="464">
        <f t="shared" si="0"/>
        <v>7597</v>
      </c>
      <c r="E36" s="465">
        <v>5673</v>
      </c>
      <c r="F36" s="465">
        <v>1155</v>
      </c>
      <c r="G36" s="465">
        <v>769</v>
      </c>
      <c r="I36" s="472"/>
      <c r="J36" s="472"/>
      <c r="K36" s="472"/>
    </row>
    <row r="37" spans="1:11" x14ac:dyDescent="0.2">
      <c r="A37" s="463">
        <v>31</v>
      </c>
      <c r="B37" s="219" t="s">
        <v>73</v>
      </c>
      <c r="C37" s="741" t="s">
        <v>74</v>
      </c>
      <c r="D37" s="464">
        <f t="shared" si="0"/>
        <v>0</v>
      </c>
      <c r="E37" s="465">
        <v>0</v>
      </c>
      <c r="F37" s="465">
        <v>0</v>
      </c>
      <c r="G37" s="465">
        <v>0</v>
      </c>
      <c r="I37" s="472"/>
      <c r="J37" s="472"/>
      <c r="K37" s="472"/>
    </row>
    <row r="38" spans="1:11" x14ac:dyDescent="0.2">
      <c r="A38" s="463">
        <v>32</v>
      </c>
      <c r="B38" s="737" t="s">
        <v>75</v>
      </c>
      <c r="C38" s="741" t="s">
        <v>76</v>
      </c>
      <c r="D38" s="464">
        <f t="shared" si="0"/>
        <v>4204</v>
      </c>
      <c r="E38" s="465">
        <v>3155</v>
      </c>
      <c r="F38" s="465">
        <v>631</v>
      </c>
      <c r="G38" s="465">
        <v>418</v>
      </c>
      <c r="I38" s="472"/>
      <c r="J38" s="472"/>
      <c r="K38" s="472"/>
    </row>
    <row r="39" spans="1:11" x14ac:dyDescent="0.2">
      <c r="A39" s="463">
        <v>33</v>
      </c>
      <c r="B39" s="219" t="s">
        <v>77</v>
      </c>
      <c r="C39" s="741" t="s">
        <v>78</v>
      </c>
      <c r="D39" s="464">
        <f t="shared" si="0"/>
        <v>0</v>
      </c>
      <c r="E39" s="465">
        <v>0</v>
      </c>
      <c r="F39" s="465">
        <v>0</v>
      </c>
      <c r="G39" s="465">
        <v>0</v>
      </c>
      <c r="I39" s="472"/>
      <c r="J39" s="472"/>
      <c r="K39" s="472"/>
    </row>
    <row r="40" spans="1:11" x14ac:dyDescent="0.2">
      <c r="A40" s="463">
        <v>34</v>
      </c>
      <c r="B40" s="218" t="s">
        <v>79</v>
      </c>
      <c r="C40" s="741" t="s">
        <v>80</v>
      </c>
      <c r="D40" s="464">
        <f t="shared" si="0"/>
        <v>0</v>
      </c>
      <c r="E40" s="465">
        <v>0</v>
      </c>
      <c r="F40" s="465">
        <v>0</v>
      </c>
      <c r="G40" s="465">
        <v>0</v>
      </c>
      <c r="I40" s="472"/>
      <c r="J40" s="472"/>
      <c r="K40" s="472"/>
    </row>
    <row r="41" spans="1:11" x14ac:dyDescent="0.2">
      <c r="A41" s="463">
        <v>35</v>
      </c>
      <c r="B41" s="467" t="s">
        <v>81</v>
      </c>
      <c r="C41" s="194" t="s">
        <v>82</v>
      </c>
      <c r="D41" s="464">
        <f t="shared" si="0"/>
        <v>0</v>
      </c>
      <c r="E41" s="465">
        <v>0</v>
      </c>
      <c r="F41" s="465">
        <v>0</v>
      </c>
      <c r="G41" s="465">
        <v>0</v>
      </c>
      <c r="I41" s="472"/>
      <c r="J41" s="472"/>
      <c r="K41" s="472"/>
    </row>
    <row r="42" spans="1:11" x14ac:dyDescent="0.2">
      <c r="A42" s="463">
        <v>36</v>
      </c>
      <c r="B42" s="218" t="s">
        <v>83</v>
      </c>
      <c r="C42" s="741" t="s">
        <v>84</v>
      </c>
      <c r="D42" s="464">
        <f t="shared" si="0"/>
        <v>0</v>
      </c>
      <c r="E42" s="465">
        <v>0</v>
      </c>
      <c r="F42" s="465">
        <v>0</v>
      </c>
      <c r="G42" s="465">
        <v>0</v>
      </c>
      <c r="I42" s="472"/>
      <c r="J42" s="472"/>
      <c r="K42" s="472"/>
    </row>
    <row r="43" spans="1:11" x14ac:dyDescent="0.2">
      <c r="A43" s="463">
        <v>37</v>
      </c>
      <c r="B43" s="218" t="s">
        <v>85</v>
      </c>
      <c r="C43" s="741" t="s">
        <v>86</v>
      </c>
      <c r="D43" s="464">
        <f t="shared" si="0"/>
        <v>0</v>
      </c>
      <c r="E43" s="465">
        <v>0</v>
      </c>
      <c r="F43" s="465">
        <v>0</v>
      </c>
      <c r="G43" s="465">
        <v>0</v>
      </c>
      <c r="I43" s="472"/>
      <c r="J43" s="472"/>
      <c r="K43" s="472"/>
    </row>
    <row r="44" spans="1:11" x14ac:dyDescent="0.2">
      <c r="A44" s="463">
        <v>38</v>
      </c>
      <c r="B44" s="737" t="s">
        <v>87</v>
      </c>
      <c r="C44" s="741" t="s">
        <v>88</v>
      </c>
      <c r="D44" s="464">
        <f t="shared" si="0"/>
        <v>0</v>
      </c>
      <c r="E44" s="465">
        <v>0</v>
      </c>
      <c r="F44" s="465">
        <v>0</v>
      </c>
      <c r="G44" s="465">
        <v>0</v>
      </c>
      <c r="I44" s="472"/>
      <c r="J44" s="472"/>
      <c r="K44" s="472"/>
    </row>
    <row r="45" spans="1:11" x14ac:dyDescent="0.2">
      <c r="A45" s="463">
        <v>39</v>
      </c>
      <c r="B45" s="219" t="s">
        <v>89</v>
      </c>
      <c r="C45" s="741" t="s">
        <v>90</v>
      </c>
      <c r="D45" s="464">
        <f t="shared" si="0"/>
        <v>0</v>
      </c>
      <c r="E45" s="465">
        <v>0</v>
      </c>
      <c r="F45" s="465">
        <v>0</v>
      </c>
      <c r="G45" s="465">
        <v>0</v>
      </c>
      <c r="I45" s="472"/>
      <c r="J45" s="472"/>
      <c r="K45" s="472"/>
    </row>
    <row r="46" spans="1:11" x14ac:dyDescent="0.2">
      <c r="A46" s="463">
        <v>40</v>
      </c>
      <c r="B46" s="737" t="s">
        <v>91</v>
      </c>
      <c r="C46" s="741" t="s">
        <v>92</v>
      </c>
      <c r="D46" s="464">
        <f t="shared" si="0"/>
        <v>12624</v>
      </c>
      <c r="E46" s="465">
        <v>9252</v>
      </c>
      <c r="F46" s="465">
        <v>2023</v>
      </c>
      <c r="G46" s="465">
        <v>1349</v>
      </c>
      <c r="I46" s="472"/>
      <c r="J46" s="472"/>
      <c r="K46" s="472"/>
    </row>
    <row r="47" spans="1:11" x14ac:dyDescent="0.2">
      <c r="A47" s="463">
        <v>41</v>
      </c>
      <c r="B47" s="218" t="s">
        <v>93</v>
      </c>
      <c r="C47" s="741" t="s">
        <v>94</v>
      </c>
      <c r="D47" s="464">
        <f t="shared" si="0"/>
        <v>0</v>
      </c>
      <c r="E47" s="465">
        <v>0</v>
      </c>
      <c r="F47" s="465">
        <v>0</v>
      </c>
      <c r="G47" s="465">
        <v>0</v>
      </c>
      <c r="I47" s="472"/>
      <c r="J47" s="472"/>
      <c r="K47" s="472"/>
    </row>
    <row r="48" spans="1:11" x14ac:dyDescent="0.2">
      <c r="A48" s="463">
        <v>42</v>
      </c>
      <c r="B48" s="218" t="s">
        <v>95</v>
      </c>
      <c r="C48" s="741" t="s">
        <v>96</v>
      </c>
      <c r="D48" s="464">
        <f t="shared" si="0"/>
        <v>0</v>
      </c>
      <c r="E48" s="465">
        <v>0</v>
      </c>
      <c r="F48" s="465">
        <v>0</v>
      </c>
      <c r="G48" s="465">
        <v>0</v>
      </c>
      <c r="I48" s="472"/>
      <c r="J48" s="472"/>
      <c r="K48" s="472"/>
    </row>
    <row r="49" spans="1:11" x14ac:dyDescent="0.2">
      <c r="A49" s="463">
        <v>43</v>
      </c>
      <c r="B49" s="737" t="s">
        <v>97</v>
      </c>
      <c r="C49" s="741" t="s">
        <v>98</v>
      </c>
      <c r="D49" s="464">
        <f t="shared" si="0"/>
        <v>0</v>
      </c>
      <c r="E49" s="465">
        <v>0</v>
      </c>
      <c r="F49" s="465">
        <v>0</v>
      </c>
      <c r="G49" s="465">
        <v>0</v>
      </c>
      <c r="I49" s="472"/>
      <c r="J49" s="472"/>
      <c r="K49" s="472"/>
    </row>
    <row r="50" spans="1:11" x14ac:dyDescent="0.2">
      <c r="A50" s="463">
        <v>44</v>
      </c>
      <c r="B50" s="219" t="s">
        <v>184</v>
      </c>
      <c r="C50" s="741" t="s">
        <v>185</v>
      </c>
      <c r="D50" s="464">
        <f t="shared" si="0"/>
        <v>0</v>
      </c>
      <c r="E50" s="465">
        <v>0</v>
      </c>
      <c r="F50" s="465">
        <v>0</v>
      </c>
      <c r="G50" s="465">
        <v>0</v>
      </c>
      <c r="I50" s="472"/>
      <c r="J50" s="472"/>
      <c r="K50" s="472"/>
    </row>
    <row r="51" spans="1:11" x14ac:dyDescent="0.2">
      <c r="A51" s="463">
        <v>45</v>
      </c>
      <c r="B51" s="737" t="s">
        <v>99</v>
      </c>
      <c r="C51" s="741" t="s">
        <v>100</v>
      </c>
      <c r="D51" s="464">
        <f t="shared" si="0"/>
        <v>0</v>
      </c>
      <c r="E51" s="465">
        <v>0</v>
      </c>
      <c r="F51" s="465">
        <v>0</v>
      </c>
      <c r="G51" s="465">
        <v>0</v>
      </c>
      <c r="I51" s="472"/>
      <c r="J51" s="472"/>
      <c r="K51" s="472"/>
    </row>
    <row r="52" spans="1:11" x14ac:dyDescent="0.2">
      <c r="A52" s="463">
        <v>46</v>
      </c>
      <c r="B52" s="219" t="s">
        <v>101</v>
      </c>
      <c r="C52" s="741" t="s">
        <v>102</v>
      </c>
      <c r="D52" s="464">
        <f t="shared" si="0"/>
        <v>0</v>
      </c>
      <c r="E52" s="465">
        <v>0</v>
      </c>
      <c r="F52" s="465">
        <v>0</v>
      </c>
      <c r="G52" s="465">
        <v>0</v>
      </c>
      <c r="I52" s="472"/>
      <c r="J52" s="472"/>
      <c r="K52" s="472"/>
    </row>
    <row r="53" spans="1:11" x14ac:dyDescent="0.2">
      <c r="A53" s="463">
        <v>47</v>
      </c>
      <c r="B53" s="737" t="s">
        <v>103</v>
      </c>
      <c r="C53" s="741" t="s">
        <v>104</v>
      </c>
      <c r="D53" s="464">
        <f t="shared" si="0"/>
        <v>0</v>
      </c>
      <c r="E53" s="465">
        <v>0</v>
      </c>
      <c r="F53" s="465">
        <v>0</v>
      </c>
      <c r="G53" s="465">
        <v>0</v>
      </c>
      <c r="I53" s="472"/>
      <c r="J53" s="472"/>
      <c r="K53" s="472"/>
    </row>
    <row r="54" spans="1:11" x14ac:dyDescent="0.2">
      <c r="A54" s="463">
        <v>48</v>
      </c>
      <c r="B54" s="219" t="s">
        <v>105</v>
      </c>
      <c r="C54" s="741" t="s">
        <v>106</v>
      </c>
      <c r="D54" s="464">
        <f t="shared" si="0"/>
        <v>0</v>
      </c>
      <c r="E54" s="465">
        <v>0</v>
      </c>
      <c r="F54" s="465">
        <v>0</v>
      </c>
      <c r="G54" s="465">
        <v>0</v>
      </c>
      <c r="I54" s="472"/>
      <c r="J54" s="472"/>
      <c r="K54" s="472"/>
    </row>
    <row r="55" spans="1:11" x14ac:dyDescent="0.2">
      <c r="A55" s="463">
        <v>49</v>
      </c>
      <c r="B55" s="737" t="s">
        <v>107</v>
      </c>
      <c r="C55" s="741" t="s">
        <v>108</v>
      </c>
      <c r="D55" s="464">
        <f t="shared" si="0"/>
        <v>0</v>
      </c>
      <c r="E55" s="465">
        <v>0</v>
      </c>
      <c r="F55" s="465">
        <v>0</v>
      </c>
      <c r="G55" s="465">
        <v>0</v>
      </c>
      <c r="I55" s="472"/>
      <c r="J55" s="472"/>
      <c r="K55" s="472"/>
    </row>
    <row r="56" spans="1:11" x14ac:dyDescent="0.2">
      <c r="A56" s="463">
        <v>50</v>
      </c>
      <c r="B56" s="737" t="s">
        <v>109</v>
      </c>
      <c r="C56" s="741" t="s">
        <v>110</v>
      </c>
      <c r="D56" s="464">
        <f t="shared" si="0"/>
        <v>0</v>
      </c>
      <c r="E56" s="465">
        <v>0</v>
      </c>
      <c r="F56" s="465">
        <v>0</v>
      </c>
      <c r="G56" s="465">
        <v>0</v>
      </c>
      <c r="I56" s="472"/>
      <c r="J56" s="472"/>
      <c r="K56" s="472"/>
    </row>
    <row r="57" spans="1:11" x14ac:dyDescent="0.2">
      <c r="A57" s="463">
        <v>51</v>
      </c>
      <c r="B57" s="737" t="s">
        <v>200</v>
      </c>
      <c r="C57" s="741" t="s">
        <v>201</v>
      </c>
      <c r="D57" s="464">
        <f t="shared" si="0"/>
        <v>0</v>
      </c>
      <c r="E57" s="465">
        <v>0</v>
      </c>
      <c r="F57" s="465">
        <v>0</v>
      </c>
      <c r="G57" s="465">
        <v>0</v>
      </c>
      <c r="I57" s="472"/>
      <c r="J57" s="472"/>
      <c r="K57" s="472"/>
    </row>
    <row r="58" spans="1:11" x14ac:dyDescent="0.2">
      <c r="A58" s="463">
        <v>52</v>
      </c>
      <c r="B58" s="737" t="s">
        <v>111</v>
      </c>
      <c r="C58" s="741" t="s">
        <v>112</v>
      </c>
      <c r="D58" s="464">
        <f t="shared" si="0"/>
        <v>0</v>
      </c>
      <c r="E58" s="465">
        <v>0</v>
      </c>
      <c r="F58" s="465">
        <v>0</v>
      </c>
      <c r="G58" s="465">
        <v>0</v>
      </c>
      <c r="I58" s="472"/>
      <c r="J58" s="472"/>
      <c r="K58" s="472"/>
    </row>
    <row r="59" spans="1:11" x14ac:dyDescent="0.2">
      <c r="A59" s="463">
        <v>53</v>
      </c>
      <c r="B59" s="219" t="s">
        <v>204</v>
      </c>
      <c r="C59" s="741" t="s">
        <v>205</v>
      </c>
      <c r="D59" s="464">
        <f t="shared" si="0"/>
        <v>0</v>
      </c>
      <c r="E59" s="465">
        <v>0</v>
      </c>
      <c r="F59" s="465">
        <v>0</v>
      </c>
      <c r="G59" s="465">
        <v>0</v>
      </c>
      <c r="I59" s="472"/>
      <c r="J59" s="472"/>
      <c r="K59" s="472"/>
    </row>
    <row r="60" spans="1:11" x14ac:dyDescent="0.2">
      <c r="A60" s="463">
        <v>54</v>
      </c>
      <c r="B60" s="737" t="s">
        <v>113</v>
      </c>
      <c r="C60" s="741" t="s">
        <v>114</v>
      </c>
      <c r="D60" s="464">
        <f t="shared" si="0"/>
        <v>0</v>
      </c>
      <c r="E60" s="465">
        <v>0</v>
      </c>
      <c r="F60" s="465">
        <v>0</v>
      </c>
      <c r="G60" s="465">
        <v>0</v>
      </c>
      <c r="I60" s="472"/>
      <c r="J60" s="472"/>
      <c r="K60" s="472"/>
    </row>
    <row r="61" spans="1:11" x14ac:dyDescent="0.2">
      <c r="A61" s="463">
        <v>55</v>
      </c>
      <c r="B61" s="737" t="s">
        <v>115</v>
      </c>
      <c r="C61" s="741" t="s">
        <v>116</v>
      </c>
      <c r="D61" s="464">
        <f t="shared" si="0"/>
        <v>0</v>
      </c>
      <c r="E61" s="465">
        <v>0</v>
      </c>
      <c r="F61" s="465">
        <v>0</v>
      </c>
      <c r="G61" s="465">
        <v>0</v>
      </c>
      <c r="I61" s="472"/>
      <c r="J61" s="472"/>
      <c r="K61" s="472"/>
    </row>
    <row r="62" spans="1:11" x14ac:dyDescent="0.2">
      <c r="A62" s="463">
        <v>56</v>
      </c>
      <c r="B62" s="737" t="s">
        <v>117</v>
      </c>
      <c r="C62" s="741" t="s">
        <v>118</v>
      </c>
      <c r="D62" s="464">
        <f t="shared" si="0"/>
        <v>0</v>
      </c>
      <c r="E62" s="465">
        <v>0</v>
      </c>
      <c r="F62" s="465">
        <v>0</v>
      </c>
      <c r="G62" s="465">
        <v>0</v>
      </c>
      <c r="I62" s="472"/>
      <c r="J62" s="472"/>
      <c r="K62" s="472"/>
    </row>
    <row r="63" spans="1:11" x14ac:dyDescent="0.2">
      <c r="A63" s="463">
        <v>57</v>
      </c>
      <c r="B63" s="219" t="s">
        <v>119</v>
      </c>
      <c r="C63" s="741" t="s">
        <v>120</v>
      </c>
      <c r="D63" s="464">
        <f t="shared" si="0"/>
        <v>0</v>
      </c>
      <c r="E63" s="465">
        <v>0</v>
      </c>
      <c r="F63" s="465">
        <v>0</v>
      </c>
      <c r="G63" s="465">
        <v>0</v>
      </c>
      <c r="I63" s="472"/>
      <c r="J63" s="472"/>
      <c r="K63" s="472"/>
    </row>
    <row r="64" spans="1:11" x14ac:dyDescent="0.2">
      <c r="A64" s="463">
        <v>58</v>
      </c>
      <c r="B64" s="218" t="s">
        <v>121</v>
      </c>
      <c r="C64" s="741" t="s">
        <v>122</v>
      </c>
      <c r="D64" s="464">
        <f t="shared" si="0"/>
        <v>0</v>
      </c>
      <c r="E64" s="465">
        <v>0</v>
      </c>
      <c r="F64" s="465">
        <v>0</v>
      </c>
      <c r="G64" s="465">
        <v>0</v>
      </c>
      <c r="I64" s="472"/>
      <c r="J64" s="472"/>
      <c r="K64" s="472"/>
    </row>
    <row r="65" spans="1:11" x14ac:dyDescent="0.2">
      <c r="A65" s="463">
        <v>59</v>
      </c>
      <c r="B65" s="219" t="s">
        <v>123</v>
      </c>
      <c r="C65" s="741" t="s">
        <v>124</v>
      </c>
      <c r="D65" s="464">
        <f t="shared" si="0"/>
        <v>0</v>
      </c>
      <c r="E65" s="465">
        <v>0</v>
      </c>
      <c r="F65" s="465">
        <v>0</v>
      </c>
      <c r="G65" s="465">
        <v>0</v>
      </c>
      <c r="I65" s="472"/>
      <c r="J65" s="472"/>
      <c r="K65" s="472"/>
    </row>
    <row r="66" spans="1:11" x14ac:dyDescent="0.2">
      <c r="A66" s="463">
        <v>60</v>
      </c>
      <c r="B66" s="737" t="s">
        <v>125</v>
      </c>
      <c r="C66" s="741" t="s">
        <v>126</v>
      </c>
      <c r="D66" s="464">
        <f t="shared" si="0"/>
        <v>0</v>
      </c>
      <c r="E66" s="465">
        <v>0</v>
      </c>
      <c r="F66" s="465">
        <v>0</v>
      </c>
      <c r="G66" s="465">
        <v>0</v>
      </c>
      <c r="I66" s="472"/>
      <c r="J66" s="472"/>
      <c r="K66" s="472"/>
    </row>
    <row r="67" spans="1:11" ht="24" x14ac:dyDescent="0.2">
      <c r="A67" s="463">
        <v>61</v>
      </c>
      <c r="B67" s="218" t="s">
        <v>127</v>
      </c>
      <c r="C67" s="741" t="s">
        <v>128</v>
      </c>
      <c r="D67" s="464">
        <f t="shared" si="0"/>
        <v>0</v>
      </c>
      <c r="E67" s="465">
        <v>0</v>
      </c>
      <c r="F67" s="465">
        <v>0</v>
      </c>
      <c r="G67" s="465">
        <v>0</v>
      </c>
      <c r="I67" s="472"/>
      <c r="J67" s="472"/>
      <c r="K67" s="472"/>
    </row>
    <row r="68" spans="1:11" ht="24" x14ac:dyDescent="0.2">
      <c r="A68" s="463">
        <v>62</v>
      </c>
      <c r="B68" s="218" t="s">
        <v>129</v>
      </c>
      <c r="C68" s="741" t="s">
        <v>130</v>
      </c>
      <c r="D68" s="464">
        <f t="shared" si="0"/>
        <v>0</v>
      </c>
      <c r="E68" s="465">
        <v>0</v>
      </c>
      <c r="F68" s="465">
        <v>0</v>
      </c>
      <c r="G68" s="465">
        <v>0</v>
      </c>
      <c r="I68" s="472"/>
      <c r="J68" s="472"/>
      <c r="K68" s="472"/>
    </row>
    <row r="69" spans="1:11" x14ac:dyDescent="0.2">
      <c r="A69" s="463">
        <v>63</v>
      </c>
      <c r="B69" s="219" t="s">
        <v>131</v>
      </c>
      <c r="C69" s="741" t="s">
        <v>132</v>
      </c>
      <c r="D69" s="464">
        <f t="shared" si="0"/>
        <v>0</v>
      </c>
      <c r="E69" s="465">
        <v>0</v>
      </c>
      <c r="F69" s="465">
        <v>0</v>
      </c>
      <c r="G69" s="465">
        <v>0</v>
      </c>
      <c r="I69" s="472"/>
      <c r="J69" s="472"/>
      <c r="K69" s="472"/>
    </row>
    <row r="70" spans="1:11" x14ac:dyDescent="0.2">
      <c r="A70" s="463">
        <v>64</v>
      </c>
      <c r="B70" s="219" t="s">
        <v>133</v>
      </c>
      <c r="C70" s="741" t="s">
        <v>134</v>
      </c>
      <c r="D70" s="464">
        <f t="shared" si="0"/>
        <v>8749</v>
      </c>
      <c r="E70" s="465">
        <v>6562</v>
      </c>
      <c r="F70" s="465">
        <v>1312</v>
      </c>
      <c r="G70" s="465">
        <v>875</v>
      </c>
      <c r="I70" s="472"/>
      <c r="J70" s="472"/>
      <c r="K70" s="472"/>
    </row>
    <row r="71" spans="1:11" x14ac:dyDescent="0.2">
      <c r="A71" s="463">
        <v>65</v>
      </c>
      <c r="B71" s="219" t="s">
        <v>135</v>
      </c>
      <c r="C71" s="741" t="s">
        <v>136</v>
      </c>
      <c r="D71" s="464">
        <f t="shared" ref="D71:D134" si="1">E71+F71+G71</f>
        <v>0</v>
      </c>
      <c r="E71" s="465">
        <v>0</v>
      </c>
      <c r="F71" s="465">
        <v>0</v>
      </c>
      <c r="G71" s="465">
        <v>0</v>
      </c>
      <c r="I71" s="472"/>
      <c r="J71" s="472"/>
      <c r="K71" s="472"/>
    </row>
    <row r="72" spans="1:11" ht="24" x14ac:dyDescent="0.2">
      <c r="A72" s="463">
        <v>66</v>
      </c>
      <c r="B72" s="219" t="s">
        <v>137</v>
      </c>
      <c r="C72" s="741" t="s">
        <v>138</v>
      </c>
      <c r="D72" s="464">
        <f t="shared" si="1"/>
        <v>0</v>
      </c>
      <c r="E72" s="465">
        <v>0</v>
      </c>
      <c r="F72" s="465">
        <v>0</v>
      </c>
      <c r="G72" s="465">
        <v>0</v>
      </c>
      <c r="I72" s="472"/>
      <c r="J72" s="472"/>
      <c r="K72" s="472"/>
    </row>
    <row r="73" spans="1:11" ht="24" x14ac:dyDescent="0.2">
      <c r="A73" s="463">
        <v>67</v>
      </c>
      <c r="B73" s="218" t="s">
        <v>139</v>
      </c>
      <c r="C73" s="741" t="s">
        <v>140</v>
      </c>
      <c r="D73" s="464">
        <f t="shared" si="1"/>
        <v>0</v>
      </c>
      <c r="E73" s="465">
        <v>0</v>
      </c>
      <c r="F73" s="465">
        <v>0</v>
      </c>
      <c r="G73" s="465">
        <v>0</v>
      </c>
      <c r="I73" s="472"/>
      <c r="J73" s="472"/>
      <c r="K73" s="472"/>
    </row>
    <row r="74" spans="1:11" ht="24" x14ac:dyDescent="0.2">
      <c r="A74" s="463">
        <v>68</v>
      </c>
      <c r="B74" s="219" t="s">
        <v>141</v>
      </c>
      <c r="C74" s="741" t="s">
        <v>142</v>
      </c>
      <c r="D74" s="464">
        <f t="shared" si="1"/>
        <v>0</v>
      </c>
      <c r="E74" s="465">
        <v>0</v>
      </c>
      <c r="F74" s="465">
        <v>0</v>
      </c>
      <c r="G74" s="465">
        <v>0</v>
      </c>
      <c r="I74" s="472"/>
      <c r="J74" s="472"/>
      <c r="K74" s="472"/>
    </row>
    <row r="75" spans="1:11" ht="24" x14ac:dyDescent="0.2">
      <c r="A75" s="463">
        <v>69</v>
      </c>
      <c r="B75" s="219" t="s">
        <v>143</v>
      </c>
      <c r="C75" s="741" t="s">
        <v>144</v>
      </c>
      <c r="D75" s="464">
        <f t="shared" si="1"/>
        <v>0</v>
      </c>
      <c r="E75" s="465">
        <v>0</v>
      </c>
      <c r="F75" s="465">
        <v>0</v>
      </c>
      <c r="G75" s="465">
        <v>0</v>
      </c>
      <c r="I75" s="472"/>
      <c r="J75" s="472"/>
      <c r="K75" s="472"/>
    </row>
    <row r="76" spans="1:11" ht="24" x14ac:dyDescent="0.2">
      <c r="A76" s="463">
        <v>70</v>
      </c>
      <c r="B76" s="218" t="s">
        <v>145</v>
      </c>
      <c r="C76" s="741" t="s">
        <v>146</v>
      </c>
      <c r="D76" s="464">
        <f t="shared" si="1"/>
        <v>0</v>
      </c>
      <c r="E76" s="465">
        <v>0</v>
      </c>
      <c r="F76" s="465">
        <v>0</v>
      </c>
      <c r="G76" s="465">
        <v>0</v>
      </c>
      <c r="I76" s="472"/>
      <c r="J76" s="472"/>
      <c r="K76" s="472"/>
    </row>
    <row r="77" spans="1:11" ht="24" x14ac:dyDescent="0.2">
      <c r="A77" s="463">
        <v>71</v>
      </c>
      <c r="B77" s="218" t="s">
        <v>147</v>
      </c>
      <c r="C77" s="741" t="s">
        <v>148</v>
      </c>
      <c r="D77" s="464">
        <f t="shared" si="1"/>
        <v>0</v>
      </c>
      <c r="E77" s="465">
        <v>0</v>
      </c>
      <c r="F77" s="465">
        <v>0</v>
      </c>
      <c r="G77" s="465">
        <v>0</v>
      </c>
      <c r="I77" s="472"/>
      <c r="J77" s="472"/>
      <c r="K77" s="472"/>
    </row>
    <row r="78" spans="1:11" ht="24" x14ac:dyDescent="0.2">
      <c r="A78" s="463">
        <v>72</v>
      </c>
      <c r="B78" s="218" t="s">
        <v>149</v>
      </c>
      <c r="C78" s="741" t="s">
        <v>150</v>
      </c>
      <c r="D78" s="464">
        <f t="shared" si="1"/>
        <v>0</v>
      </c>
      <c r="E78" s="465">
        <v>0</v>
      </c>
      <c r="F78" s="465">
        <v>0</v>
      </c>
      <c r="G78" s="465">
        <v>0</v>
      </c>
      <c r="I78" s="472"/>
      <c r="J78" s="472"/>
      <c r="K78" s="472"/>
    </row>
    <row r="79" spans="1:11" x14ac:dyDescent="0.2">
      <c r="A79" s="463">
        <v>73</v>
      </c>
      <c r="B79" s="737" t="s">
        <v>151</v>
      </c>
      <c r="C79" s="741" t="s">
        <v>152</v>
      </c>
      <c r="D79" s="464">
        <f t="shared" si="1"/>
        <v>6027</v>
      </c>
      <c r="E79" s="465">
        <v>4519</v>
      </c>
      <c r="F79" s="465">
        <v>905</v>
      </c>
      <c r="G79" s="465">
        <v>603</v>
      </c>
      <c r="I79" s="472"/>
      <c r="J79" s="472"/>
      <c r="K79" s="472"/>
    </row>
    <row r="80" spans="1:11" x14ac:dyDescent="0.2">
      <c r="A80" s="463">
        <v>74</v>
      </c>
      <c r="B80" s="218" t="s">
        <v>153</v>
      </c>
      <c r="C80" s="741" t="s">
        <v>154</v>
      </c>
      <c r="D80" s="464">
        <f t="shared" si="1"/>
        <v>0</v>
      </c>
      <c r="E80" s="465">
        <v>0</v>
      </c>
      <c r="F80" s="465">
        <v>0</v>
      </c>
      <c r="G80" s="465">
        <v>0</v>
      </c>
      <c r="I80" s="472"/>
      <c r="J80" s="472"/>
      <c r="K80" s="472"/>
    </row>
    <row r="81" spans="1:11" x14ac:dyDescent="0.2">
      <c r="A81" s="463">
        <v>75</v>
      </c>
      <c r="B81" s="737" t="s">
        <v>155</v>
      </c>
      <c r="C81" s="741" t="s">
        <v>156</v>
      </c>
      <c r="D81" s="464">
        <f t="shared" si="1"/>
        <v>6080</v>
      </c>
      <c r="E81" s="465">
        <v>4672</v>
      </c>
      <c r="F81" s="465">
        <v>840</v>
      </c>
      <c r="G81" s="465">
        <v>568</v>
      </c>
      <c r="I81" s="472"/>
      <c r="J81" s="472"/>
      <c r="K81" s="472"/>
    </row>
    <row r="82" spans="1:11" x14ac:dyDescent="0.2">
      <c r="A82" s="463">
        <v>76</v>
      </c>
      <c r="B82" s="218" t="s">
        <v>157</v>
      </c>
      <c r="C82" s="741" t="s">
        <v>704</v>
      </c>
      <c r="D82" s="464">
        <f t="shared" si="1"/>
        <v>0</v>
      </c>
      <c r="E82" s="465">
        <v>0</v>
      </c>
      <c r="F82" s="465">
        <v>0</v>
      </c>
      <c r="G82" s="465">
        <v>0</v>
      </c>
      <c r="I82" s="472"/>
      <c r="J82" s="472"/>
      <c r="K82" s="472"/>
    </row>
    <row r="83" spans="1:11" x14ac:dyDescent="0.2">
      <c r="A83" s="463">
        <v>77</v>
      </c>
      <c r="B83" s="218" t="s">
        <v>158</v>
      </c>
      <c r="C83" s="741" t="s">
        <v>743</v>
      </c>
      <c r="D83" s="464">
        <f t="shared" si="1"/>
        <v>6666</v>
      </c>
      <c r="E83" s="465">
        <v>4688</v>
      </c>
      <c r="F83" s="465">
        <v>1188</v>
      </c>
      <c r="G83" s="465">
        <v>790</v>
      </c>
      <c r="I83" s="472"/>
      <c r="J83" s="472"/>
      <c r="K83" s="472"/>
    </row>
    <row r="84" spans="1:11" x14ac:dyDescent="0.2">
      <c r="A84" s="463">
        <v>78</v>
      </c>
      <c r="B84" s="218" t="s">
        <v>160</v>
      </c>
      <c r="C84" s="741" t="s">
        <v>161</v>
      </c>
      <c r="D84" s="464">
        <f t="shared" si="1"/>
        <v>0</v>
      </c>
      <c r="E84" s="465">
        <v>0</v>
      </c>
      <c r="F84" s="465">
        <v>0</v>
      </c>
      <c r="G84" s="465">
        <v>0</v>
      </c>
      <c r="I84" s="472"/>
      <c r="J84" s="472"/>
      <c r="K84" s="472"/>
    </row>
    <row r="85" spans="1:11" x14ac:dyDescent="0.2">
      <c r="A85" s="463">
        <v>79</v>
      </c>
      <c r="B85" s="218" t="s">
        <v>162</v>
      </c>
      <c r="C85" s="741" t="s">
        <v>163</v>
      </c>
      <c r="D85" s="464">
        <f t="shared" si="1"/>
        <v>24127</v>
      </c>
      <c r="E85" s="465">
        <v>18095</v>
      </c>
      <c r="F85" s="465">
        <v>3619</v>
      </c>
      <c r="G85" s="465">
        <v>2413</v>
      </c>
      <c r="I85" s="472"/>
      <c r="J85" s="472"/>
      <c r="K85" s="472"/>
    </row>
    <row r="86" spans="1:11" x14ac:dyDescent="0.2">
      <c r="A86" s="463">
        <v>80</v>
      </c>
      <c r="B86" s="218" t="s">
        <v>164</v>
      </c>
      <c r="C86" s="741" t="s">
        <v>165</v>
      </c>
      <c r="D86" s="464">
        <f t="shared" si="1"/>
        <v>0</v>
      </c>
      <c r="E86" s="465">
        <v>0</v>
      </c>
      <c r="F86" s="465">
        <v>0</v>
      </c>
      <c r="G86" s="465">
        <v>0</v>
      </c>
      <c r="I86" s="472"/>
      <c r="J86" s="472"/>
      <c r="K86" s="472"/>
    </row>
    <row r="87" spans="1:11" x14ac:dyDescent="0.2">
      <c r="A87" s="463">
        <v>81</v>
      </c>
      <c r="B87" s="219" t="s">
        <v>166</v>
      </c>
      <c r="C87" s="741" t="s">
        <v>167</v>
      </c>
      <c r="D87" s="464">
        <f t="shared" si="1"/>
        <v>0</v>
      </c>
      <c r="E87" s="465">
        <v>0</v>
      </c>
      <c r="F87" s="465">
        <v>0</v>
      </c>
      <c r="G87" s="465">
        <v>0</v>
      </c>
      <c r="I87" s="472"/>
      <c r="J87" s="472"/>
      <c r="K87" s="472"/>
    </row>
    <row r="88" spans="1:11" ht="24" x14ac:dyDescent="0.2">
      <c r="A88" s="1041">
        <v>82</v>
      </c>
      <c r="B88" s="1044" t="s">
        <v>168</v>
      </c>
      <c r="C88" s="222" t="s">
        <v>320</v>
      </c>
      <c r="D88" s="464">
        <f t="shared" si="1"/>
        <v>0</v>
      </c>
      <c r="E88" s="465">
        <v>0</v>
      </c>
      <c r="F88" s="465">
        <v>0</v>
      </c>
      <c r="G88" s="465">
        <v>0</v>
      </c>
      <c r="I88" s="472"/>
      <c r="J88" s="472"/>
      <c r="K88" s="472"/>
    </row>
    <row r="89" spans="1:11" ht="36" x14ac:dyDescent="0.2">
      <c r="A89" s="1042"/>
      <c r="B89" s="1045"/>
      <c r="C89" s="741" t="s">
        <v>321</v>
      </c>
      <c r="D89" s="464">
        <f t="shared" si="1"/>
        <v>0</v>
      </c>
      <c r="E89" s="465">
        <v>0</v>
      </c>
      <c r="F89" s="465">
        <v>0</v>
      </c>
      <c r="G89" s="465">
        <v>0</v>
      </c>
      <c r="I89" s="472"/>
      <c r="J89" s="472"/>
      <c r="K89" s="472"/>
    </row>
    <row r="90" spans="1:11" ht="24" x14ac:dyDescent="0.2">
      <c r="A90" s="1042"/>
      <c r="B90" s="1045"/>
      <c r="C90" s="741" t="s">
        <v>322</v>
      </c>
      <c r="D90" s="464">
        <f t="shared" si="1"/>
        <v>0</v>
      </c>
      <c r="E90" s="465">
        <v>0</v>
      </c>
      <c r="F90" s="465">
        <v>0</v>
      </c>
      <c r="G90" s="465">
        <v>0</v>
      </c>
      <c r="I90" s="472"/>
      <c r="J90" s="472"/>
      <c r="K90" s="472"/>
    </row>
    <row r="91" spans="1:11" ht="36" x14ac:dyDescent="0.2">
      <c r="A91" s="1043"/>
      <c r="B91" s="1046"/>
      <c r="C91" s="80" t="s">
        <v>323</v>
      </c>
      <c r="D91" s="464">
        <f t="shared" si="1"/>
        <v>0</v>
      </c>
      <c r="E91" s="465">
        <v>0</v>
      </c>
      <c r="F91" s="465">
        <v>0</v>
      </c>
      <c r="G91" s="465">
        <v>0</v>
      </c>
      <c r="I91" s="472"/>
      <c r="J91" s="472"/>
      <c r="K91" s="472"/>
    </row>
    <row r="92" spans="1:11" ht="24" x14ac:dyDescent="0.2">
      <c r="A92" s="463">
        <v>83</v>
      </c>
      <c r="B92" s="219" t="s">
        <v>170</v>
      </c>
      <c r="C92" s="741" t="s">
        <v>171</v>
      </c>
      <c r="D92" s="464">
        <f t="shared" si="1"/>
        <v>0</v>
      </c>
      <c r="E92" s="465">
        <v>0</v>
      </c>
      <c r="F92" s="465">
        <v>0</v>
      </c>
      <c r="G92" s="465">
        <v>0</v>
      </c>
      <c r="I92" s="472"/>
      <c r="J92" s="472"/>
      <c r="K92" s="472"/>
    </row>
    <row r="93" spans="1:11" x14ac:dyDescent="0.2">
      <c r="A93" s="463">
        <v>84</v>
      </c>
      <c r="B93" s="219" t="s">
        <v>172</v>
      </c>
      <c r="C93" s="741" t="s">
        <v>173</v>
      </c>
      <c r="D93" s="464">
        <f t="shared" si="1"/>
        <v>0</v>
      </c>
      <c r="E93" s="465">
        <v>0</v>
      </c>
      <c r="F93" s="465">
        <v>0</v>
      </c>
      <c r="G93" s="465">
        <v>0</v>
      </c>
      <c r="I93" s="472"/>
      <c r="J93" s="472"/>
      <c r="K93" s="472"/>
    </row>
    <row r="94" spans="1:11" x14ac:dyDescent="0.2">
      <c r="A94" s="463">
        <v>85</v>
      </c>
      <c r="B94" s="737" t="s">
        <v>174</v>
      </c>
      <c r="C94" s="741" t="s">
        <v>175</v>
      </c>
      <c r="D94" s="464">
        <f t="shared" si="1"/>
        <v>0</v>
      </c>
      <c r="E94" s="465">
        <v>0</v>
      </c>
      <c r="F94" s="465">
        <v>0</v>
      </c>
      <c r="G94" s="465">
        <v>0</v>
      </c>
      <c r="I94" s="472"/>
      <c r="J94" s="472"/>
      <c r="K94" s="472"/>
    </row>
    <row r="95" spans="1:11" x14ac:dyDescent="0.2">
      <c r="A95" s="463">
        <v>86</v>
      </c>
      <c r="B95" s="219" t="s">
        <v>176</v>
      </c>
      <c r="C95" s="741" t="s">
        <v>177</v>
      </c>
      <c r="D95" s="464">
        <f t="shared" si="1"/>
        <v>0</v>
      </c>
      <c r="E95" s="465">
        <v>0</v>
      </c>
      <c r="F95" s="465">
        <v>0</v>
      </c>
      <c r="G95" s="465">
        <v>0</v>
      </c>
      <c r="I95" s="472"/>
      <c r="J95" s="472"/>
      <c r="K95" s="472"/>
    </row>
    <row r="96" spans="1:11" x14ac:dyDescent="0.2">
      <c r="A96" s="463">
        <v>87</v>
      </c>
      <c r="B96" s="737" t="s">
        <v>178</v>
      </c>
      <c r="C96" s="741" t="s">
        <v>179</v>
      </c>
      <c r="D96" s="464">
        <f t="shared" si="1"/>
        <v>0</v>
      </c>
      <c r="E96" s="465">
        <v>0</v>
      </c>
      <c r="F96" s="465">
        <v>0</v>
      </c>
      <c r="G96" s="465">
        <v>0</v>
      </c>
      <c r="I96" s="472"/>
      <c r="J96" s="472"/>
      <c r="K96" s="472"/>
    </row>
    <row r="97" spans="1:11" x14ac:dyDescent="0.2">
      <c r="A97" s="463">
        <v>88</v>
      </c>
      <c r="B97" s="737" t="s">
        <v>180</v>
      </c>
      <c r="C97" s="741" t="s">
        <v>181</v>
      </c>
      <c r="D97" s="464">
        <f t="shared" si="1"/>
        <v>0</v>
      </c>
      <c r="E97" s="465">
        <v>0</v>
      </c>
      <c r="F97" s="465">
        <v>0</v>
      </c>
      <c r="G97" s="465">
        <v>0</v>
      </c>
      <c r="I97" s="472"/>
      <c r="J97" s="472"/>
      <c r="K97" s="472"/>
    </row>
    <row r="98" spans="1:11" x14ac:dyDescent="0.2">
      <c r="A98" s="463">
        <v>89</v>
      </c>
      <c r="B98" s="219" t="s">
        <v>182</v>
      </c>
      <c r="C98" s="741" t="s">
        <v>183</v>
      </c>
      <c r="D98" s="464">
        <f t="shared" si="1"/>
        <v>0</v>
      </c>
      <c r="E98" s="465">
        <v>0</v>
      </c>
      <c r="F98" s="465">
        <v>0</v>
      </c>
      <c r="G98" s="465">
        <v>0</v>
      </c>
      <c r="I98" s="472"/>
      <c r="J98" s="472"/>
      <c r="K98" s="472"/>
    </row>
    <row r="99" spans="1:11" x14ac:dyDescent="0.2">
      <c r="A99" s="463">
        <v>90</v>
      </c>
      <c r="B99" s="218" t="s">
        <v>186</v>
      </c>
      <c r="C99" s="741" t="s">
        <v>187</v>
      </c>
      <c r="D99" s="464">
        <f t="shared" si="1"/>
        <v>0</v>
      </c>
      <c r="E99" s="465">
        <v>0</v>
      </c>
      <c r="F99" s="465">
        <v>0</v>
      </c>
      <c r="G99" s="465">
        <v>0</v>
      </c>
      <c r="I99" s="472"/>
      <c r="J99" s="472"/>
      <c r="K99" s="472"/>
    </row>
    <row r="100" spans="1:11" x14ac:dyDescent="0.2">
      <c r="A100" s="463">
        <v>91</v>
      </c>
      <c r="B100" s="218" t="s">
        <v>188</v>
      </c>
      <c r="C100" s="741" t="s">
        <v>189</v>
      </c>
      <c r="D100" s="464">
        <f t="shared" si="1"/>
        <v>0</v>
      </c>
      <c r="E100" s="465">
        <v>0</v>
      </c>
      <c r="F100" s="465">
        <v>0</v>
      </c>
      <c r="G100" s="465">
        <v>0</v>
      </c>
      <c r="I100" s="472"/>
      <c r="J100" s="472"/>
      <c r="K100" s="472"/>
    </row>
    <row r="101" spans="1:11" x14ac:dyDescent="0.2">
      <c r="A101" s="463">
        <v>92</v>
      </c>
      <c r="B101" s="737" t="s">
        <v>190</v>
      </c>
      <c r="C101" s="741" t="s">
        <v>191</v>
      </c>
      <c r="D101" s="464">
        <f t="shared" si="1"/>
        <v>0</v>
      </c>
      <c r="E101" s="465">
        <v>0</v>
      </c>
      <c r="F101" s="465">
        <v>0</v>
      </c>
      <c r="G101" s="465">
        <v>0</v>
      </c>
      <c r="I101" s="472"/>
      <c r="J101" s="472"/>
      <c r="K101" s="472"/>
    </row>
    <row r="102" spans="1:11" x14ac:dyDescent="0.2">
      <c r="A102" s="463">
        <v>93</v>
      </c>
      <c r="B102" s="218" t="s">
        <v>192</v>
      </c>
      <c r="C102" s="741" t="s">
        <v>193</v>
      </c>
      <c r="D102" s="464">
        <f t="shared" si="1"/>
        <v>0</v>
      </c>
      <c r="E102" s="465">
        <v>0</v>
      </c>
      <c r="F102" s="465">
        <v>0</v>
      </c>
      <c r="G102" s="465">
        <v>0</v>
      </c>
      <c r="I102" s="472"/>
      <c r="J102" s="472"/>
      <c r="K102" s="472"/>
    </row>
    <row r="103" spans="1:11" x14ac:dyDescent="0.2">
      <c r="A103" s="463">
        <v>94</v>
      </c>
      <c r="B103" s="218" t="s">
        <v>194</v>
      </c>
      <c r="C103" s="741" t="s">
        <v>195</v>
      </c>
      <c r="D103" s="464">
        <f t="shared" si="1"/>
        <v>0</v>
      </c>
      <c r="E103" s="465">
        <v>0</v>
      </c>
      <c r="F103" s="465">
        <v>0</v>
      </c>
      <c r="G103" s="465">
        <v>0</v>
      </c>
      <c r="I103" s="472"/>
      <c r="J103" s="472"/>
      <c r="K103" s="472"/>
    </row>
    <row r="104" spans="1:11" x14ac:dyDescent="0.2">
      <c r="A104" s="463">
        <v>95</v>
      </c>
      <c r="B104" s="219" t="s">
        <v>196</v>
      </c>
      <c r="C104" s="741" t="s">
        <v>197</v>
      </c>
      <c r="D104" s="464">
        <f t="shared" si="1"/>
        <v>3393</v>
      </c>
      <c r="E104" s="465">
        <v>2573</v>
      </c>
      <c r="F104" s="465">
        <v>0</v>
      </c>
      <c r="G104" s="465">
        <v>820</v>
      </c>
      <c r="I104" s="472"/>
      <c r="J104" s="472"/>
      <c r="K104" s="472"/>
    </row>
    <row r="105" spans="1:11" x14ac:dyDescent="0.2">
      <c r="A105" s="463">
        <v>96</v>
      </c>
      <c r="B105" s="737" t="s">
        <v>198</v>
      </c>
      <c r="C105" s="741" t="s">
        <v>199</v>
      </c>
      <c r="D105" s="464">
        <f t="shared" si="1"/>
        <v>0</v>
      </c>
      <c r="E105" s="465">
        <v>0</v>
      </c>
      <c r="F105" s="465">
        <v>0</v>
      </c>
      <c r="G105" s="465">
        <v>0</v>
      </c>
      <c r="I105" s="472"/>
      <c r="J105" s="472"/>
      <c r="K105" s="472"/>
    </row>
    <row r="106" spans="1:11" x14ac:dyDescent="0.2">
      <c r="A106" s="463">
        <v>97</v>
      </c>
      <c r="B106" s="218" t="s">
        <v>202</v>
      </c>
      <c r="C106" s="741" t="s">
        <v>203</v>
      </c>
      <c r="D106" s="464">
        <f t="shared" si="1"/>
        <v>0</v>
      </c>
      <c r="E106" s="465">
        <v>0</v>
      </c>
      <c r="F106" s="465">
        <v>0</v>
      </c>
      <c r="G106" s="465">
        <v>0</v>
      </c>
      <c r="I106" s="472"/>
      <c r="J106" s="472"/>
      <c r="K106" s="472"/>
    </row>
    <row r="107" spans="1:11" x14ac:dyDescent="0.2">
      <c r="A107" s="463">
        <v>98</v>
      </c>
      <c r="B107" s="218" t="s">
        <v>206</v>
      </c>
      <c r="C107" s="741" t="s">
        <v>207</v>
      </c>
      <c r="D107" s="464">
        <f t="shared" si="1"/>
        <v>0</v>
      </c>
      <c r="E107" s="465">
        <v>0</v>
      </c>
      <c r="F107" s="465">
        <v>0</v>
      </c>
      <c r="G107" s="465">
        <v>0</v>
      </c>
      <c r="I107" s="472"/>
      <c r="J107" s="472"/>
      <c r="K107" s="472"/>
    </row>
    <row r="108" spans="1:11" x14ac:dyDescent="0.2">
      <c r="A108" s="463">
        <v>99</v>
      </c>
      <c r="B108" s="218" t="s">
        <v>208</v>
      </c>
      <c r="C108" s="741" t="s">
        <v>209</v>
      </c>
      <c r="D108" s="464">
        <f t="shared" si="1"/>
        <v>0</v>
      </c>
      <c r="E108" s="465">
        <v>0</v>
      </c>
      <c r="F108" s="465">
        <v>0</v>
      </c>
      <c r="G108" s="465">
        <v>0</v>
      </c>
      <c r="I108" s="472"/>
      <c r="J108" s="472"/>
      <c r="K108" s="472"/>
    </row>
    <row r="109" spans="1:11" x14ac:dyDescent="0.2">
      <c r="A109" s="463">
        <v>100</v>
      </c>
      <c r="B109" s="737" t="s">
        <v>210</v>
      </c>
      <c r="C109" s="741" t="s">
        <v>211</v>
      </c>
      <c r="D109" s="464">
        <f t="shared" si="1"/>
        <v>0</v>
      </c>
      <c r="E109" s="465">
        <v>0</v>
      </c>
      <c r="F109" s="465">
        <v>0</v>
      </c>
      <c r="G109" s="465">
        <v>0</v>
      </c>
      <c r="I109" s="472"/>
      <c r="J109" s="472"/>
      <c r="K109" s="472"/>
    </row>
    <row r="110" spans="1:11" x14ac:dyDescent="0.2">
      <c r="A110" s="463">
        <v>101</v>
      </c>
      <c r="B110" s="737" t="s">
        <v>212</v>
      </c>
      <c r="C110" s="741" t="s">
        <v>213</v>
      </c>
      <c r="D110" s="464">
        <f t="shared" si="1"/>
        <v>0</v>
      </c>
      <c r="E110" s="465">
        <v>0</v>
      </c>
      <c r="F110" s="465">
        <v>0</v>
      </c>
      <c r="G110" s="465">
        <v>0</v>
      </c>
      <c r="I110" s="472"/>
      <c r="J110" s="472"/>
      <c r="K110" s="472"/>
    </row>
    <row r="111" spans="1:11" x14ac:dyDescent="0.2">
      <c r="A111" s="463">
        <v>102</v>
      </c>
      <c r="B111" s="737" t="s">
        <v>214</v>
      </c>
      <c r="C111" s="741" t="s">
        <v>215</v>
      </c>
      <c r="D111" s="464">
        <f t="shared" si="1"/>
        <v>0</v>
      </c>
      <c r="E111" s="465">
        <v>0</v>
      </c>
      <c r="F111" s="465">
        <v>0</v>
      </c>
      <c r="G111" s="465">
        <v>0</v>
      </c>
      <c r="I111" s="472"/>
      <c r="J111" s="472"/>
      <c r="K111" s="472"/>
    </row>
    <row r="112" spans="1:11" x14ac:dyDescent="0.2">
      <c r="A112" s="463">
        <v>103</v>
      </c>
      <c r="B112" s="737" t="s">
        <v>216</v>
      </c>
      <c r="C112" s="741" t="s">
        <v>217</v>
      </c>
      <c r="D112" s="464">
        <f t="shared" si="1"/>
        <v>0</v>
      </c>
      <c r="E112" s="465">
        <v>0</v>
      </c>
      <c r="F112" s="465">
        <v>0</v>
      </c>
      <c r="G112" s="465">
        <v>0</v>
      </c>
      <c r="I112" s="472"/>
      <c r="J112" s="472"/>
      <c r="K112" s="472"/>
    </row>
    <row r="113" spans="1:11" x14ac:dyDescent="0.2">
      <c r="A113" s="463">
        <v>104</v>
      </c>
      <c r="B113" s="737" t="s">
        <v>218</v>
      </c>
      <c r="C113" s="741" t="s">
        <v>219</v>
      </c>
      <c r="D113" s="464">
        <f t="shared" si="1"/>
        <v>0</v>
      </c>
      <c r="E113" s="465">
        <v>0</v>
      </c>
      <c r="F113" s="465">
        <v>0</v>
      </c>
      <c r="G113" s="465">
        <v>0</v>
      </c>
      <c r="I113" s="472"/>
      <c r="J113" s="472"/>
      <c r="K113" s="472"/>
    </row>
    <row r="114" spans="1:11" x14ac:dyDescent="0.2">
      <c r="A114" s="463">
        <v>105</v>
      </c>
      <c r="B114" s="468" t="s">
        <v>220</v>
      </c>
      <c r="C114" s="194" t="s">
        <v>221</v>
      </c>
      <c r="D114" s="464">
        <f t="shared" si="1"/>
        <v>0</v>
      </c>
      <c r="E114" s="465">
        <v>0</v>
      </c>
      <c r="F114" s="465">
        <v>0</v>
      </c>
      <c r="G114" s="465">
        <v>0</v>
      </c>
      <c r="I114" s="472"/>
      <c r="J114" s="472"/>
      <c r="K114" s="472"/>
    </row>
    <row r="115" spans="1:11" x14ac:dyDescent="0.2">
      <c r="A115" s="463">
        <v>106</v>
      </c>
      <c r="B115" s="219" t="s">
        <v>222</v>
      </c>
      <c r="C115" s="741" t="s">
        <v>223</v>
      </c>
      <c r="D115" s="464">
        <f t="shared" si="1"/>
        <v>0</v>
      </c>
      <c r="E115" s="465">
        <v>0</v>
      </c>
      <c r="F115" s="465">
        <v>0</v>
      </c>
      <c r="G115" s="465">
        <v>0</v>
      </c>
      <c r="I115" s="472"/>
      <c r="J115" s="472"/>
      <c r="K115" s="472"/>
    </row>
    <row r="116" spans="1:11" x14ac:dyDescent="0.2">
      <c r="A116" s="463">
        <v>107</v>
      </c>
      <c r="B116" s="737" t="s">
        <v>224</v>
      </c>
      <c r="C116" s="741" t="s">
        <v>225</v>
      </c>
      <c r="D116" s="464">
        <f t="shared" si="1"/>
        <v>0</v>
      </c>
      <c r="E116" s="465">
        <v>0</v>
      </c>
      <c r="F116" s="465">
        <v>0</v>
      </c>
      <c r="G116" s="465">
        <v>0</v>
      </c>
      <c r="I116" s="472"/>
      <c r="J116" s="472"/>
      <c r="K116" s="472"/>
    </row>
    <row r="117" spans="1:11" x14ac:dyDescent="0.2">
      <c r="A117" s="463">
        <v>108</v>
      </c>
      <c r="B117" s="218" t="s">
        <v>226</v>
      </c>
      <c r="C117" s="224" t="s">
        <v>227</v>
      </c>
      <c r="D117" s="464">
        <f t="shared" si="1"/>
        <v>0</v>
      </c>
      <c r="E117" s="465">
        <v>0</v>
      </c>
      <c r="F117" s="465">
        <v>0</v>
      </c>
      <c r="G117" s="465">
        <v>0</v>
      </c>
      <c r="I117" s="472"/>
      <c r="J117" s="472"/>
      <c r="K117" s="472"/>
    </row>
    <row r="118" spans="1:11" x14ac:dyDescent="0.2">
      <c r="A118" s="463">
        <v>109</v>
      </c>
      <c r="B118" s="737" t="s">
        <v>228</v>
      </c>
      <c r="C118" s="741" t="s">
        <v>229</v>
      </c>
      <c r="D118" s="464">
        <f t="shared" si="1"/>
        <v>0</v>
      </c>
      <c r="E118" s="465">
        <v>0</v>
      </c>
      <c r="F118" s="465">
        <v>0</v>
      </c>
      <c r="G118" s="465">
        <v>0</v>
      </c>
      <c r="I118" s="472"/>
      <c r="J118" s="472"/>
      <c r="K118" s="472"/>
    </row>
    <row r="119" spans="1:11" x14ac:dyDescent="0.2">
      <c r="A119" s="463">
        <v>110</v>
      </c>
      <c r="B119" s="219" t="s">
        <v>230</v>
      </c>
      <c r="C119" s="741" t="s">
        <v>231</v>
      </c>
      <c r="D119" s="464">
        <f t="shared" si="1"/>
        <v>0</v>
      </c>
      <c r="E119" s="465">
        <v>0</v>
      </c>
      <c r="F119" s="465">
        <v>0</v>
      </c>
      <c r="G119" s="465">
        <v>0</v>
      </c>
      <c r="I119" s="472"/>
      <c r="J119" s="472"/>
      <c r="K119" s="472"/>
    </row>
    <row r="120" spans="1:11" x14ac:dyDescent="0.2">
      <c r="A120" s="463">
        <v>111</v>
      </c>
      <c r="B120" s="218" t="s">
        <v>232</v>
      </c>
      <c r="C120" s="741" t="s">
        <v>233</v>
      </c>
      <c r="D120" s="464">
        <f t="shared" si="1"/>
        <v>0</v>
      </c>
      <c r="E120" s="465">
        <v>0</v>
      </c>
      <c r="F120" s="465">
        <v>0</v>
      </c>
      <c r="G120" s="465">
        <v>0</v>
      </c>
      <c r="I120" s="472"/>
      <c r="J120" s="472"/>
      <c r="K120" s="472"/>
    </row>
    <row r="121" spans="1:11" x14ac:dyDescent="0.2">
      <c r="A121" s="463">
        <v>112</v>
      </c>
      <c r="B121" s="219" t="s">
        <v>234</v>
      </c>
      <c r="C121" s="741" t="s">
        <v>235</v>
      </c>
      <c r="D121" s="464">
        <f t="shared" si="1"/>
        <v>0</v>
      </c>
      <c r="E121" s="465">
        <v>0</v>
      </c>
      <c r="F121" s="465">
        <v>0</v>
      </c>
      <c r="G121" s="465">
        <v>0</v>
      </c>
      <c r="I121" s="472"/>
      <c r="J121" s="472"/>
      <c r="K121" s="472"/>
    </row>
    <row r="122" spans="1:11" x14ac:dyDescent="0.2">
      <c r="A122" s="463">
        <v>113</v>
      </c>
      <c r="B122" s="219" t="s">
        <v>236</v>
      </c>
      <c r="C122" s="741" t="s">
        <v>237</v>
      </c>
      <c r="D122" s="464">
        <f t="shared" si="1"/>
        <v>0</v>
      </c>
      <c r="E122" s="465">
        <v>0</v>
      </c>
      <c r="F122" s="465">
        <v>0</v>
      </c>
      <c r="G122" s="465">
        <v>0</v>
      </c>
      <c r="I122" s="472"/>
      <c r="J122" s="472"/>
      <c r="K122" s="472"/>
    </row>
    <row r="123" spans="1:11" x14ac:dyDescent="0.2">
      <c r="A123" s="463">
        <v>114</v>
      </c>
      <c r="B123" s="737" t="s">
        <v>238</v>
      </c>
      <c r="C123" s="741" t="s">
        <v>239</v>
      </c>
      <c r="D123" s="464">
        <f t="shared" si="1"/>
        <v>0</v>
      </c>
      <c r="E123" s="465">
        <v>0</v>
      </c>
      <c r="F123" s="465">
        <v>0</v>
      </c>
      <c r="G123" s="465">
        <v>0</v>
      </c>
      <c r="I123" s="472"/>
      <c r="J123" s="472"/>
      <c r="K123" s="472"/>
    </row>
    <row r="124" spans="1:11" x14ac:dyDescent="0.2">
      <c r="A124" s="463">
        <v>115</v>
      </c>
      <c r="B124" s="737" t="s">
        <v>240</v>
      </c>
      <c r="C124" s="177" t="s">
        <v>241</v>
      </c>
      <c r="D124" s="464">
        <f t="shared" si="1"/>
        <v>0</v>
      </c>
      <c r="E124" s="465">
        <v>0</v>
      </c>
      <c r="F124" s="465">
        <v>0</v>
      </c>
      <c r="G124" s="465">
        <v>0</v>
      </c>
      <c r="I124" s="472"/>
      <c r="J124" s="472"/>
      <c r="K124" s="472"/>
    </row>
    <row r="125" spans="1:11" x14ac:dyDescent="0.2">
      <c r="A125" s="463">
        <v>116</v>
      </c>
      <c r="B125" s="737" t="s">
        <v>242</v>
      </c>
      <c r="C125" s="741" t="s">
        <v>243</v>
      </c>
      <c r="D125" s="464">
        <f t="shared" si="1"/>
        <v>0</v>
      </c>
      <c r="E125" s="465">
        <v>0</v>
      </c>
      <c r="F125" s="465">
        <v>0</v>
      </c>
      <c r="G125" s="465">
        <v>0</v>
      </c>
      <c r="I125" s="472"/>
      <c r="J125" s="472"/>
      <c r="K125" s="472"/>
    </row>
    <row r="126" spans="1:11" x14ac:dyDescent="0.2">
      <c r="A126" s="463">
        <v>117</v>
      </c>
      <c r="B126" s="737" t="s">
        <v>244</v>
      </c>
      <c r="C126" s="741" t="s">
        <v>245</v>
      </c>
      <c r="D126" s="464">
        <f t="shared" si="1"/>
        <v>0</v>
      </c>
      <c r="E126" s="465">
        <v>0</v>
      </c>
      <c r="F126" s="465">
        <v>0</v>
      </c>
      <c r="G126" s="465">
        <v>0</v>
      </c>
      <c r="I126" s="472"/>
      <c r="J126" s="472"/>
      <c r="K126" s="472"/>
    </row>
    <row r="127" spans="1:11" x14ac:dyDescent="0.2">
      <c r="A127" s="463">
        <v>118</v>
      </c>
      <c r="B127" s="737" t="s">
        <v>246</v>
      </c>
      <c r="C127" s="741" t="s">
        <v>247</v>
      </c>
      <c r="D127" s="464">
        <f t="shared" si="1"/>
        <v>0</v>
      </c>
      <c r="E127" s="465">
        <v>0</v>
      </c>
      <c r="F127" s="465">
        <v>0</v>
      </c>
      <c r="G127" s="465">
        <v>0</v>
      </c>
      <c r="I127" s="472"/>
      <c r="J127" s="472"/>
      <c r="K127" s="472"/>
    </row>
    <row r="128" spans="1:11" x14ac:dyDescent="0.2">
      <c r="A128" s="463">
        <v>119</v>
      </c>
      <c r="B128" s="218" t="s">
        <v>248</v>
      </c>
      <c r="C128" s="741" t="s">
        <v>249</v>
      </c>
      <c r="D128" s="464">
        <f t="shared" si="1"/>
        <v>0</v>
      </c>
      <c r="E128" s="465">
        <v>0</v>
      </c>
      <c r="F128" s="465">
        <v>0</v>
      </c>
      <c r="G128" s="465">
        <v>0</v>
      </c>
      <c r="I128" s="472"/>
      <c r="J128" s="472"/>
      <c r="K128" s="472"/>
    </row>
    <row r="129" spans="1:11" x14ac:dyDescent="0.2">
      <c r="A129" s="463">
        <v>120</v>
      </c>
      <c r="B129" s="218" t="s">
        <v>250</v>
      </c>
      <c r="C129" s="741" t="s">
        <v>251</v>
      </c>
      <c r="D129" s="464">
        <f t="shared" si="1"/>
        <v>0</v>
      </c>
      <c r="E129" s="465">
        <v>0</v>
      </c>
      <c r="F129" s="465">
        <v>0</v>
      </c>
      <c r="G129" s="465">
        <v>0</v>
      </c>
      <c r="I129" s="472"/>
      <c r="J129" s="472"/>
      <c r="K129" s="472"/>
    </row>
    <row r="130" spans="1:11" x14ac:dyDescent="0.2">
      <c r="A130" s="463">
        <v>121</v>
      </c>
      <c r="B130" s="218" t="s">
        <v>252</v>
      </c>
      <c r="C130" s="741" t="s">
        <v>253</v>
      </c>
      <c r="D130" s="464">
        <f t="shared" si="1"/>
        <v>0</v>
      </c>
      <c r="E130" s="465">
        <v>0</v>
      </c>
      <c r="F130" s="465">
        <v>0</v>
      </c>
      <c r="G130" s="465">
        <v>0</v>
      </c>
      <c r="I130" s="472"/>
      <c r="J130" s="472"/>
      <c r="K130" s="472"/>
    </row>
    <row r="131" spans="1:11" x14ac:dyDescent="0.2">
      <c r="A131" s="463">
        <v>122</v>
      </c>
      <c r="B131" s="737" t="s">
        <v>254</v>
      </c>
      <c r="C131" s="741" t="s">
        <v>255</v>
      </c>
      <c r="D131" s="464">
        <f t="shared" si="1"/>
        <v>0</v>
      </c>
      <c r="E131" s="465">
        <v>0</v>
      </c>
      <c r="F131" s="465">
        <v>0</v>
      </c>
      <c r="G131" s="465">
        <v>0</v>
      </c>
      <c r="I131" s="472"/>
      <c r="J131" s="472"/>
      <c r="K131" s="472"/>
    </row>
    <row r="132" spans="1:11" x14ac:dyDescent="0.2">
      <c r="A132" s="463">
        <v>123</v>
      </c>
      <c r="B132" s="737" t="s">
        <v>256</v>
      </c>
      <c r="C132" s="741" t="s">
        <v>737</v>
      </c>
      <c r="D132" s="464">
        <f t="shared" si="1"/>
        <v>1254</v>
      </c>
      <c r="E132" s="465">
        <v>1254</v>
      </c>
      <c r="F132" s="465">
        <v>0</v>
      </c>
      <c r="G132" s="465">
        <v>0</v>
      </c>
      <c r="I132" s="472"/>
      <c r="J132" s="472"/>
      <c r="K132" s="472"/>
    </row>
    <row r="133" spans="1:11" x14ac:dyDescent="0.2">
      <c r="A133" s="463">
        <v>124</v>
      </c>
      <c r="B133" s="737" t="s">
        <v>258</v>
      </c>
      <c r="C133" s="741" t="s">
        <v>259</v>
      </c>
      <c r="D133" s="464">
        <f t="shared" si="1"/>
        <v>0</v>
      </c>
      <c r="E133" s="465">
        <v>0</v>
      </c>
      <c r="F133" s="465">
        <v>0</v>
      </c>
      <c r="G133" s="465">
        <v>0</v>
      </c>
      <c r="I133" s="472"/>
      <c r="J133" s="472"/>
      <c r="K133" s="472"/>
    </row>
    <row r="134" spans="1:11" x14ac:dyDescent="0.2">
      <c r="A134" s="463">
        <v>125</v>
      </c>
      <c r="B134" s="218" t="s">
        <v>260</v>
      </c>
      <c r="C134" s="741" t="s">
        <v>261</v>
      </c>
      <c r="D134" s="464">
        <f t="shared" si="1"/>
        <v>0</v>
      </c>
      <c r="E134" s="465">
        <v>0</v>
      </c>
      <c r="F134" s="465">
        <v>0</v>
      </c>
      <c r="G134" s="465">
        <v>0</v>
      </c>
      <c r="I134" s="472"/>
      <c r="J134" s="472"/>
      <c r="K134" s="472"/>
    </row>
    <row r="135" spans="1:11" x14ac:dyDescent="0.2">
      <c r="A135" s="463">
        <v>126</v>
      </c>
      <c r="B135" s="219" t="s">
        <v>262</v>
      </c>
      <c r="C135" s="741" t="s">
        <v>263</v>
      </c>
      <c r="D135" s="464">
        <f t="shared" ref="D135:D146" si="2">E135+F135+G135</f>
        <v>0</v>
      </c>
      <c r="E135" s="465">
        <v>0</v>
      </c>
      <c r="F135" s="465">
        <v>0</v>
      </c>
      <c r="G135" s="465">
        <v>0</v>
      </c>
      <c r="I135" s="472"/>
      <c r="J135" s="472"/>
      <c r="K135" s="472"/>
    </row>
    <row r="136" spans="1:11" x14ac:dyDescent="0.2">
      <c r="A136" s="463">
        <v>127</v>
      </c>
      <c r="B136" s="737" t="s">
        <v>264</v>
      </c>
      <c r="C136" s="741" t="s">
        <v>265</v>
      </c>
      <c r="D136" s="464">
        <f t="shared" si="2"/>
        <v>0</v>
      </c>
      <c r="E136" s="465">
        <v>0</v>
      </c>
      <c r="F136" s="465">
        <v>0</v>
      </c>
      <c r="G136" s="465">
        <v>0</v>
      </c>
      <c r="I136" s="472"/>
      <c r="J136" s="472"/>
      <c r="K136" s="472"/>
    </row>
    <row r="137" spans="1:11" x14ac:dyDescent="0.2">
      <c r="A137" s="463">
        <v>128</v>
      </c>
      <c r="B137" s="218" t="s">
        <v>266</v>
      </c>
      <c r="C137" s="741" t="s">
        <v>267</v>
      </c>
      <c r="D137" s="464">
        <f t="shared" si="2"/>
        <v>0</v>
      </c>
      <c r="E137" s="465">
        <v>0</v>
      </c>
      <c r="F137" s="465">
        <v>0</v>
      </c>
      <c r="G137" s="465">
        <v>0</v>
      </c>
      <c r="I137" s="472"/>
      <c r="J137" s="472"/>
      <c r="K137" s="472"/>
    </row>
    <row r="138" spans="1:11" x14ac:dyDescent="0.2">
      <c r="A138" s="463">
        <v>129</v>
      </c>
      <c r="B138" s="737" t="s">
        <v>268</v>
      </c>
      <c r="C138" s="741" t="s">
        <v>269</v>
      </c>
      <c r="D138" s="464">
        <f t="shared" si="2"/>
        <v>0</v>
      </c>
      <c r="E138" s="465">
        <v>0</v>
      </c>
      <c r="F138" s="465">
        <v>0</v>
      </c>
      <c r="G138" s="465">
        <v>0</v>
      </c>
      <c r="I138" s="472"/>
      <c r="J138" s="472"/>
      <c r="K138" s="472"/>
    </row>
    <row r="139" spans="1:11" x14ac:dyDescent="0.2">
      <c r="A139" s="463">
        <v>130</v>
      </c>
      <c r="B139" s="225" t="s">
        <v>270</v>
      </c>
      <c r="C139" s="469" t="s">
        <v>271</v>
      </c>
      <c r="D139" s="464">
        <f t="shared" si="2"/>
        <v>0</v>
      </c>
      <c r="E139" s="465">
        <v>0</v>
      </c>
      <c r="F139" s="465">
        <v>0</v>
      </c>
      <c r="G139" s="465">
        <v>0</v>
      </c>
      <c r="I139" s="472"/>
      <c r="J139" s="472"/>
      <c r="K139" s="472"/>
    </row>
    <row r="140" spans="1:11" x14ac:dyDescent="0.2">
      <c r="A140" s="463">
        <v>131</v>
      </c>
      <c r="B140" s="227" t="s">
        <v>272</v>
      </c>
      <c r="C140" s="470" t="s">
        <v>273</v>
      </c>
      <c r="D140" s="464">
        <f t="shared" si="2"/>
        <v>0</v>
      </c>
      <c r="E140" s="465">
        <v>0</v>
      </c>
      <c r="F140" s="465">
        <v>0</v>
      </c>
      <c r="G140" s="465">
        <v>0</v>
      </c>
      <c r="I140" s="472"/>
      <c r="J140" s="472"/>
      <c r="K140" s="472"/>
    </row>
    <row r="141" spans="1:11" ht="12.75" x14ac:dyDescent="0.2">
      <c r="A141" s="463">
        <v>132</v>
      </c>
      <c r="B141" s="471" t="s">
        <v>274</v>
      </c>
      <c r="C141" s="489" t="s">
        <v>749</v>
      </c>
      <c r="D141" s="464">
        <f t="shared" si="2"/>
        <v>0</v>
      </c>
      <c r="E141" s="465">
        <v>0</v>
      </c>
      <c r="F141" s="465">
        <v>0</v>
      </c>
      <c r="G141" s="465">
        <v>0</v>
      </c>
      <c r="I141" s="472"/>
      <c r="J141" s="472"/>
      <c r="K141" s="472"/>
    </row>
    <row r="142" spans="1:11" x14ac:dyDescent="0.2">
      <c r="A142" s="463">
        <v>133</v>
      </c>
      <c r="B142" s="463" t="s">
        <v>275</v>
      </c>
      <c r="C142" s="423" t="s">
        <v>276</v>
      </c>
      <c r="D142" s="464">
        <f t="shared" si="2"/>
        <v>0</v>
      </c>
      <c r="E142" s="465">
        <v>0</v>
      </c>
      <c r="F142" s="465">
        <v>0</v>
      </c>
      <c r="G142" s="465">
        <v>0</v>
      </c>
      <c r="I142" s="472"/>
      <c r="J142" s="472"/>
      <c r="K142" s="472"/>
    </row>
    <row r="143" spans="1:11" x14ac:dyDescent="0.2">
      <c r="A143" s="463">
        <v>134</v>
      </c>
      <c r="B143" s="193" t="s">
        <v>277</v>
      </c>
      <c r="C143" s="423" t="s">
        <v>278</v>
      </c>
      <c r="D143" s="464">
        <f t="shared" si="2"/>
        <v>0</v>
      </c>
      <c r="E143" s="465">
        <v>0</v>
      </c>
      <c r="F143" s="465">
        <v>0</v>
      </c>
      <c r="G143" s="465">
        <v>0</v>
      </c>
      <c r="I143" s="472"/>
      <c r="J143" s="472"/>
      <c r="K143" s="472"/>
    </row>
    <row r="144" spans="1:11" x14ac:dyDescent="0.2">
      <c r="A144" s="463">
        <v>135</v>
      </c>
      <c r="B144" s="193" t="s">
        <v>279</v>
      </c>
      <c r="C144" s="423" t="s">
        <v>280</v>
      </c>
      <c r="D144" s="464">
        <f t="shared" si="2"/>
        <v>0</v>
      </c>
      <c r="E144" s="465">
        <v>0</v>
      </c>
      <c r="F144" s="465">
        <v>0</v>
      </c>
      <c r="G144" s="465">
        <v>0</v>
      </c>
      <c r="I144" s="472"/>
      <c r="J144" s="472"/>
      <c r="K144" s="472"/>
    </row>
    <row r="145" spans="1:11" ht="24" x14ac:dyDescent="0.2">
      <c r="A145" s="463">
        <v>136</v>
      </c>
      <c r="B145" s="193" t="s">
        <v>711</v>
      </c>
      <c r="C145" s="194" t="s">
        <v>444</v>
      </c>
      <c r="D145" s="464">
        <f t="shared" si="2"/>
        <v>0</v>
      </c>
      <c r="E145" s="465">
        <v>0</v>
      </c>
      <c r="F145" s="465">
        <v>0</v>
      </c>
      <c r="G145" s="465">
        <v>0</v>
      </c>
      <c r="I145" s="472"/>
      <c r="J145" s="472"/>
      <c r="K145" s="472"/>
    </row>
    <row r="146" spans="1:11" x14ac:dyDescent="0.2">
      <c r="A146" s="173">
        <v>137</v>
      </c>
      <c r="B146" s="193" t="s">
        <v>281</v>
      </c>
      <c r="C146" s="194" t="s">
        <v>282</v>
      </c>
      <c r="D146" s="464">
        <f t="shared" si="2"/>
        <v>0</v>
      </c>
      <c r="E146" s="465">
        <v>0</v>
      </c>
      <c r="F146" s="465">
        <v>0</v>
      </c>
      <c r="G146" s="465">
        <v>0</v>
      </c>
    </row>
    <row r="147" spans="1:11" ht="8.25" customHeight="1" x14ac:dyDescent="0.2"/>
    <row r="148" spans="1:11" ht="10.5" customHeight="1" x14ac:dyDescent="0.2">
      <c r="A148" s="1047" t="s">
        <v>744</v>
      </c>
      <c r="B148" s="1047"/>
      <c r="C148" s="1047"/>
      <c r="E148" s="472"/>
      <c r="F148" s="472"/>
      <c r="G148" s="472"/>
    </row>
    <row r="149" spans="1:11" ht="12.75" customHeight="1" x14ac:dyDescent="0.2">
      <c r="A149" s="1047" t="s">
        <v>745</v>
      </c>
      <c r="B149" s="1047"/>
      <c r="C149" s="1047"/>
      <c r="E149" s="472"/>
      <c r="F149" s="472"/>
      <c r="G149" s="472"/>
    </row>
    <row r="150" spans="1:11" x14ac:dyDescent="0.2">
      <c r="A150" s="473"/>
      <c r="B150" s="473"/>
      <c r="C150" s="473"/>
    </row>
  </sheetData>
  <mergeCells count="12">
    <mergeCell ref="A7:C7"/>
    <mergeCell ref="A88:A91"/>
    <mergeCell ref="B88:B91"/>
    <mergeCell ref="A148:C148"/>
    <mergeCell ref="A149:C149"/>
    <mergeCell ref="A1:G1"/>
    <mergeCell ref="A3:A5"/>
    <mergeCell ref="B3:B5"/>
    <mergeCell ref="C3:C5"/>
    <mergeCell ref="D3:G3"/>
    <mergeCell ref="D4:D5"/>
    <mergeCell ref="E4:G4"/>
  </mergeCells>
  <pageMargins left="0.70866141732283472" right="0.70866141732283472" top="0.74803149606299213" bottom="0.74803149606299213" header="0.31496062992125984" footer="0.31496062992125984"/>
  <pageSetup paperSize="9" scale="8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A151"/>
  <sheetViews>
    <sheetView topLeftCell="B1" zoomScale="95" zoomScaleNormal="95" workbookViewId="0">
      <pane xSplit="2" topLeftCell="D1" activePane="topRight" state="frozen"/>
      <selection activeCell="B1" sqref="B1"/>
      <selection pane="topRight" activeCell="C52" sqref="C52"/>
    </sheetView>
  </sheetViews>
  <sheetFormatPr defaultColWidth="9.140625" defaultRowHeight="12" x14ac:dyDescent="0.2"/>
  <cols>
    <col min="1" max="1" width="4.7109375" style="253" customWidth="1"/>
    <col min="2" max="2" width="9.28515625" style="253" customWidth="1"/>
    <col min="3" max="3" width="31.7109375" style="272" bestFit="1" customWidth="1"/>
    <col min="4" max="4" width="11.7109375" style="251" bestFit="1" customWidth="1"/>
    <col min="5" max="7" width="14" style="251" customWidth="1"/>
    <col min="8" max="8" width="9.140625" style="251"/>
    <col min="9" max="9" width="10.85546875" style="251" customWidth="1"/>
    <col min="10" max="10" width="15" style="251" customWidth="1"/>
    <col min="11" max="11" width="14.42578125" style="251" customWidth="1"/>
    <col min="12" max="12" width="15.140625" style="251" customWidth="1"/>
    <col min="13" max="15" width="9.140625" style="251"/>
    <col min="16" max="16" width="11" style="251" customWidth="1"/>
    <col min="17" max="17" width="11.28515625" style="251" customWidth="1"/>
    <col min="18" max="18" width="9.140625" style="251"/>
    <col min="19" max="20" width="10.85546875" style="251" customWidth="1"/>
    <col min="21" max="21" width="9.140625" style="251"/>
    <col min="22" max="22" width="10.28515625" style="251" customWidth="1"/>
    <col min="23" max="23" width="14" style="251" customWidth="1"/>
    <col min="24" max="16384" width="9.140625" style="251"/>
  </cols>
  <sheetData>
    <row r="2" spans="1:25" ht="26.25" customHeight="1" x14ac:dyDescent="0.2">
      <c r="A2" s="1061" t="s">
        <v>624</v>
      </c>
      <c r="B2" s="1061"/>
      <c r="C2" s="1061"/>
      <c r="D2" s="1061"/>
      <c r="E2" s="1061"/>
      <c r="F2" s="1061"/>
      <c r="G2" s="1061"/>
      <c r="H2" s="1061"/>
      <c r="I2" s="1061"/>
      <c r="J2" s="1061"/>
      <c r="K2" s="1061"/>
      <c r="L2" s="1061"/>
      <c r="M2" s="1061"/>
      <c r="N2" s="1061"/>
      <c r="O2" s="1061"/>
      <c r="P2" s="1061"/>
      <c r="Q2" s="1061"/>
      <c r="R2" s="1061"/>
      <c r="S2" s="1061"/>
      <c r="T2" s="1061"/>
      <c r="U2" s="1061"/>
      <c r="V2" s="1061"/>
      <c r="W2" s="1061"/>
    </row>
    <row r="3" spans="1:25" x14ac:dyDescent="0.2">
      <c r="C3" s="254"/>
      <c r="T3" s="252"/>
      <c r="W3" s="252"/>
    </row>
    <row r="4" spans="1:25" s="255" customFormat="1" ht="15.75" customHeight="1" x14ac:dyDescent="0.2">
      <c r="A4" s="1062" t="s">
        <v>1</v>
      </c>
      <c r="B4" s="1062" t="s">
        <v>2</v>
      </c>
      <c r="C4" s="1062" t="s">
        <v>3</v>
      </c>
      <c r="D4" s="1060" t="s">
        <v>613</v>
      </c>
      <c r="E4" s="1060"/>
      <c r="F4" s="1060"/>
      <c r="G4" s="1060"/>
      <c r="H4" s="1060"/>
      <c r="I4" s="1060"/>
      <c r="J4" s="1060"/>
      <c r="K4" s="1060"/>
      <c r="L4" s="1060"/>
      <c r="M4" s="1060"/>
      <c r="N4" s="1060"/>
      <c r="O4" s="1060"/>
      <c r="P4" s="1060"/>
      <c r="Q4" s="1060"/>
      <c r="R4" s="1060"/>
      <c r="S4" s="1060"/>
      <c r="T4" s="1060"/>
      <c r="U4" s="1060"/>
      <c r="V4" s="1060"/>
      <c r="W4" s="1060"/>
    </row>
    <row r="5" spans="1:25" ht="57" customHeight="1" x14ac:dyDescent="0.2">
      <c r="A5" s="1062"/>
      <c r="B5" s="1062"/>
      <c r="C5" s="1062"/>
      <c r="D5" s="1060" t="s">
        <v>614</v>
      </c>
      <c r="E5" s="1058" t="s">
        <v>615</v>
      </c>
      <c r="F5" s="1058" t="s">
        <v>616</v>
      </c>
      <c r="G5" s="1058" t="s">
        <v>617</v>
      </c>
      <c r="H5" s="1060" t="s">
        <v>618</v>
      </c>
      <c r="I5" s="1048" t="s">
        <v>782</v>
      </c>
      <c r="J5" s="1049"/>
      <c r="K5" s="1049"/>
      <c r="L5" s="1050"/>
      <c r="M5" s="1048" t="s">
        <v>619</v>
      </c>
      <c r="N5" s="1049"/>
      <c r="O5" s="1049"/>
      <c r="P5" s="1050"/>
      <c r="Q5" s="1060" t="s">
        <v>620</v>
      </c>
      <c r="R5" s="1060" t="s">
        <v>621</v>
      </c>
      <c r="S5" s="1060"/>
      <c r="T5" s="1060"/>
      <c r="U5" s="1060"/>
      <c r="V5" s="1060"/>
      <c r="W5" s="1060"/>
    </row>
    <row r="6" spans="1:25" ht="33.75" customHeight="1" x14ac:dyDescent="0.2">
      <c r="A6" s="1062"/>
      <c r="B6" s="1062"/>
      <c r="C6" s="1062"/>
      <c r="D6" s="1060"/>
      <c r="E6" s="1063"/>
      <c r="F6" s="1063"/>
      <c r="G6" s="1063"/>
      <c r="H6" s="1060"/>
      <c r="I6" s="1058" t="s">
        <v>388</v>
      </c>
      <c r="J6" s="1064" t="s">
        <v>712</v>
      </c>
      <c r="K6" s="1065"/>
      <c r="L6" s="1058" t="s">
        <v>715</v>
      </c>
      <c r="M6" s="1058" t="s">
        <v>434</v>
      </c>
      <c r="N6" s="1048" t="s">
        <v>588</v>
      </c>
      <c r="O6" s="1049"/>
      <c r="P6" s="1050"/>
      <c r="Q6" s="1060"/>
      <c r="R6" s="1060" t="s">
        <v>434</v>
      </c>
      <c r="S6" s="1060" t="s">
        <v>622</v>
      </c>
      <c r="T6" s="1060"/>
      <c r="U6" s="1048" t="s">
        <v>450</v>
      </c>
      <c r="V6" s="1049"/>
      <c r="W6" s="1050"/>
    </row>
    <row r="7" spans="1:25" ht="76.5" customHeight="1" x14ac:dyDescent="0.2">
      <c r="A7" s="1062"/>
      <c r="B7" s="1062"/>
      <c r="C7" s="1062"/>
      <c r="D7" s="1060"/>
      <c r="E7" s="1059"/>
      <c r="F7" s="1059"/>
      <c r="G7" s="1059"/>
      <c r="H7" s="1060"/>
      <c r="I7" s="1059"/>
      <c r="J7" s="735" t="s">
        <v>713</v>
      </c>
      <c r="K7" s="435" t="s">
        <v>714</v>
      </c>
      <c r="L7" s="1059"/>
      <c r="M7" s="1059"/>
      <c r="N7" s="735" t="s">
        <v>452</v>
      </c>
      <c r="O7" s="735" t="s">
        <v>478</v>
      </c>
      <c r="P7" s="735" t="s">
        <v>623</v>
      </c>
      <c r="Q7" s="1060"/>
      <c r="R7" s="1060"/>
      <c r="S7" s="735" t="s">
        <v>623</v>
      </c>
      <c r="T7" s="735" t="s">
        <v>482</v>
      </c>
      <c r="U7" s="735" t="s">
        <v>12</v>
      </c>
      <c r="V7" s="735" t="s">
        <v>478</v>
      </c>
      <c r="W7" s="735" t="s">
        <v>452</v>
      </c>
    </row>
    <row r="8" spans="1:25" s="255" customFormat="1" x14ac:dyDescent="0.2">
      <c r="A8" s="1051" t="s">
        <v>12</v>
      </c>
      <c r="B8" s="1051"/>
      <c r="C8" s="1051"/>
      <c r="D8" s="256">
        <f t="shared" ref="D8:W8" si="0">D10+D9</f>
        <v>4732754</v>
      </c>
      <c r="E8" s="256">
        <f t="shared" si="0"/>
        <v>406659</v>
      </c>
      <c r="F8" s="256">
        <f t="shared" si="0"/>
        <v>1677</v>
      </c>
      <c r="G8" s="256">
        <f t="shared" si="0"/>
        <v>91556</v>
      </c>
      <c r="H8" s="256">
        <f t="shared" si="0"/>
        <v>80570</v>
      </c>
      <c r="I8" s="256">
        <f t="shared" si="0"/>
        <v>168366</v>
      </c>
      <c r="J8" s="256">
        <f t="shared" si="0"/>
        <v>3368</v>
      </c>
      <c r="K8" s="256">
        <f t="shared" si="0"/>
        <v>8975</v>
      </c>
      <c r="L8" s="256">
        <f t="shared" si="0"/>
        <v>156023</v>
      </c>
      <c r="M8" s="256">
        <f t="shared" si="0"/>
        <v>133707</v>
      </c>
      <c r="N8" s="256">
        <f t="shared" si="0"/>
        <v>113314</v>
      </c>
      <c r="O8" s="256">
        <f t="shared" si="0"/>
        <v>19740</v>
      </c>
      <c r="P8" s="256">
        <f t="shared" si="0"/>
        <v>653</v>
      </c>
      <c r="Q8" s="256">
        <f t="shared" si="0"/>
        <v>42877</v>
      </c>
      <c r="R8" s="256">
        <f t="shared" si="0"/>
        <v>3807342</v>
      </c>
      <c r="S8" s="256">
        <f t="shared" si="0"/>
        <v>59258</v>
      </c>
      <c r="T8" s="256">
        <f t="shared" si="0"/>
        <v>198351</v>
      </c>
      <c r="U8" s="256">
        <f t="shared" si="0"/>
        <v>3549733</v>
      </c>
      <c r="V8" s="256">
        <f t="shared" si="0"/>
        <v>765787</v>
      </c>
      <c r="W8" s="256">
        <f t="shared" si="0"/>
        <v>2783946</v>
      </c>
    </row>
    <row r="9" spans="1:25" s="255" customFormat="1" ht="11.25" customHeight="1" x14ac:dyDescent="0.2">
      <c r="A9" s="736"/>
      <c r="B9" s="736"/>
      <c r="C9" s="257" t="s">
        <v>13</v>
      </c>
      <c r="D9" s="258">
        <v>7000</v>
      </c>
      <c r="E9" s="259"/>
      <c r="F9" s="259"/>
      <c r="G9" s="259"/>
      <c r="H9" s="259"/>
      <c r="I9" s="259"/>
      <c r="J9" s="259"/>
      <c r="K9" s="259"/>
      <c r="L9" s="259"/>
      <c r="M9" s="260">
        <v>7000</v>
      </c>
      <c r="N9" s="260">
        <v>7000</v>
      </c>
      <c r="O9" s="259"/>
      <c r="P9" s="259"/>
      <c r="Q9" s="259"/>
      <c r="R9" s="259"/>
      <c r="S9" s="259"/>
      <c r="T9" s="259"/>
      <c r="U9" s="259"/>
      <c r="V9" s="259"/>
      <c r="W9" s="259"/>
    </row>
    <row r="10" spans="1:25" s="255" customFormat="1" x14ac:dyDescent="0.2">
      <c r="A10" s="1051" t="s">
        <v>14</v>
      </c>
      <c r="B10" s="1051"/>
      <c r="C10" s="1051"/>
      <c r="D10" s="256">
        <f t="shared" ref="D10:U10" si="1">SUM(D11:D149)-D91</f>
        <v>4725754</v>
      </c>
      <c r="E10" s="256">
        <f t="shared" si="1"/>
        <v>406659</v>
      </c>
      <c r="F10" s="256">
        <f t="shared" si="1"/>
        <v>1677</v>
      </c>
      <c r="G10" s="256">
        <f t="shared" si="1"/>
        <v>91556</v>
      </c>
      <c r="H10" s="256">
        <f t="shared" si="1"/>
        <v>80570</v>
      </c>
      <c r="I10" s="256">
        <f t="shared" si="1"/>
        <v>168366</v>
      </c>
      <c r="J10" s="256">
        <f t="shared" si="1"/>
        <v>3368</v>
      </c>
      <c r="K10" s="256">
        <f t="shared" si="1"/>
        <v>8975</v>
      </c>
      <c r="L10" s="256">
        <f t="shared" si="1"/>
        <v>156023</v>
      </c>
      <c r="M10" s="256">
        <f t="shared" si="1"/>
        <v>126707</v>
      </c>
      <c r="N10" s="256">
        <f t="shared" si="1"/>
        <v>106314</v>
      </c>
      <c r="O10" s="256">
        <f t="shared" si="1"/>
        <v>19740</v>
      </c>
      <c r="P10" s="256">
        <f t="shared" si="1"/>
        <v>653</v>
      </c>
      <c r="Q10" s="256">
        <f t="shared" si="1"/>
        <v>42877</v>
      </c>
      <c r="R10" s="256">
        <f t="shared" si="1"/>
        <v>3807342</v>
      </c>
      <c r="S10" s="256">
        <f t="shared" si="1"/>
        <v>59258</v>
      </c>
      <c r="T10" s="256">
        <f t="shared" si="1"/>
        <v>198351</v>
      </c>
      <c r="U10" s="256">
        <f t="shared" si="1"/>
        <v>3549733</v>
      </c>
      <c r="V10" s="256">
        <f>SUM(V11:V149)-V91</f>
        <v>765787</v>
      </c>
      <c r="W10" s="256">
        <f>SUM(W11:W149)-W91</f>
        <v>2783946</v>
      </c>
      <c r="X10" s="528"/>
    </row>
    <row r="11" spans="1:25" ht="12" customHeight="1" x14ac:dyDescent="0.2">
      <c r="A11" s="261">
        <v>1</v>
      </c>
      <c r="B11" s="12" t="s">
        <v>15</v>
      </c>
      <c r="C11" s="13" t="s">
        <v>16</v>
      </c>
      <c r="D11" s="262">
        <f>E11+F11+G11+H11+I11+M11+Q11+R11</f>
        <v>20254</v>
      </c>
      <c r="E11" s="262">
        <v>1916</v>
      </c>
      <c r="F11" s="262">
        <v>3</v>
      </c>
      <c r="G11" s="262">
        <v>346</v>
      </c>
      <c r="H11" s="262">
        <v>0</v>
      </c>
      <c r="I11" s="262">
        <f>J11+K11+L11</f>
        <v>1361</v>
      </c>
      <c r="J11" s="262">
        <v>15</v>
      </c>
      <c r="K11" s="262">
        <v>97</v>
      </c>
      <c r="L11" s="262">
        <v>1249</v>
      </c>
      <c r="M11" s="262">
        <f>N11+O11+P11</f>
        <v>0</v>
      </c>
      <c r="N11" s="262">
        <v>0</v>
      </c>
      <c r="O11" s="262">
        <v>0</v>
      </c>
      <c r="P11" s="262">
        <v>0</v>
      </c>
      <c r="Q11" s="262">
        <v>0</v>
      </c>
      <c r="R11" s="262">
        <f>T11+U11+S11</f>
        <v>16628</v>
      </c>
      <c r="S11" s="262">
        <v>0</v>
      </c>
      <c r="T11" s="262">
        <v>1292</v>
      </c>
      <c r="U11" s="262">
        <f>V11+W11</f>
        <v>15336</v>
      </c>
      <c r="V11" s="258">
        <v>1362</v>
      </c>
      <c r="W11" s="262">
        <v>13974</v>
      </c>
      <c r="X11" s="252"/>
      <c r="Y11" s="252"/>
    </row>
    <row r="12" spans="1:25" x14ac:dyDescent="0.2">
      <c r="A12" s="261">
        <v>2</v>
      </c>
      <c r="B12" s="16" t="s">
        <v>17</v>
      </c>
      <c r="C12" s="13" t="s">
        <v>18</v>
      </c>
      <c r="D12" s="262">
        <f t="shared" ref="D12:D75" si="2">E12+F12+G12+H12+I12+M12+Q12+R12</f>
        <v>20468</v>
      </c>
      <c r="E12" s="262">
        <v>1992</v>
      </c>
      <c r="F12" s="262">
        <v>3</v>
      </c>
      <c r="G12" s="262">
        <v>331</v>
      </c>
      <c r="H12" s="262">
        <v>0</v>
      </c>
      <c r="I12" s="262">
        <f t="shared" ref="I12:I75" si="3">J12+K12+L12</f>
        <v>1366</v>
      </c>
      <c r="J12" s="262">
        <v>0</v>
      </c>
      <c r="K12" s="262">
        <v>112</v>
      </c>
      <c r="L12" s="262">
        <v>1254</v>
      </c>
      <c r="M12" s="262">
        <f t="shared" ref="M12:M75" si="4">N12+O12+P12</f>
        <v>0</v>
      </c>
      <c r="N12" s="262">
        <v>0</v>
      </c>
      <c r="O12" s="262">
        <v>0</v>
      </c>
      <c r="P12" s="262">
        <v>0</v>
      </c>
      <c r="Q12" s="262">
        <v>0</v>
      </c>
      <c r="R12" s="262">
        <f t="shared" ref="R12:R75" si="5">T12+U12+S12</f>
        <v>16776</v>
      </c>
      <c r="S12" s="262">
        <v>0</v>
      </c>
      <c r="T12" s="262">
        <v>868</v>
      </c>
      <c r="U12" s="262">
        <f t="shared" ref="U12:U75" si="6">V12+W12</f>
        <v>15908</v>
      </c>
      <c r="V12" s="258">
        <v>5114</v>
      </c>
      <c r="W12" s="262">
        <v>10794</v>
      </c>
      <c r="X12" s="252"/>
      <c r="Y12" s="252"/>
    </row>
    <row r="13" spans="1:25" x14ac:dyDescent="0.2">
      <c r="A13" s="261">
        <v>3</v>
      </c>
      <c r="B13" s="21" t="s">
        <v>19</v>
      </c>
      <c r="C13" s="13" t="s">
        <v>20</v>
      </c>
      <c r="D13" s="262">
        <f t="shared" si="2"/>
        <v>64352</v>
      </c>
      <c r="E13" s="262">
        <v>5523</v>
      </c>
      <c r="F13" s="262">
        <v>11</v>
      </c>
      <c r="G13" s="262">
        <v>1389</v>
      </c>
      <c r="H13" s="262">
        <v>0</v>
      </c>
      <c r="I13" s="262">
        <f t="shared" si="3"/>
        <v>2500</v>
      </c>
      <c r="J13" s="262">
        <v>20</v>
      </c>
      <c r="K13" s="262">
        <v>114</v>
      </c>
      <c r="L13" s="262">
        <v>2366</v>
      </c>
      <c r="M13" s="262">
        <f t="shared" si="4"/>
        <v>0</v>
      </c>
      <c r="N13" s="262">
        <v>0</v>
      </c>
      <c r="O13" s="262">
        <v>0</v>
      </c>
      <c r="P13" s="262">
        <v>0</v>
      </c>
      <c r="Q13" s="262">
        <v>0</v>
      </c>
      <c r="R13" s="262">
        <f t="shared" si="5"/>
        <v>54929</v>
      </c>
      <c r="S13" s="262">
        <v>1196</v>
      </c>
      <c r="T13" s="262">
        <v>4226</v>
      </c>
      <c r="U13" s="262">
        <f t="shared" si="6"/>
        <v>49507</v>
      </c>
      <c r="V13" s="258">
        <v>11488</v>
      </c>
      <c r="W13" s="262">
        <v>38019</v>
      </c>
      <c r="X13" s="252"/>
      <c r="Y13" s="252"/>
    </row>
    <row r="14" spans="1:25" ht="14.25" customHeight="1" x14ac:dyDescent="0.2">
      <c r="A14" s="261">
        <v>4</v>
      </c>
      <c r="B14" s="12" t="s">
        <v>21</v>
      </c>
      <c r="C14" s="13" t="s">
        <v>22</v>
      </c>
      <c r="D14" s="262">
        <f t="shared" si="2"/>
        <v>21048</v>
      </c>
      <c r="E14" s="262">
        <v>1935</v>
      </c>
      <c r="F14" s="262">
        <v>3</v>
      </c>
      <c r="G14" s="262">
        <v>169</v>
      </c>
      <c r="H14" s="262">
        <v>0</v>
      </c>
      <c r="I14" s="262">
        <f t="shared" si="3"/>
        <v>133</v>
      </c>
      <c r="J14" s="262">
        <v>0</v>
      </c>
      <c r="K14" s="262">
        <v>12</v>
      </c>
      <c r="L14" s="262">
        <v>121</v>
      </c>
      <c r="M14" s="262">
        <f t="shared" si="4"/>
        <v>0</v>
      </c>
      <c r="N14" s="262">
        <v>0</v>
      </c>
      <c r="O14" s="262">
        <v>0</v>
      </c>
      <c r="P14" s="262">
        <v>0</v>
      </c>
      <c r="Q14" s="262">
        <v>0</v>
      </c>
      <c r="R14" s="262">
        <f t="shared" si="5"/>
        <v>18808</v>
      </c>
      <c r="S14" s="262">
        <v>0</v>
      </c>
      <c r="T14" s="262">
        <v>776</v>
      </c>
      <c r="U14" s="262">
        <f t="shared" si="6"/>
        <v>18032</v>
      </c>
      <c r="V14" s="258">
        <v>2625</v>
      </c>
      <c r="W14" s="262">
        <v>15407</v>
      </c>
      <c r="X14" s="252"/>
      <c r="Y14" s="252"/>
    </row>
    <row r="15" spans="1:25" x14ac:dyDescent="0.2">
      <c r="A15" s="261">
        <v>5</v>
      </c>
      <c r="B15" s="12" t="s">
        <v>23</v>
      </c>
      <c r="C15" s="13" t="s">
        <v>24</v>
      </c>
      <c r="D15" s="262">
        <f t="shared" si="2"/>
        <v>23083</v>
      </c>
      <c r="E15" s="262">
        <v>2289</v>
      </c>
      <c r="F15" s="262">
        <v>5</v>
      </c>
      <c r="G15" s="262">
        <v>293</v>
      </c>
      <c r="H15" s="262">
        <v>0</v>
      </c>
      <c r="I15" s="262">
        <f t="shared" si="3"/>
        <v>1506</v>
      </c>
      <c r="J15" s="262">
        <v>18</v>
      </c>
      <c r="K15" s="262">
        <v>126</v>
      </c>
      <c r="L15" s="262">
        <v>1362</v>
      </c>
      <c r="M15" s="262">
        <f t="shared" si="4"/>
        <v>0</v>
      </c>
      <c r="N15" s="262">
        <v>0</v>
      </c>
      <c r="O15" s="262">
        <v>0</v>
      </c>
      <c r="P15" s="262">
        <v>0</v>
      </c>
      <c r="Q15" s="262">
        <v>0</v>
      </c>
      <c r="R15" s="262">
        <f t="shared" si="5"/>
        <v>18990</v>
      </c>
      <c r="S15" s="262">
        <v>0</v>
      </c>
      <c r="T15" s="262">
        <v>600</v>
      </c>
      <c r="U15" s="262">
        <f t="shared" si="6"/>
        <v>18390</v>
      </c>
      <c r="V15" s="258">
        <v>6315</v>
      </c>
      <c r="W15" s="262">
        <v>12075</v>
      </c>
      <c r="X15" s="252"/>
      <c r="Y15" s="252"/>
    </row>
    <row r="16" spans="1:25" x14ac:dyDescent="0.2">
      <c r="A16" s="261">
        <v>6</v>
      </c>
      <c r="B16" s="21" t="s">
        <v>25</v>
      </c>
      <c r="C16" s="13" t="s">
        <v>26</v>
      </c>
      <c r="D16" s="262">
        <f t="shared" si="2"/>
        <v>184985</v>
      </c>
      <c r="E16" s="262">
        <v>14100</v>
      </c>
      <c r="F16" s="262">
        <v>21</v>
      </c>
      <c r="G16" s="262">
        <v>2689</v>
      </c>
      <c r="H16" s="262">
        <v>6739</v>
      </c>
      <c r="I16" s="262">
        <f t="shared" si="3"/>
        <v>5941</v>
      </c>
      <c r="J16" s="262">
        <v>0</v>
      </c>
      <c r="K16" s="262">
        <v>32</v>
      </c>
      <c r="L16" s="262">
        <v>5909</v>
      </c>
      <c r="M16" s="262">
        <f t="shared" si="4"/>
        <v>0</v>
      </c>
      <c r="N16" s="262">
        <v>0</v>
      </c>
      <c r="O16" s="262">
        <v>0</v>
      </c>
      <c r="P16" s="262">
        <v>0</v>
      </c>
      <c r="Q16" s="262">
        <v>0</v>
      </c>
      <c r="R16" s="262">
        <f t="shared" si="5"/>
        <v>155495</v>
      </c>
      <c r="S16" s="262">
        <v>0</v>
      </c>
      <c r="T16" s="262">
        <v>7307</v>
      </c>
      <c r="U16" s="262">
        <f t="shared" si="6"/>
        <v>148188</v>
      </c>
      <c r="V16" s="258">
        <v>29372</v>
      </c>
      <c r="W16" s="262">
        <v>118816</v>
      </c>
      <c r="X16" s="252"/>
      <c r="Y16" s="252"/>
    </row>
    <row r="17" spans="1:79" x14ac:dyDescent="0.2">
      <c r="A17" s="261">
        <v>7</v>
      </c>
      <c r="B17" s="12" t="s">
        <v>27</v>
      </c>
      <c r="C17" s="13" t="s">
        <v>28</v>
      </c>
      <c r="D17" s="262">
        <f t="shared" si="2"/>
        <v>64158</v>
      </c>
      <c r="E17" s="262">
        <v>5962</v>
      </c>
      <c r="F17" s="262">
        <v>15</v>
      </c>
      <c r="G17" s="262">
        <v>1137</v>
      </c>
      <c r="H17" s="262">
        <v>0</v>
      </c>
      <c r="I17" s="262">
        <f t="shared" si="3"/>
        <v>1525</v>
      </c>
      <c r="J17" s="262">
        <v>10</v>
      </c>
      <c r="K17" s="262">
        <v>127</v>
      </c>
      <c r="L17" s="262">
        <v>1388</v>
      </c>
      <c r="M17" s="262">
        <f t="shared" si="4"/>
        <v>0</v>
      </c>
      <c r="N17" s="262">
        <v>0</v>
      </c>
      <c r="O17" s="262">
        <v>0</v>
      </c>
      <c r="P17" s="262">
        <v>0</v>
      </c>
      <c r="Q17" s="262">
        <v>0</v>
      </c>
      <c r="R17" s="262">
        <f t="shared" si="5"/>
        <v>55519</v>
      </c>
      <c r="S17" s="262">
        <v>236</v>
      </c>
      <c r="T17" s="262">
        <v>2333</v>
      </c>
      <c r="U17" s="262">
        <f t="shared" si="6"/>
        <v>52950</v>
      </c>
      <c r="V17" s="258">
        <v>16526</v>
      </c>
      <c r="W17" s="262">
        <v>36424</v>
      </c>
      <c r="X17" s="252"/>
      <c r="Y17" s="252"/>
    </row>
    <row r="18" spans="1:79" x14ac:dyDescent="0.2">
      <c r="A18" s="261">
        <v>8</v>
      </c>
      <c r="B18" s="21" t="s">
        <v>29</v>
      </c>
      <c r="C18" s="13" t="s">
        <v>30</v>
      </c>
      <c r="D18" s="262">
        <f t="shared" si="2"/>
        <v>25745</v>
      </c>
      <c r="E18" s="262">
        <v>2552</v>
      </c>
      <c r="F18" s="262">
        <v>3</v>
      </c>
      <c r="G18" s="262">
        <v>486</v>
      </c>
      <c r="H18" s="262">
        <v>0</v>
      </c>
      <c r="I18" s="262">
        <f t="shared" si="3"/>
        <v>1213</v>
      </c>
      <c r="J18" s="262">
        <v>0</v>
      </c>
      <c r="K18" s="262">
        <v>17</v>
      </c>
      <c r="L18" s="262">
        <v>1196</v>
      </c>
      <c r="M18" s="262">
        <f t="shared" si="4"/>
        <v>0</v>
      </c>
      <c r="N18" s="262">
        <v>0</v>
      </c>
      <c r="O18" s="262">
        <v>0</v>
      </c>
      <c r="P18" s="262">
        <v>0</v>
      </c>
      <c r="Q18" s="262">
        <v>0</v>
      </c>
      <c r="R18" s="262">
        <f t="shared" si="5"/>
        <v>21491</v>
      </c>
      <c r="S18" s="262">
        <v>0</v>
      </c>
      <c r="T18" s="262">
        <v>687</v>
      </c>
      <c r="U18" s="262">
        <f t="shared" si="6"/>
        <v>20804</v>
      </c>
      <c r="V18" s="258">
        <v>4680</v>
      </c>
      <c r="W18" s="262">
        <v>16124</v>
      </c>
      <c r="X18" s="252"/>
      <c r="Y18" s="252"/>
    </row>
    <row r="19" spans="1:79" x14ac:dyDescent="0.2">
      <c r="A19" s="261">
        <v>9</v>
      </c>
      <c r="B19" s="21" t="s">
        <v>31</v>
      </c>
      <c r="C19" s="13" t="s">
        <v>32</v>
      </c>
      <c r="D19" s="262">
        <f t="shared" si="2"/>
        <v>19416</v>
      </c>
      <c r="E19" s="262">
        <v>1566</v>
      </c>
      <c r="F19" s="262">
        <v>5</v>
      </c>
      <c r="G19" s="262">
        <v>395</v>
      </c>
      <c r="H19" s="262">
        <v>0</v>
      </c>
      <c r="I19" s="262">
        <f t="shared" si="3"/>
        <v>576</v>
      </c>
      <c r="J19" s="262">
        <v>0</v>
      </c>
      <c r="K19" s="262">
        <v>45</v>
      </c>
      <c r="L19" s="262">
        <v>531</v>
      </c>
      <c r="M19" s="262">
        <f t="shared" si="4"/>
        <v>0</v>
      </c>
      <c r="N19" s="262">
        <v>0</v>
      </c>
      <c r="O19" s="262">
        <v>0</v>
      </c>
      <c r="P19" s="262">
        <v>0</v>
      </c>
      <c r="Q19" s="262">
        <v>0</v>
      </c>
      <c r="R19" s="262">
        <f t="shared" si="5"/>
        <v>16874</v>
      </c>
      <c r="S19" s="262">
        <v>0</v>
      </c>
      <c r="T19" s="262">
        <v>2389</v>
      </c>
      <c r="U19" s="262">
        <f t="shared" si="6"/>
        <v>14485</v>
      </c>
      <c r="V19" s="258">
        <v>3275</v>
      </c>
      <c r="W19" s="262">
        <v>11210</v>
      </c>
      <c r="X19" s="252"/>
      <c r="Y19" s="252"/>
    </row>
    <row r="20" spans="1:79" x14ac:dyDescent="0.2">
      <c r="A20" s="261">
        <v>10</v>
      </c>
      <c r="B20" s="21" t="s">
        <v>33</v>
      </c>
      <c r="C20" s="13" t="s">
        <v>34</v>
      </c>
      <c r="D20" s="262">
        <f t="shared" si="2"/>
        <v>30521</v>
      </c>
      <c r="E20" s="262">
        <v>3054</v>
      </c>
      <c r="F20" s="262">
        <v>3</v>
      </c>
      <c r="G20" s="262">
        <v>576</v>
      </c>
      <c r="H20" s="262">
        <v>0</v>
      </c>
      <c r="I20" s="262">
        <f t="shared" si="3"/>
        <v>800</v>
      </c>
      <c r="J20" s="262">
        <v>5</v>
      </c>
      <c r="K20" s="262">
        <v>62</v>
      </c>
      <c r="L20" s="262">
        <v>733</v>
      </c>
      <c r="M20" s="262">
        <f t="shared" si="4"/>
        <v>0</v>
      </c>
      <c r="N20" s="262">
        <v>0</v>
      </c>
      <c r="O20" s="262">
        <v>0</v>
      </c>
      <c r="P20" s="262">
        <v>0</v>
      </c>
      <c r="Q20" s="262">
        <v>0</v>
      </c>
      <c r="R20" s="262">
        <f t="shared" si="5"/>
        <v>26088</v>
      </c>
      <c r="S20" s="262">
        <v>0</v>
      </c>
      <c r="T20" s="262">
        <v>1157</v>
      </c>
      <c r="U20" s="262">
        <f t="shared" si="6"/>
        <v>24931</v>
      </c>
      <c r="V20" s="258">
        <v>4235</v>
      </c>
      <c r="W20" s="262">
        <v>20696</v>
      </c>
      <c r="X20" s="252"/>
      <c r="Y20" s="252"/>
    </row>
    <row r="21" spans="1:79" x14ac:dyDescent="0.2">
      <c r="A21" s="261">
        <v>11</v>
      </c>
      <c r="B21" s="21" t="s">
        <v>35</v>
      </c>
      <c r="C21" s="13" t="s">
        <v>36</v>
      </c>
      <c r="D21" s="262">
        <f t="shared" si="2"/>
        <v>23033</v>
      </c>
      <c r="E21" s="262">
        <v>2151</v>
      </c>
      <c r="F21" s="262">
        <v>3</v>
      </c>
      <c r="G21" s="262">
        <v>317</v>
      </c>
      <c r="H21" s="262">
        <v>0</v>
      </c>
      <c r="I21" s="262">
        <f t="shared" si="3"/>
        <v>1313</v>
      </c>
      <c r="J21" s="262">
        <v>0</v>
      </c>
      <c r="K21" s="262">
        <v>106</v>
      </c>
      <c r="L21" s="262">
        <v>1207</v>
      </c>
      <c r="M21" s="262">
        <f t="shared" si="4"/>
        <v>0</v>
      </c>
      <c r="N21" s="262">
        <v>0</v>
      </c>
      <c r="O21" s="262">
        <v>0</v>
      </c>
      <c r="P21" s="262">
        <v>0</v>
      </c>
      <c r="Q21" s="262">
        <v>0</v>
      </c>
      <c r="R21" s="262">
        <f t="shared" si="5"/>
        <v>19249</v>
      </c>
      <c r="S21" s="262">
        <v>0</v>
      </c>
      <c r="T21" s="262">
        <v>1623</v>
      </c>
      <c r="U21" s="262">
        <f t="shared" si="6"/>
        <v>17626</v>
      </c>
      <c r="V21" s="258">
        <v>3219</v>
      </c>
      <c r="W21" s="262">
        <v>14407</v>
      </c>
      <c r="X21" s="252"/>
      <c r="Y21" s="252"/>
    </row>
    <row r="22" spans="1:79" x14ac:dyDescent="0.2">
      <c r="A22" s="261">
        <v>12</v>
      </c>
      <c r="B22" s="21" t="s">
        <v>37</v>
      </c>
      <c r="C22" s="13" t="s">
        <v>38</v>
      </c>
      <c r="D22" s="262">
        <f t="shared" si="2"/>
        <v>47470</v>
      </c>
      <c r="E22" s="262">
        <v>4485</v>
      </c>
      <c r="F22" s="262">
        <v>11</v>
      </c>
      <c r="G22" s="262">
        <v>647</v>
      </c>
      <c r="H22" s="262">
        <v>0</v>
      </c>
      <c r="I22" s="262">
        <f t="shared" si="3"/>
        <v>2596</v>
      </c>
      <c r="J22" s="262">
        <v>1</v>
      </c>
      <c r="K22" s="262">
        <v>200</v>
      </c>
      <c r="L22" s="262">
        <v>2395</v>
      </c>
      <c r="M22" s="262">
        <f t="shared" si="4"/>
        <v>0</v>
      </c>
      <c r="N22" s="262">
        <v>0</v>
      </c>
      <c r="O22" s="262">
        <v>0</v>
      </c>
      <c r="P22" s="262">
        <v>0</v>
      </c>
      <c r="Q22" s="262">
        <v>0</v>
      </c>
      <c r="R22" s="262">
        <f t="shared" si="5"/>
        <v>39731</v>
      </c>
      <c r="S22" s="262">
        <v>0</v>
      </c>
      <c r="T22" s="262">
        <v>800</v>
      </c>
      <c r="U22" s="262">
        <f t="shared" si="6"/>
        <v>38931</v>
      </c>
      <c r="V22" s="258">
        <v>12994</v>
      </c>
      <c r="W22" s="262">
        <v>25937</v>
      </c>
      <c r="X22" s="252"/>
      <c r="Y22" s="252"/>
    </row>
    <row r="23" spans="1:79" x14ac:dyDescent="0.2">
      <c r="A23" s="261">
        <v>13</v>
      </c>
      <c r="B23" s="21" t="s">
        <v>39</v>
      </c>
      <c r="C23" s="13" t="s">
        <v>40</v>
      </c>
      <c r="D23" s="262">
        <f t="shared" si="2"/>
        <v>0</v>
      </c>
      <c r="E23" s="262">
        <v>0</v>
      </c>
      <c r="F23" s="262">
        <v>0</v>
      </c>
      <c r="G23" s="262">
        <v>0</v>
      </c>
      <c r="H23" s="260"/>
      <c r="I23" s="262">
        <f t="shared" si="3"/>
        <v>0</v>
      </c>
      <c r="J23" s="262">
        <v>0</v>
      </c>
      <c r="K23" s="262">
        <v>0</v>
      </c>
      <c r="L23" s="262">
        <v>0</v>
      </c>
      <c r="M23" s="262">
        <f t="shared" si="4"/>
        <v>0</v>
      </c>
      <c r="N23" s="262">
        <v>0</v>
      </c>
      <c r="O23" s="262">
        <v>0</v>
      </c>
      <c r="P23" s="262">
        <v>0</v>
      </c>
      <c r="Q23" s="262">
        <v>0</v>
      </c>
      <c r="R23" s="262">
        <f t="shared" si="5"/>
        <v>0</v>
      </c>
      <c r="S23" s="262">
        <v>0</v>
      </c>
      <c r="T23" s="262">
        <v>0</v>
      </c>
      <c r="U23" s="262">
        <f t="shared" si="6"/>
        <v>0</v>
      </c>
      <c r="V23" s="258">
        <v>0</v>
      </c>
      <c r="W23" s="262">
        <v>0</v>
      </c>
      <c r="X23" s="252"/>
      <c r="Y23" s="252"/>
    </row>
    <row r="24" spans="1:79" x14ac:dyDescent="0.2">
      <c r="A24" s="261">
        <v>14</v>
      </c>
      <c r="B24" s="21" t="s">
        <v>41</v>
      </c>
      <c r="C24" s="13" t="s">
        <v>42</v>
      </c>
      <c r="D24" s="262">
        <f t="shared" si="2"/>
        <v>31080</v>
      </c>
      <c r="E24" s="262">
        <v>2628</v>
      </c>
      <c r="F24" s="262">
        <v>0</v>
      </c>
      <c r="G24" s="262">
        <v>661</v>
      </c>
      <c r="H24" s="262">
        <v>0</v>
      </c>
      <c r="I24" s="262">
        <f t="shared" si="3"/>
        <v>600</v>
      </c>
      <c r="J24" s="262">
        <v>56</v>
      </c>
      <c r="K24" s="262">
        <v>0</v>
      </c>
      <c r="L24" s="262">
        <v>544</v>
      </c>
      <c r="M24" s="262">
        <f t="shared" si="4"/>
        <v>0</v>
      </c>
      <c r="N24" s="262">
        <v>0</v>
      </c>
      <c r="O24" s="262">
        <v>0</v>
      </c>
      <c r="P24" s="262">
        <v>0</v>
      </c>
      <c r="Q24" s="262">
        <v>0</v>
      </c>
      <c r="R24" s="262">
        <f t="shared" si="5"/>
        <v>27191</v>
      </c>
      <c r="S24" s="262">
        <v>0</v>
      </c>
      <c r="T24" s="262">
        <v>530</v>
      </c>
      <c r="U24" s="262">
        <f t="shared" si="6"/>
        <v>26661</v>
      </c>
      <c r="V24" s="258">
        <v>2412</v>
      </c>
      <c r="W24" s="262">
        <v>24249</v>
      </c>
      <c r="X24" s="252"/>
      <c r="Y24" s="252"/>
      <c r="CA24" s="422"/>
    </row>
    <row r="25" spans="1:79" x14ac:dyDescent="0.2">
      <c r="A25" s="261">
        <v>15</v>
      </c>
      <c r="B25" s="21" t="s">
        <v>43</v>
      </c>
      <c r="C25" s="13" t="s">
        <v>44</v>
      </c>
      <c r="D25" s="262">
        <f t="shared" si="2"/>
        <v>45390</v>
      </c>
      <c r="E25" s="262">
        <v>3300</v>
      </c>
      <c r="F25" s="262">
        <v>2</v>
      </c>
      <c r="G25" s="262">
        <v>831</v>
      </c>
      <c r="H25" s="262">
        <v>0</v>
      </c>
      <c r="I25" s="262">
        <f t="shared" si="3"/>
        <v>1509</v>
      </c>
      <c r="J25" s="262">
        <v>6</v>
      </c>
      <c r="K25" s="262">
        <v>120</v>
      </c>
      <c r="L25" s="262">
        <v>1383</v>
      </c>
      <c r="M25" s="262">
        <f t="shared" si="4"/>
        <v>0</v>
      </c>
      <c r="N25" s="262">
        <v>0</v>
      </c>
      <c r="O25" s="262">
        <v>0</v>
      </c>
      <c r="P25" s="262">
        <v>0</v>
      </c>
      <c r="Q25" s="262">
        <v>0</v>
      </c>
      <c r="R25" s="262">
        <f t="shared" si="5"/>
        <v>39748</v>
      </c>
      <c r="S25" s="262">
        <v>0</v>
      </c>
      <c r="T25" s="262">
        <v>1533</v>
      </c>
      <c r="U25" s="262">
        <f t="shared" si="6"/>
        <v>38215</v>
      </c>
      <c r="V25" s="258">
        <v>3777</v>
      </c>
      <c r="W25" s="262">
        <v>34438</v>
      </c>
      <c r="X25" s="252"/>
      <c r="Y25" s="252"/>
    </row>
    <row r="26" spans="1:79" x14ac:dyDescent="0.2">
      <c r="A26" s="261">
        <v>16</v>
      </c>
      <c r="B26" s="21" t="s">
        <v>45</v>
      </c>
      <c r="C26" s="13" t="s">
        <v>46</v>
      </c>
      <c r="D26" s="262">
        <f t="shared" si="2"/>
        <v>47201</v>
      </c>
      <c r="E26" s="262">
        <v>5100</v>
      </c>
      <c r="F26" s="262">
        <v>10</v>
      </c>
      <c r="G26" s="262">
        <v>1108</v>
      </c>
      <c r="H26" s="262">
        <v>0</v>
      </c>
      <c r="I26" s="262">
        <f t="shared" si="3"/>
        <v>1576</v>
      </c>
      <c r="J26" s="262">
        <v>20</v>
      </c>
      <c r="K26" s="262">
        <v>104</v>
      </c>
      <c r="L26" s="262">
        <v>1452</v>
      </c>
      <c r="M26" s="262">
        <f t="shared" si="4"/>
        <v>0</v>
      </c>
      <c r="N26" s="262">
        <v>0</v>
      </c>
      <c r="O26" s="262">
        <v>0</v>
      </c>
      <c r="P26" s="262">
        <v>0</v>
      </c>
      <c r="Q26" s="262">
        <v>0</v>
      </c>
      <c r="R26" s="262">
        <f t="shared" si="5"/>
        <v>39407</v>
      </c>
      <c r="S26" s="262">
        <v>0</v>
      </c>
      <c r="T26" s="262">
        <v>1730</v>
      </c>
      <c r="U26" s="262">
        <f t="shared" si="6"/>
        <v>37677</v>
      </c>
      <c r="V26" s="258">
        <v>12977</v>
      </c>
      <c r="W26" s="262">
        <v>24700</v>
      </c>
      <c r="X26" s="252"/>
      <c r="Y26" s="252"/>
    </row>
    <row r="27" spans="1:79" x14ac:dyDescent="0.2">
      <c r="A27" s="261">
        <v>17</v>
      </c>
      <c r="B27" s="21" t="s">
        <v>47</v>
      </c>
      <c r="C27" s="13" t="s">
        <v>48</v>
      </c>
      <c r="D27" s="262">
        <f t="shared" si="2"/>
        <v>111874</v>
      </c>
      <c r="E27" s="262">
        <v>10137</v>
      </c>
      <c r="F27" s="262">
        <v>23</v>
      </c>
      <c r="G27" s="262">
        <v>2168</v>
      </c>
      <c r="H27" s="262">
        <v>0</v>
      </c>
      <c r="I27" s="262">
        <f t="shared" si="3"/>
        <v>3206</v>
      </c>
      <c r="J27" s="262">
        <v>121</v>
      </c>
      <c r="K27" s="262">
        <v>272</v>
      </c>
      <c r="L27" s="262">
        <v>2813</v>
      </c>
      <c r="M27" s="262">
        <f t="shared" si="4"/>
        <v>0</v>
      </c>
      <c r="N27" s="262">
        <v>0</v>
      </c>
      <c r="O27" s="262">
        <v>0</v>
      </c>
      <c r="P27" s="262">
        <v>0</v>
      </c>
      <c r="Q27" s="262">
        <v>0</v>
      </c>
      <c r="R27" s="262">
        <f t="shared" si="5"/>
        <v>96340</v>
      </c>
      <c r="S27" s="262">
        <v>713</v>
      </c>
      <c r="T27" s="262">
        <v>5061</v>
      </c>
      <c r="U27" s="262">
        <f t="shared" si="6"/>
        <v>90566</v>
      </c>
      <c r="V27" s="258">
        <v>21374</v>
      </c>
      <c r="W27" s="262">
        <v>69192</v>
      </c>
      <c r="X27" s="252"/>
      <c r="Y27" s="252"/>
    </row>
    <row r="28" spans="1:79" x14ac:dyDescent="0.2">
      <c r="A28" s="261">
        <v>18</v>
      </c>
      <c r="B28" s="12" t="s">
        <v>49</v>
      </c>
      <c r="C28" s="13" t="s">
        <v>50</v>
      </c>
      <c r="D28" s="262">
        <f t="shared" si="2"/>
        <v>20065</v>
      </c>
      <c r="E28" s="262">
        <v>2048</v>
      </c>
      <c r="F28" s="262">
        <v>3</v>
      </c>
      <c r="G28" s="262">
        <v>379</v>
      </c>
      <c r="H28" s="262">
        <v>0</v>
      </c>
      <c r="I28" s="262">
        <f t="shared" si="3"/>
        <v>800</v>
      </c>
      <c r="J28" s="262">
        <v>21</v>
      </c>
      <c r="K28" s="262">
        <v>19</v>
      </c>
      <c r="L28" s="262">
        <v>760</v>
      </c>
      <c r="M28" s="262">
        <f t="shared" si="4"/>
        <v>0</v>
      </c>
      <c r="N28" s="262">
        <v>0</v>
      </c>
      <c r="O28" s="262">
        <v>0</v>
      </c>
      <c r="P28" s="262">
        <v>0</v>
      </c>
      <c r="Q28" s="262">
        <v>0</v>
      </c>
      <c r="R28" s="262">
        <f t="shared" si="5"/>
        <v>16835</v>
      </c>
      <c r="S28" s="262">
        <v>0</v>
      </c>
      <c r="T28" s="262">
        <v>1110</v>
      </c>
      <c r="U28" s="262">
        <f t="shared" si="6"/>
        <v>15725</v>
      </c>
      <c r="V28" s="258">
        <v>4369</v>
      </c>
      <c r="W28" s="262">
        <v>11356</v>
      </c>
      <c r="X28" s="252"/>
      <c r="Y28" s="252"/>
    </row>
    <row r="29" spans="1:79" x14ac:dyDescent="0.2">
      <c r="A29" s="261">
        <v>19</v>
      </c>
      <c r="B29" s="12" t="s">
        <v>51</v>
      </c>
      <c r="C29" s="13" t="s">
        <v>52</v>
      </c>
      <c r="D29" s="262">
        <f t="shared" si="2"/>
        <v>14989</v>
      </c>
      <c r="E29" s="262">
        <v>1375</v>
      </c>
      <c r="F29" s="262">
        <v>0</v>
      </c>
      <c r="G29" s="262">
        <v>244</v>
      </c>
      <c r="H29" s="262">
        <v>0</v>
      </c>
      <c r="I29" s="262">
        <f t="shared" si="3"/>
        <v>346</v>
      </c>
      <c r="J29" s="262">
        <v>0</v>
      </c>
      <c r="K29" s="262">
        <v>28</v>
      </c>
      <c r="L29" s="262">
        <v>318</v>
      </c>
      <c r="M29" s="262">
        <f t="shared" si="4"/>
        <v>0</v>
      </c>
      <c r="N29" s="262">
        <v>0</v>
      </c>
      <c r="O29" s="262">
        <v>0</v>
      </c>
      <c r="P29" s="262">
        <v>0</v>
      </c>
      <c r="Q29" s="262">
        <v>0</v>
      </c>
      <c r="R29" s="262">
        <f t="shared" si="5"/>
        <v>13024</v>
      </c>
      <c r="S29" s="262">
        <v>0</v>
      </c>
      <c r="T29" s="262">
        <v>1060</v>
      </c>
      <c r="U29" s="262">
        <f t="shared" si="6"/>
        <v>11964</v>
      </c>
      <c r="V29" s="258">
        <v>607</v>
      </c>
      <c r="W29" s="262">
        <v>11357</v>
      </c>
      <c r="X29" s="252"/>
      <c r="Y29" s="252"/>
    </row>
    <row r="30" spans="1:79" x14ac:dyDescent="0.2">
      <c r="A30" s="261">
        <v>20</v>
      </c>
      <c r="B30" s="12" t="s">
        <v>53</v>
      </c>
      <c r="C30" s="13" t="s">
        <v>54</v>
      </c>
      <c r="D30" s="262">
        <f t="shared" si="2"/>
        <v>76419</v>
      </c>
      <c r="E30" s="262">
        <v>6618</v>
      </c>
      <c r="F30" s="262">
        <v>3</v>
      </c>
      <c r="G30" s="262">
        <v>1251</v>
      </c>
      <c r="H30" s="262">
        <v>0</v>
      </c>
      <c r="I30" s="262">
        <f t="shared" si="3"/>
        <v>4382</v>
      </c>
      <c r="J30" s="262">
        <v>79</v>
      </c>
      <c r="K30" s="262">
        <v>352</v>
      </c>
      <c r="L30" s="262">
        <v>3951</v>
      </c>
      <c r="M30" s="262">
        <f t="shared" si="4"/>
        <v>0</v>
      </c>
      <c r="N30" s="262">
        <v>0</v>
      </c>
      <c r="O30" s="262">
        <v>0</v>
      </c>
      <c r="P30" s="262">
        <v>0</v>
      </c>
      <c r="Q30" s="262">
        <v>0</v>
      </c>
      <c r="R30" s="262">
        <f t="shared" si="5"/>
        <v>64165</v>
      </c>
      <c r="S30" s="262">
        <v>2100</v>
      </c>
      <c r="T30" s="262">
        <v>2594</v>
      </c>
      <c r="U30" s="262">
        <f t="shared" si="6"/>
        <v>59471</v>
      </c>
      <c r="V30" s="258">
        <v>14688</v>
      </c>
      <c r="W30" s="262">
        <v>44783</v>
      </c>
      <c r="X30" s="252"/>
      <c r="Y30" s="252"/>
    </row>
    <row r="31" spans="1:79" x14ac:dyDescent="0.2">
      <c r="A31" s="261">
        <v>21</v>
      </c>
      <c r="B31" s="12" t="s">
        <v>55</v>
      </c>
      <c r="C31" s="13" t="s">
        <v>56</v>
      </c>
      <c r="D31" s="262">
        <f t="shared" si="2"/>
        <v>50606</v>
      </c>
      <c r="E31" s="262">
        <v>6011</v>
      </c>
      <c r="F31" s="262">
        <v>62</v>
      </c>
      <c r="G31" s="262">
        <v>1235</v>
      </c>
      <c r="H31" s="262">
        <v>0</v>
      </c>
      <c r="I31" s="262">
        <f t="shared" si="3"/>
        <v>2931</v>
      </c>
      <c r="J31" s="262">
        <v>47</v>
      </c>
      <c r="K31" s="262">
        <v>228</v>
      </c>
      <c r="L31" s="262">
        <v>2656</v>
      </c>
      <c r="M31" s="262">
        <f t="shared" si="4"/>
        <v>0</v>
      </c>
      <c r="N31" s="262">
        <v>0</v>
      </c>
      <c r="O31" s="262">
        <v>0</v>
      </c>
      <c r="P31" s="262">
        <v>0</v>
      </c>
      <c r="Q31" s="262">
        <v>0</v>
      </c>
      <c r="R31" s="262">
        <f t="shared" si="5"/>
        <v>40367</v>
      </c>
      <c r="S31" s="262">
        <v>0</v>
      </c>
      <c r="T31" s="262">
        <v>5413</v>
      </c>
      <c r="U31" s="262">
        <f t="shared" si="6"/>
        <v>34954</v>
      </c>
      <c r="V31" s="258">
        <v>11848</v>
      </c>
      <c r="W31" s="262">
        <v>23106</v>
      </c>
      <c r="X31" s="252"/>
      <c r="Y31" s="252"/>
    </row>
    <row r="32" spans="1:79" x14ac:dyDescent="0.2">
      <c r="A32" s="261">
        <v>22</v>
      </c>
      <c r="B32" s="21" t="s">
        <v>57</v>
      </c>
      <c r="C32" s="13" t="s">
        <v>58</v>
      </c>
      <c r="D32" s="262">
        <f t="shared" si="2"/>
        <v>15997</v>
      </c>
      <c r="E32" s="262">
        <v>1319</v>
      </c>
      <c r="F32" s="262">
        <v>3</v>
      </c>
      <c r="G32" s="262">
        <v>352</v>
      </c>
      <c r="H32" s="262">
        <v>0</v>
      </c>
      <c r="I32" s="262">
        <f t="shared" si="3"/>
        <v>591</v>
      </c>
      <c r="J32" s="262">
        <v>0</v>
      </c>
      <c r="K32" s="262">
        <v>35</v>
      </c>
      <c r="L32" s="262">
        <v>556</v>
      </c>
      <c r="M32" s="262">
        <f t="shared" si="4"/>
        <v>0</v>
      </c>
      <c r="N32" s="262">
        <v>0</v>
      </c>
      <c r="O32" s="262">
        <v>0</v>
      </c>
      <c r="P32" s="262">
        <v>0</v>
      </c>
      <c r="Q32" s="262">
        <v>0</v>
      </c>
      <c r="R32" s="262">
        <f t="shared" si="5"/>
        <v>13732</v>
      </c>
      <c r="S32" s="262">
        <v>0</v>
      </c>
      <c r="T32" s="262">
        <v>1441</v>
      </c>
      <c r="U32" s="262">
        <f t="shared" si="6"/>
        <v>12291</v>
      </c>
      <c r="V32" s="258">
        <v>2668</v>
      </c>
      <c r="W32" s="262">
        <v>9623</v>
      </c>
      <c r="X32" s="252"/>
      <c r="Y32" s="252"/>
    </row>
    <row r="33" spans="1:79" ht="12" customHeight="1" x14ac:dyDescent="0.2">
      <c r="A33" s="261">
        <v>23</v>
      </c>
      <c r="B33" s="21" t="s">
        <v>59</v>
      </c>
      <c r="C33" s="13" t="s">
        <v>60</v>
      </c>
      <c r="D33" s="262">
        <f t="shared" si="2"/>
        <v>0</v>
      </c>
      <c r="E33" s="262">
        <v>0</v>
      </c>
      <c r="F33" s="262">
        <v>0</v>
      </c>
      <c r="G33" s="262">
        <v>0</v>
      </c>
      <c r="H33" s="262"/>
      <c r="I33" s="262">
        <f t="shared" si="3"/>
        <v>0</v>
      </c>
      <c r="J33" s="262">
        <v>0</v>
      </c>
      <c r="K33" s="262">
        <v>0</v>
      </c>
      <c r="L33" s="262">
        <v>0</v>
      </c>
      <c r="M33" s="262">
        <f t="shared" si="4"/>
        <v>0</v>
      </c>
      <c r="N33" s="262">
        <v>0</v>
      </c>
      <c r="O33" s="262">
        <v>0</v>
      </c>
      <c r="P33" s="262">
        <v>0</v>
      </c>
      <c r="Q33" s="262">
        <v>0</v>
      </c>
      <c r="R33" s="262">
        <f t="shared" si="5"/>
        <v>0</v>
      </c>
      <c r="S33" s="262">
        <v>0</v>
      </c>
      <c r="T33" s="262">
        <v>0</v>
      </c>
      <c r="U33" s="262">
        <f t="shared" si="6"/>
        <v>0</v>
      </c>
      <c r="V33" s="258">
        <v>0</v>
      </c>
      <c r="W33" s="262">
        <v>0</v>
      </c>
      <c r="X33" s="252"/>
      <c r="Y33" s="252"/>
    </row>
    <row r="34" spans="1:79" ht="24" x14ac:dyDescent="0.2">
      <c r="A34" s="261">
        <v>24</v>
      </c>
      <c r="B34" s="21" t="s">
        <v>61</v>
      </c>
      <c r="C34" s="13" t="s">
        <v>62</v>
      </c>
      <c r="D34" s="262">
        <f t="shared" si="2"/>
        <v>0</v>
      </c>
      <c r="E34" s="262">
        <v>0</v>
      </c>
      <c r="F34" s="262">
        <v>0</v>
      </c>
      <c r="G34" s="262">
        <v>0</v>
      </c>
      <c r="H34" s="262"/>
      <c r="I34" s="262">
        <f t="shared" si="3"/>
        <v>0</v>
      </c>
      <c r="J34" s="262">
        <v>0</v>
      </c>
      <c r="K34" s="262">
        <v>0</v>
      </c>
      <c r="L34" s="262">
        <v>0</v>
      </c>
      <c r="M34" s="262">
        <f t="shared" si="4"/>
        <v>0</v>
      </c>
      <c r="N34" s="262">
        <v>0</v>
      </c>
      <c r="O34" s="262">
        <v>0</v>
      </c>
      <c r="P34" s="262">
        <v>0</v>
      </c>
      <c r="Q34" s="262">
        <v>0</v>
      </c>
      <c r="R34" s="262">
        <f t="shared" si="5"/>
        <v>0</v>
      </c>
      <c r="S34" s="262">
        <v>0</v>
      </c>
      <c r="T34" s="262">
        <v>0</v>
      </c>
      <c r="U34" s="262">
        <f t="shared" si="6"/>
        <v>0</v>
      </c>
      <c r="V34" s="258">
        <v>0</v>
      </c>
      <c r="W34" s="262">
        <v>0</v>
      </c>
      <c r="X34" s="252"/>
      <c r="Y34" s="252"/>
    </row>
    <row r="35" spans="1:79" x14ac:dyDescent="0.2">
      <c r="A35" s="261">
        <v>25</v>
      </c>
      <c r="B35" s="12" t="s">
        <v>63</v>
      </c>
      <c r="C35" s="13" t="s">
        <v>64</v>
      </c>
      <c r="D35" s="262">
        <f t="shared" si="2"/>
        <v>305449</v>
      </c>
      <c r="E35" s="262">
        <v>32180</v>
      </c>
      <c r="F35" s="262">
        <v>120</v>
      </c>
      <c r="G35" s="262">
        <v>9891</v>
      </c>
      <c r="H35" s="262">
        <v>12529</v>
      </c>
      <c r="I35" s="262">
        <f t="shared" si="3"/>
        <v>3146</v>
      </c>
      <c r="J35" s="262">
        <v>25</v>
      </c>
      <c r="K35" s="262">
        <v>262</v>
      </c>
      <c r="L35" s="262">
        <v>2859</v>
      </c>
      <c r="M35" s="262">
        <f t="shared" si="4"/>
        <v>0</v>
      </c>
      <c r="N35" s="262">
        <v>0</v>
      </c>
      <c r="O35" s="262">
        <v>0</v>
      </c>
      <c r="P35" s="262">
        <v>0</v>
      </c>
      <c r="Q35" s="262">
        <v>5446</v>
      </c>
      <c r="R35" s="262">
        <f t="shared" si="5"/>
        <v>242137</v>
      </c>
      <c r="S35" s="262">
        <v>0</v>
      </c>
      <c r="T35" s="262">
        <v>22889</v>
      </c>
      <c r="U35" s="262">
        <f t="shared" si="6"/>
        <v>219248</v>
      </c>
      <c r="V35" s="258">
        <v>11741</v>
      </c>
      <c r="W35" s="262">
        <v>207507</v>
      </c>
      <c r="X35" s="252"/>
      <c r="Y35" s="252"/>
    </row>
    <row r="36" spans="1:79" ht="15.75" customHeight="1" x14ac:dyDescent="0.2">
      <c r="A36" s="261">
        <v>26</v>
      </c>
      <c r="B36" s="21" t="s">
        <v>65</v>
      </c>
      <c r="C36" s="13" t="s">
        <v>66</v>
      </c>
      <c r="D36" s="262">
        <f t="shared" si="2"/>
        <v>48937</v>
      </c>
      <c r="E36" s="262">
        <v>0</v>
      </c>
      <c r="F36" s="262">
        <v>0</v>
      </c>
      <c r="G36" s="262">
        <v>0</v>
      </c>
      <c r="H36" s="262">
        <v>0</v>
      </c>
      <c r="I36" s="262">
        <f t="shared" si="3"/>
        <v>3492</v>
      </c>
      <c r="J36" s="262">
        <v>36</v>
      </c>
      <c r="K36" s="262">
        <v>284</v>
      </c>
      <c r="L36" s="262">
        <v>3172</v>
      </c>
      <c r="M36" s="262">
        <f t="shared" si="4"/>
        <v>0</v>
      </c>
      <c r="N36" s="262">
        <v>0</v>
      </c>
      <c r="O36" s="262">
        <v>0</v>
      </c>
      <c r="P36" s="262">
        <v>0</v>
      </c>
      <c r="Q36" s="262">
        <v>1637</v>
      </c>
      <c r="R36" s="262">
        <f t="shared" si="5"/>
        <v>43808</v>
      </c>
      <c r="S36" s="262">
        <v>0</v>
      </c>
      <c r="T36" s="262">
        <v>174</v>
      </c>
      <c r="U36" s="262">
        <f t="shared" si="6"/>
        <v>43634</v>
      </c>
      <c r="V36" s="258">
        <v>0</v>
      </c>
      <c r="W36" s="262">
        <v>43634</v>
      </c>
      <c r="X36" s="252"/>
      <c r="Y36" s="252"/>
    </row>
    <row r="37" spans="1:79" x14ac:dyDescent="0.2">
      <c r="A37" s="261">
        <v>27</v>
      </c>
      <c r="B37" s="16" t="s">
        <v>67</v>
      </c>
      <c r="C37" s="13" t="s">
        <v>68</v>
      </c>
      <c r="D37" s="262">
        <f t="shared" si="2"/>
        <v>48422</v>
      </c>
      <c r="E37" s="262">
        <v>0</v>
      </c>
      <c r="F37" s="262">
        <v>0</v>
      </c>
      <c r="G37" s="262">
        <v>0</v>
      </c>
      <c r="H37" s="262">
        <v>0</v>
      </c>
      <c r="I37" s="262">
        <f t="shared" si="3"/>
        <v>0</v>
      </c>
      <c r="J37" s="262">
        <v>0</v>
      </c>
      <c r="K37" s="262">
        <v>0</v>
      </c>
      <c r="L37" s="262">
        <v>0</v>
      </c>
      <c r="M37" s="262">
        <f t="shared" si="4"/>
        <v>0</v>
      </c>
      <c r="N37" s="262">
        <v>0</v>
      </c>
      <c r="O37" s="262">
        <v>0</v>
      </c>
      <c r="P37" s="262">
        <v>0</v>
      </c>
      <c r="Q37" s="262">
        <v>0</v>
      </c>
      <c r="R37" s="262">
        <f t="shared" si="5"/>
        <v>48422</v>
      </c>
      <c r="S37" s="262">
        <v>3883</v>
      </c>
      <c r="T37" s="262">
        <v>0</v>
      </c>
      <c r="U37" s="262">
        <f t="shared" si="6"/>
        <v>44539</v>
      </c>
      <c r="V37" s="258">
        <v>44539</v>
      </c>
      <c r="W37" s="262">
        <v>0</v>
      </c>
      <c r="X37" s="252"/>
      <c r="Y37" s="252"/>
    </row>
    <row r="38" spans="1:79" x14ac:dyDescent="0.2">
      <c r="A38" s="261">
        <v>28</v>
      </c>
      <c r="B38" s="16" t="s">
        <v>69</v>
      </c>
      <c r="C38" s="13" t="s">
        <v>70</v>
      </c>
      <c r="D38" s="262">
        <f t="shared" si="2"/>
        <v>90136</v>
      </c>
      <c r="E38" s="262">
        <v>7636</v>
      </c>
      <c r="F38" s="262">
        <v>35</v>
      </c>
      <c r="G38" s="262">
        <v>1209</v>
      </c>
      <c r="H38" s="262">
        <v>0</v>
      </c>
      <c r="I38" s="262">
        <f t="shared" si="3"/>
        <v>1420</v>
      </c>
      <c r="J38" s="262">
        <v>35</v>
      </c>
      <c r="K38" s="262">
        <v>69</v>
      </c>
      <c r="L38" s="262">
        <v>1316</v>
      </c>
      <c r="M38" s="262">
        <f t="shared" si="4"/>
        <v>0</v>
      </c>
      <c r="N38" s="262">
        <v>0</v>
      </c>
      <c r="O38" s="262">
        <v>0</v>
      </c>
      <c r="P38" s="262">
        <v>0</v>
      </c>
      <c r="Q38" s="262">
        <v>0</v>
      </c>
      <c r="R38" s="262">
        <f t="shared" si="5"/>
        <v>79836</v>
      </c>
      <c r="S38" s="262">
        <v>2328</v>
      </c>
      <c r="T38" s="262">
        <v>2893</v>
      </c>
      <c r="U38" s="262">
        <f t="shared" si="6"/>
        <v>74615</v>
      </c>
      <c r="V38" s="258">
        <v>8925</v>
      </c>
      <c r="W38" s="262">
        <v>65690</v>
      </c>
      <c r="X38" s="252"/>
      <c r="Y38" s="252"/>
      <c r="CA38" s="422"/>
    </row>
    <row r="39" spans="1:79" x14ac:dyDescent="0.2">
      <c r="A39" s="261">
        <v>29</v>
      </c>
      <c r="B39" s="12" t="s">
        <v>71</v>
      </c>
      <c r="C39" s="13" t="s">
        <v>72</v>
      </c>
      <c r="D39" s="262">
        <f t="shared" si="2"/>
        <v>137656</v>
      </c>
      <c r="E39" s="262">
        <v>12778</v>
      </c>
      <c r="F39" s="262">
        <v>94</v>
      </c>
      <c r="G39" s="262">
        <v>2861</v>
      </c>
      <c r="H39" s="262">
        <v>0</v>
      </c>
      <c r="I39" s="262">
        <f t="shared" si="3"/>
        <v>3172</v>
      </c>
      <c r="J39" s="262">
        <v>215</v>
      </c>
      <c r="K39" s="262">
        <v>0</v>
      </c>
      <c r="L39" s="262">
        <v>2957</v>
      </c>
      <c r="M39" s="262">
        <f t="shared" si="4"/>
        <v>0</v>
      </c>
      <c r="N39" s="262">
        <v>0</v>
      </c>
      <c r="O39" s="262">
        <v>0</v>
      </c>
      <c r="P39" s="262">
        <v>0</v>
      </c>
      <c r="Q39" s="262">
        <v>0</v>
      </c>
      <c r="R39" s="262">
        <f t="shared" si="5"/>
        <v>118751</v>
      </c>
      <c r="S39" s="262">
        <v>3381</v>
      </c>
      <c r="T39" s="262">
        <v>2796</v>
      </c>
      <c r="U39" s="262">
        <f t="shared" si="6"/>
        <v>112574</v>
      </c>
      <c r="V39" s="258">
        <v>44550</v>
      </c>
      <c r="W39" s="262">
        <v>68024</v>
      </c>
      <c r="X39" s="252"/>
      <c r="Y39" s="252"/>
    </row>
    <row r="40" spans="1:79" x14ac:dyDescent="0.2">
      <c r="A40" s="261">
        <v>30</v>
      </c>
      <c r="B40" s="16" t="s">
        <v>73</v>
      </c>
      <c r="C40" s="13" t="s">
        <v>74</v>
      </c>
      <c r="D40" s="262">
        <f t="shared" si="2"/>
        <v>26475</v>
      </c>
      <c r="E40" s="262">
        <v>2429</v>
      </c>
      <c r="F40" s="262">
        <v>9</v>
      </c>
      <c r="G40" s="262">
        <v>334</v>
      </c>
      <c r="H40" s="262">
        <v>0</v>
      </c>
      <c r="I40" s="262">
        <f t="shared" si="3"/>
        <v>590</v>
      </c>
      <c r="J40" s="262">
        <v>0</v>
      </c>
      <c r="K40" s="262">
        <v>0</v>
      </c>
      <c r="L40" s="262">
        <v>590</v>
      </c>
      <c r="M40" s="262">
        <f t="shared" si="4"/>
        <v>0</v>
      </c>
      <c r="N40" s="262">
        <v>0</v>
      </c>
      <c r="O40" s="262">
        <v>0</v>
      </c>
      <c r="P40" s="262">
        <v>0</v>
      </c>
      <c r="Q40" s="262">
        <v>0</v>
      </c>
      <c r="R40" s="262">
        <f t="shared" si="5"/>
        <v>23113</v>
      </c>
      <c r="S40" s="262">
        <v>0</v>
      </c>
      <c r="T40" s="262">
        <v>1382</v>
      </c>
      <c r="U40" s="262">
        <f t="shared" si="6"/>
        <v>21731</v>
      </c>
      <c r="V40" s="258">
        <v>4101</v>
      </c>
      <c r="W40" s="262">
        <v>17630</v>
      </c>
      <c r="X40" s="252"/>
      <c r="Y40" s="252"/>
    </row>
    <row r="41" spans="1:79" x14ac:dyDescent="0.2">
      <c r="A41" s="261">
        <v>31</v>
      </c>
      <c r="B41" s="21" t="s">
        <v>75</v>
      </c>
      <c r="C41" s="13" t="s">
        <v>76</v>
      </c>
      <c r="D41" s="262">
        <f t="shared" si="2"/>
        <v>99587</v>
      </c>
      <c r="E41" s="262">
        <v>8189</v>
      </c>
      <c r="F41" s="262">
        <v>60</v>
      </c>
      <c r="G41" s="262">
        <v>2366</v>
      </c>
      <c r="H41" s="262">
        <v>0</v>
      </c>
      <c r="I41" s="262">
        <f t="shared" si="3"/>
        <v>7749</v>
      </c>
      <c r="J41" s="262">
        <v>36</v>
      </c>
      <c r="K41" s="262">
        <v>9</v>
      </c>
      <c r="L41" s="262">
        <v>7704</v>
      </c>
      <c r="M41" s="262">
        <f t="shared" si="4"/>
        <v>0</v>
      </c>
      <c r="N41" s="262">
        <v>0</v>
      </c>
      <c r="O41" s="262">
        <v>0</v>
      </c>
      <c r="P41" s="262">
        <v>0</v>
      </c>
      <c r="Q41" s="262">
        <v>0</v>
      </c>
      <c r="R41" s="262">
        <f t="shared" si="5"/>
        <v>81223</v>
      </c>
      <c r="S41" s="262">
        <v>1357</v>
      </c>
      <c r="T41" s="262">
        <v>1361</v>
      </c>
      <c r="U41" s="262">
        <f t="shared" si="6"/>
        <v>78505</v>
      </c>
      <c r="V41" s="258">
        <v>23773</v>
      </c>
      <c r="W41" s="262">
        <v>54732</v>
      </c>
      <c r="X41" s="252"/>
      <c r="Y41" s="252"/>
    </row>
    <row r="42" spans="1:79" x14ac:dyDescent="0.2">
      <c r="A42" s="261">
        <v>32</v>
      </c>
      <c r="B42" s="16" t="s">
        <v>77</v>
      </c>
      <c r="C42" s="13" t="s">
        <v>78</v>
      </c>
      <c r="D42" s="262">
        <f t="shared" si="2"/>
        <v>35063</v>
      </c>
      <c r="E42" s="262">
        <v>2976</v>
      </c>
      <c r="F42" s="262">
        <v>9</v>
      </c>
      <c r="G42" s="262">
        <v>678</v>
      </c>
      <c r="H42" s="262">
        <v>0</v>
      </c>
      <c r="I42" s="262">
        <f t="shared" si="3"/>
        <v>1557</v>
      </c>
      <c r="J42" s="262">
        <v>1</v>
      </c>
      <c r="K42" s="262">
        <v>123</v>
      </c>
      <c r="L42" s="262">
        <v>1433</v>
      </c>
      <c r="M42" s="262">
        <f t="shared" si="4"/>
        <v>0</v>
      </c>
      <c r="N42" s="262">
        <v>0</v>
      </c>
      <c r="O42" s="262">
        <v>0</v>
      </c>
      <c r="P42" s="262">
        <v>0</v>
      </c>
      <c r="Q42" s="262">
        <v>0</v>
      </c>
      <c r="R42" s="262">
        <f t="shared" si="5"/>
        <v>29843</v>
      </c>
      <c r="S42" s="262">
        <v>0</v>
      </c>
      <c r="T42" s="262">
        <v>500</v>
      </c>
      <c r="U42" s="262">
        <f t="shared" si="6"/>
        <v>29343</v>
      </c>
      <c r="V42" s="258">
        <v>5931</v>
      </c>
      <c r="W42" s="262">
        <v>23412</v>
      </c>
      <c r="X42" s="252"/>
      <c r="Y42" s="252"/>
      <c r="CA42" s="422"/>
    </row>
    <row r="43" spans="1:79" x14ac:dyDescent="0.2">
      <c r="A43" s="261">
        <v>33</v>
      </c>
      <c r="B43" s="12" t="s">
        <v>79</v>
      </c>
      <c r="C43" s="13" t="s">
        <v>80</v>
      </c>
      <c r="D43" s="262">
        <f t="shared" si="2"/>
        <v>91601</v>
      </c>
      <c r="E43" s="262">
        <v>8278</v>
      </c>
      <c r="F43" s="262">
        <v>15</v>
      </c>
      <c r="G43" s="262">
        <v>1998</v>
      </c>
      <c r="H43" s="262">
        <v>0</v>
      </c>
      <c r="I43" s="262">
        <f t="shared" si="3"/>
        <v>4253</v>
      </c>
      <c r="J43" s="262">
        <v>0</v>
      </c>
      <c r="K43" s="262">
        <v>262</v>
      </c>
      <c r="L43" s="262">
        <v>3991</v>
      </c>
      <c r="M43" s="262">
        <f t="shared" si="4"/>
        <v>0</v>
      </c>
      <c r="N43" s="262">
        <v>0</v>
      </c>
      <c r="O43" s="262">
        <v>0</v>
      </c>
      <c r="P43" s="262">
        <v>0</v>
      </c>
      <c r="Q43" s="262">
        <v>0</v>
      </c>
      <c r="R43" s="262">
        <f t="shared" si="5"/>
        <v>77057</v>
      </c>
      <c r="S43" s="262">
        <v>0</v>
      </c>
      <c r="T43" s="262">
        <v>2191</v>
      </c>
      <c r="U43" s="262">
        <f t="shared" si="6"/>
        <v>74866</v>
      </c>
      <c r="V43" s="258">
        <v>14422</v>
      </c>
      <c r="W43" s="262">
        <v>60444</v>
      </c>
      <c r="X43" s="252"/>
      <c r="Y43" s="252"/>
    </row>
    <row r="44" spans="1:79" x14ac:dyDescent="0.2">
      <c r="A44" s="261">
        <v>34</v>
      </c>
      <c r="B44" s="263" t="s">
        <v>81</v>
      </c>
      <c r="C44" s="264" t="s">
        <v>82</v>
      </c>
      <c r="D44" s="262">
        <f t="shared" si="2"/>
        <v>30856</v>
      </c>
      <c r="E44" s="262">
        <v>2430</v>
      </c>
      <c r="F44" s="262">
        <v>5</v>
      </c>
      <c r="G44" s="262">
        <v>524</v>
      </c>
      <c r="H44" s="262">
        <v>0</v>
      </c>
      <c r="I44" s="262">
        <f t="shared" si="3"/>
        <v>898</v>
      </c>
      <c r="J44" s="262">
        <v>12</v>
      </c>
      <c r="K44" s="262">
        <v>14</v>
      </c>
      <c r="L44" s="262">
        <v>872</v>
      </c>
      <c r="M44" s="262">
        <f t="shared" si="4"/>
        <v>0</v>
      </c>
      <c r="N44" s="262">
        <v>0</v>
      </c>
      <c r="O44" s="262">
        <v>0</v>
      </c>
      <c r="P44" s="262">
        <v>0</v>
      </c>
      <c r="Q44" s="262">
        <v>0</v>
      </c>
      <c r="R44" s="262">
        <f t="shared" si="5"/>
        <v>26999</v>
      </c>
      <c r="S44" s="262">
        <v>0</v>
      </c>
      <c r="T44" s="262">
        <v>758</v>
      </c>
      <c r="U44" s="262">
        <f t="shared" si="6"/>
        <v>26241</v>
      </c>
      <c r="V44" s="258">
        <v>6788</v>
      </c>
      <c r="W44" s="262">
        <v>19453</v>
      </c>
      <c r="X44" s="252"/>
      <c r="Y44" s="252"/>
    </row>
    <row r="45" spans="1:79" x14ac:dyDescent="0.2">
      <c r="A45" s="261">
        <v>35</v>
      </c>
      <c r="B45" s="12" t="s">
        <v>83</v>
      </c>
      <c r="C45" s="13" t="s">
        <v>84</v>
      </c>
      <c r="D45" s="262">
        <f t="shared" si="2"/>
        <v>19081</v>
      </c>
      <c r="E45" s="262">
        <v>1797</v>
      </c>
      <c r="F45" s="262">
        <v>6</v>
      </c>
      <c r="G45" s="262">
        <v>305</v>
      </c>
      <c r="H45" s="262">
        <v>0</v>
      </c>
      <c r="I45" s="262">
        <f t="shared" si="3"/>
        <v>1044</v>
      </c>
      <c r="J45" s="262">
        <v>9</v>
      </c>
      <c r="K45" s="262">
        <v>76</v>
      </c>
      <c r="L45" s="262">
        <v>959</v>
      </c>
      <c r="M45" s="262">
        <f t="shared" si="4"/>
        <v>0</v>
      </c>
      <c r="N45" s="262">
        <v>0</v>
      </c>
      <c r="O45" s="262">
        <v>0</v>
      </c>
      <c r="P45" s="262">
        <v>0</v>
      </c>
      <c r="Q45" s="262">
        <v>0</v>
      </c>
      <c r="R45" s="262">
        <f t="shared" si="5"/>
        <v>15929</v>
      </c>
      <c r="S45" s="262">
        <v>0</v>
      </c>
      <c r="T45" s="262">
        <v>311</v>
      </c>
      <c r="U45" s="262">
        <f t="shared" si="6"/>
        <v>15618</v>
      </c>
      <c r="V45" s="258">
        <v>7959</v>
      </c>
      <c r="W45" s="262">
        <v>7659</v>
      </c>
      <c r="X45" s="252"/>
      <c r="Y45" s="252"/>
    </row>
    <row r="46" spans="1:79" x14ac:dyDescent="0.2">
      <c r="A46" s="261">
        <v>36</v>
      </c>
      <c r="B46" s="12" t="s">
        <v>85</v>
      </c>
      <c r="C46" s="13" t="s">
        <v>86</v>
      </c>
      <c r="D46" s="262">
        <f t="shared" si="2"/>
        <v>34161</v>
      </c>
      <c r="E46" s="262">
        <v>3239</v>
      </c>
      <c r="F46" s="262">
        <v>20</v>
      </c>
      <c r="G46" s="262">
        <v>539</v>
      </c>
      <c r="H46" s="262">
        <v>0</v>
      </c>
      <c r="I46" s="262">
        <f t="shared" si="3"/>
        <v>1785</v>
      </c>
      <c r="J46" s="262">
        <v>20</v>
      </c>
      <c r="K46" s="262">
        <v>147</v>
      </c>
      <c r="L46" s="262">
        <v>1618</v>
      </c>
      <c r="M46" s="262">
        <f t="shared" si="4"/>
        <v>0</v>
      </c>
      <c r="N46" s="262">
        <v>0</v>
      </c>
      <c r="O46" s="262">
        <v>0</v>
      </c>
      <c r="P46" s="262">
        <v>0</v>
      </c>
      <c r="Q46" s="262">
        <v>0</v>
      </c>
      <c r="R46" s="262">
        <f t="shared" si="5"/>
        <v>28578</v>
      </c>
      <c r="S46" s="262">
        <v>0</v>
      </c>
      <c r="T46" s="262">
        <v>1320</v>
      </c>
      <c r="U46" s="262">
        <f t="shared" si="6"/>
        <v>27258</v>
      </c>
      <c r="V46" s="258">
        <v>5766</v>
      </c>
      <c r="W46" s="262">
        <v>21492</v>
      </c>
      <c r="X46" s="252"/>
      <c r="Y46" s="252"/>
    </row>
    <row r="47" spans="1:79" x14ac:dyDescent="0.2">
      <c r="A47" s="261">
        <v>37</v>
      </c>
      <c r="B47" s="21" t="s">
        <v>87</v>
      </c>
      <c r="C47" s="13" t="s">
        <v>88</v>
      </c>
      <c r="D47" s="262">
        <f t="shared" si="2"/>
        <v>13293</v>
      </c>
      <c r="E47" s="262">
        <v>1503</v>
      </c>
      <c r="F47" s="262">
        <v>1</v>
      </c>
      <c r="G47" s="262">
        <v>246</v>
      </c>
      <c r="H47" s="262">
        <v>0</v>
      </c>
      <c r="I47" s="262">
        <f t="shared" si="3"/>
        <v>538</v>
      </c>
      <c r="J47" s="262">
        <v>38</v>
      </c>
      <c r="K47" s="262">
        <v>0</v>
      </c>
      <c r="L47" s="262">
        <v>500</v>
      </c>
      <c r="M47" s="262">
        <f t="shared" si="4"/>
        <v>0</v>
      </c>
      <c r="N47" s="262">
        <v>0</v>
      </c>
      <c r="O47" s="262">
        <v>0</v>
      </c>
      <c r="P47" s="262">
        <v>0</v>
      </c>
      <c r="Q47" s="262">
        <v>0</v>
      </c>
      <c r="R47" s="262">
        <f t="shared" si="5"/>
        <v>11005</v>
      </c>
      <c r="S47" s="262">
        <v>0</v>
      </c>
      <c r="T47" s="262">
        <v>951</v>
      </c>
      <c r="U47" s="262">
        <f t="shared" si="6"/>
        <v>10054</v>
      </c>
      <c r="V47" s="258">
        <v>3340</v>
      </c>
      <c r="W47" s="262">
        <v>6714</v>
      </c>
      <c r="X47" s="252"/>
      <c r="Y47" s="252"/>
    </row>
    <row r="48" spans="1:79" x14ac:dyDescent="0.2">
      <c r="A48" s="261">
        <v>38</v>
      </c>
      <c r="B48" s="16" t="s">
        <v>89</v>
      </c>
      <c r="C48" s="13" t="s">
        <v>90</v>
      </c>
      <c r="D48" s="262">
        <f t="shared" si="2"/>
        <v>8392</v>
      </c>
      <c r="E48" s="262">
        <v>2088</v>
      </c>
      <c r="F48" s="262">
        <v>6</v>
      </c>
      <c r="G48" s="262">
        <v>233</v>
      </c>
      <c r="H48" s="262">
        <v>0</v>
      </c>
      <c r="I48" s="262">
        <f t="shared" si="3"/>
        <v>0</v>
      </c>
      <c r="J48" s="262">
        <v>0</v>
      </c>
      <c r="K48" s="262">
        <v>0</v>
      </c>
      <c r="L48" s="262">
        <v>0</v>
      </c>
      <c r="M48" s="262">
        <f t="shared" si="4"/>
        <v>0</v>
      </c>
      <c r="N48" s="262">
        <v>0</v>
      </c>
      <c r="O48" s="262">
        <v>0</v>
      </c>
      <c r="P48" s="262">
        <v>0</v>
      </c>
      <c r="Q48" s="262">
        <v>0</v>
      </c>
      <c r="R48" s="262">
        <f t="shared" si="5"/>
        <v>6065</v>
      </c>
      <c r="S48" s="262">
        <v>0</v>
      </c>
      <c r="T48" s="262">
        <v>52</v>
      </c>
      <c r="U48" s="262">
        <f t="shared" si="6"/>
        <v>6013</v>
      </c>
      <c r="V48" s="258">
        <v>240</v>
      </c>
      <c r="W48" s="262">
        <v>5773</v>
      </c>
      <c r="X48" s="252"/>
      <c r="Y48" s="252"/>
    </row>
    <row r="49" spans="1:25" x14ac:dyDescent="0.2">
      <c r="A49" s="261">
        <v>39</v>
      </c>
      <c r="B49" s="21" t="s">
        <v>91</v>
      </c>
      <c r="C49" s="13" t="s">
        <v>92</v>
      </c>
      <c r="D49" s="262">
        <f t="shared" si="2"/>
        <v>129632</v>
      </c>
      <c r="E49" s="262">
        <v>10883</v>
      </c>
      <c r="F49" s="262">
        <v>50</v>
      </c>
      <c r="G49" s="262">
        <v>2152</v>
      </c>
      <c r="H49" s="262">
        <v>7222</v>
      </c>
      <c r="I49" s="262">
        <f t="shared" si="3"/>
        <v>3735</v>
      </c>
      <c r="J49" s="262">
        <v>49</v>
      </c>
      <c r="K49" s="262">
        <v>0</v>
      </c>
      <c r="L49" s="262">
        <v>3686</v>
      </c>
      <c r="M49" s="262">
        <f t="shared" si="4"/>
        <v>0</v>
      </c>
      <c r="N49" s="262">
        <v>0</v>
      </c>
      <c r="O49" s="262">
        <v>0</v>
      </c>
      <c r="P49" s="262">
        <v>0</v>
      </c>
      <c r="Q49" s="262">
        <v>0</v>
      </c>
      <c r="R49" s="262">
        <f t="shared" si="5"/>
        <v>105590</v>
      </c>
      <c r="S49" s="262">
        <v>6278</v>
      </c>
      <c r="T49" s="262">
        <v>2314</v>
      </c>
      <c r="U49" s="262">
        <f t="shared" si="6"/>
        <v>96998</v>
      </c>
      <c r="V49" s="258">
        <v>19368</v>
      </c>
      <c r="W49" s="262">
        <v>77630</v>
      </c>
      <c r="X49" s="252"/>
      <c r="Y49" s="252"/>
    </row>
    <row r="50" spans="1:25" x14ac:dyDescent="0.2">
      <c r="A50" s="261">
        <v>40</v>
      </c>
      <c r="B50" s="12" t="s">
        <v>93</v>
      </c>
      <c r="C50" s="13" t="s">
        <v>94</v>
      </c>
      <c r="D50" s="262">
        <f t="shared" si="2"/>
        <v>27920</v>
      </c>
      <c r="E50" s="262">
        <v>2739</v>
      </c>
      <c r="F50" s="262">
        <v>22</v>
      </c>
      <c r="G50" s="262">
        <v>433</v>
      </c>
      <c r="H50" s="262">
        <v>0</v>
      </c>
      <c r="I50" s="262">
        <f t="shared" si="3"/>
        <v>1133</v>
      </c>
      <c r="J50" s="262">
        <v>4</v>
      </c>
      <c r="K50" s="262">
        <v>94</v>
      </c>
      <c r="L50" s="262">
        <v>1035</v>
      </c>
      <c r="M50" s="262">
        <f t="shared" si="4"/>
        <v>0</v>
      </c>
      <c r="N50" s="262">
        <v>0</v>
      </c>
      <c r="O50" s="262">
        <v>0</v>
      </c>
      <c r="P50" s="262">
        <v>0</v>
      </c>
      <c r="Q50" s="262">
        <v>0</v>
      </c>
      <c r="R50" s="262">
        <f t="shared" si="5"/>
        <v>23593</v>
      </c>
      <c r="S50" s="262">
        <v>0</v>
      </c>
      <c r="T50" s="262">
        <v>1456</v>
      </c>
      <c r="U50" s="262">
        <f t="shared" si="6"/>
        <v>22137</v>
      </c>
      <c r="V50" s="258">
        <v>4027</v>
      </c>
      <c r="W50" s="262">
        <v>18110</v>
      </c>
      <c r="X50" s="252"/>
      <c r="Y50" s="252"/>
    </row>
    <row r="51" spans="1:25" ht="10.5" customHeight="1" x14ac:dyDescent="0.2">
      <c r="A51" s="261">
        <v>41</v>
      </c>
      <c r="B51" s="12" t="s">
        <v>95</v>
      </c>
      <c r="C51" s="13" t="s">
        <v>96</v>
      </c>
      <c r="D51" s="262">
        <f t="shared" si="2"/>
        <v>98041</v>
      </c>
      <c r="E51" s="262">
        <v>8041</v>
      </c>
      <c r="F51" s="262">
        <v>65</v>
      </c>
      <c r="G51" s="262">
        <v>1594</v>
      </c>
      <c r="H51" s="262">
        <v>0</v>
      </c>
      <c r="I51" s="262">
        <f t="shared" si="3"/>
        <v>857</v>
      </c>
      <c r="J51" s="262">
        <v>101</v>
      </c>
      <c r="K51" s="262">
        <v>63</v>
      </c>
      <c r="L51" s="262">
        <v>693</v>
      </c>
      <c r="M51" s="262">
        <f t="shared" si="4"/>
        <v>0</v>
      </c>
      <c r="N51" s="262">
        <v>0</v>
      </c>
      <c r="O51" s="262">
        <v>0</v>
      </c>
      <c r="P51" s="262">
        <v>0</v>
      </c>
      <c r="Q51" s="262">
        <v>0</v>
      </c>
      <c r="R51" s="262">
        <f t="shared" si="5"/>
        <v>87484</v>
      </c>
      <c r="S51" s="262">
        <v>0</v>
      </c>
      <c r="T51" s="262">
        <v>5943</v>
      </c>
      <c r="U51" s="262">
        <f t="shared" si="6"/>
        <v>81541</v>
      </c>
      <c r="V51" s="258">
        <v>16078</v>
      </c>
      <c r="W51" s="262">
        <v>65463</v>
      </c>
      <c r="X51" s="252"/>
      <c r="Y51" s="252"/>
    </row>
    <row r="52" spans="1:25" x14ac:dyDescent="0.2">
      <c r="A52" s="261">
        <v>42</v>
      </c>
      <c r="B52" s="21" t="s">
        <v>97</v>
      </c>
      <c r="C52" s="13" t="s">
        <v>98</v>
      </c>
      <c r="D52" s="262">
        <f t="shared" si="2"/>
        <v>20753</v>
      </c>
      <c r="E52" s="262">
        <v>1730</v>
      </c>
      <c r="F52" s="262">
        <v>16</v>
      </c>
      <c r="G52" s="262">
        <v>320</v>
      </c>
      <c r="H52" s="262">
        <v>0</v>
      </c>
      <c r="I52" s="262">
        <f t="shared" si="3"/>
        <v>564</v>
      </c>
      <c r="J52" s="262">
        <v>13</v>
      </c>
      <c r="K52" s="262">
        <v>0</v>
      </c>
      <c r="L52" s="262">
        <v>551</v>
      </c>
      <c r="M52" s="262">
        <f t="shared" si="4"/>
        <v>0</v>
      </c>
      <c r="N52" s="262">
        <v>0</v>
      </c>
      <c r="O52" s="262">
        <v>0</v>
      </c>
      <c r="P52" s="262">
        <v>0</v>
      </c>
      <c r="Q52" s="262">
        <v>0</v>
      </c>
      <c r="R52" s="262">
        <f t="shared" si="5"/>
        <v>18123</v>
      </c>
      <c r="S52" s="262">
        <v>0</v>
      </c>
      <c r="T52" s="262">
        <v>552</v>
      </c>
      <c r="U52" s="262">
        <f t="shared" si="6"/>
        <v>17571</v>
      </c>
      <c r="V52" s="258">
        <v>5278</v>
      </c>
      <c r="W52" s="262">
        <v>12293</v>
      </c>
      <c r="X52" s="252"/>
      <c r="Y52" s="252"/>
    </row>
    <row r="53" spans="1:25" x14ac:dyDescent="0.2">
      <c r="A53" s="261">
        <v>43</v>
      </c>
      <c r="B53" s="16" t="s">
        <v>184</v>
      </c>
      <c r="C53" s="13" t="s">
        <v>185</v>
      </c>
      <c r="D53" s="262">
        <f t="shared" si="2"/>
        <v>27969</v>
      </c>
      <c r="E53" s="262">
        <v>2721</v>
      </c>
      <c r="F53" s="262">
        <v>27</v>
      </c>
      <c r="G53" s="262">
        <v>461</v>
      </c>
      <c r="H53" s="262">
        <v>0</v>
      </c>
      <c r="I53" s="262">
        <f t="shared" si="3"/>
        <v>1617</v>
      </c>
      <c r="J53" s="262">
        <v>69</v>
      </c>
      <c r="K53" s="262">
        <v>0</v>
      </c>
      <c r="L53" s="262">
        <v>1548</v>
      </c>
      <c r="M53" s="262">
        <f t="shared" si="4"/>
        <v>0</v>
      </c>
      <c r="N53" s="262">
        <v>0</v>
      </c>
      <c r="O53" s="262">
        <v>0</v>
      </c>
      <c r="P53" s="262">
        <v>0</v>
      </c>
      <c r="Q53" s="262">
        <v>0</v>
      </c>
      <c r="R53" s="262">
        <f t="shared" si="5"/>
        <v>23143</v>
      </c>
      <c r="S53" s="262">
        <v>0</v>
      </c>
      <c r="T53" s="262">
        <v>2102</v>
      </c>
      <c r="U53" s="262">
        <f t="shared" si="6"/>
        <v>21041</v>
      </c>
      <c r="V53" s="258">
        <v>3582</v>
      </c>
      <c r="W53" s="262">
        <v>17459</v>
      </c>
      <c r="X53" s="252"/>
      <c r="Y53" s="252"/>
    </row>
    <row r="54" spans="1:25" x14ac:dyDescent="0.2">
      <c r="A54" s="261">
        <v>44</v>
      </c>
      <c r="B54" s="21" t="s">
        <v>99</v>
      </c>
      <c r="C54" s="13" t="s">
        <v>100</v>
      </c>
      <c r="D54" s="262">
        <f t="shared" si="2"/>
        <v>34271</v>
      </c>
      <c r="E54" s="262">
        <v>3177</v>
      </c>
      <c r="F54" s="262">
        <v>6</v>
      </c>
      <c r="G54" s="262">
        <v>568</v>
      </c>
      <c r="H54" s="262">
        <v>0</v>
      </c>
      <c r="I54" s="262">
        <f t="shared" si="3"/>
        <v>1294</v>
      </c>
      <c r="J54" s="262">
        <v>136</v>
      </c>
      <c r="K54" s="262">
        <v>95</v>
      </c>
      <c r="L54" s="262">
        <v>1063</v>
      </c>
      <c r="M54" s="262">
        <f t="shared" si="4"/>
        <v>0</v>
      </c>
      <c r="N54" s="262">
        <v>0</v>
      </c>
      <c r="O54" s="262">
        <v>0</v>
      </c>
      <c r="P54" s="262">
        <v>0</v>
      </c>
      <c r="Q54" s="262">
        <v>0</v>
      </c>
      <c r="R54" s="262">
        <f t="shared" si="5"/>
        <v>29226</v>
      </c>
      <c r="S54" s="262">
        <v>0</v>
      </c>
      <c r="T54" s="262">
        <v>1004</v>
      </c>
      <c r="U54" s="262">
        <f t="shared" si="6"/>
        <v>28222</v>
      </c>
      <c r="V54" s="258">
        <v>8961</v>
      </c>
      <c r="W54" s="262">
        <v>19261</v>
      </c>
      <c r="X54" s="252"/>
      <c r="Y54" s="252"/>
    </row>
    <row r="55" spans="1:25" ht="10.5" customHeight="1" x14ac:dyDescent="0.2">
      <c r="A55" s="261">
        <v>45</v>
      </c>
      <c r="B55" s="16" t="s">
        <v>101</v>
      </c>
      <c r="C55" s="13" t="s">
        <v>102</v>
      </c>
      <c r="D55" s="262">
        <f t="shared" si="2"/>
        <v>38612</v>
      </c>
      <c r="E55" s="262">
        <v>4116</v>
      </c>
      <c r="F55" s="262">
        <v>5</v>
      </c>
      <c r="G55" s="262">
        <v>727</v>
      </c>
      <c r="H55" s="262">
        <v>0</v>
      </c>
      <c r="I55" s="262">
        <f t="shared" si="3"/>
        <v>1752</v>
      </c>
      <c r="J55" s="262">
        <v>16</v>
      </c>
      <c r="K55" s="262">
        <v>144</v>
      </c>
      <c r="L55" s="262">
        <v>1592</v>
      </c>
      <c r="M55" s="262">
        <f t="shared" si="4"/>
        <v>0</v>
      </c>
      <c r="N55" s="262">
        <v>0</v>
      </c>
      <c r="O55" s="262">
        <v>0</v>
      </c>
      <c r="P55" s="262">
        <v>0</v>
      </c>
      <c r="Q55" s="262">
        <v>0</v>
      </c>
      <c r="R55" s="262">
        <f t="shared" si="5"/>
        <v>32012</v>
      </c>
      <c r="S55" s="262">
        <v>0</v>
      </c>
      <c r="T55" s="262">
        <v>2597</v>
      </c>
      <c r="U55" s="262">
        <f t="shared" si="6"/>
        <v>29415</v>
      </c>
      <c r="V55" s="258">
        <v>9388</v>
      </c>
      <c r="W55" s="262">
        <v>20027</v>
      </c>
      <c r="X55" s="252"/>
      <c r="Y55" s="252"/>
    </row>
    <row r="56" spans="1:25" x14ac:dyDescent="0.2">
      <c r="A56" s="261">
        <v>46</v>
      </c>
      <c r="B56" s="21" t="s">
        <v>103</v>
      </c>
      <c r="C56" s="13" t="s">
        <v>104</v>
      </c>
      <c r="D56" s="262">
        <f t="shared" si="2"/>
        <v>13471</v>
      </c>
      <c r="E56" s="262">
        <v>1472</v>
      </c>
      <c r="F56" s="262">
        <v>6</v>
      </c>
      <c r="G56" s="262">
        <v>289</v>
      </c>
      <c r="H56" s="262">
        <v>0</v>
      </c>
      <c r="I56" s="262">
        <f t="shared" si="3"/>
        <v>269</v>
      </c>
      <c r="J56" s="262">
        <v>21</v>
      </c>
      <c r="K56" s="262">
        <v>19</v>
      </c>
      <c r="L56" s="262">
        <v>229</v>
      </c>
      <c r="M56" s="262">
        <f t="shared" si="4"/>
        <v>0</v>
      </c>
      <c r="N56" s="262">
        <v>0</v>
      </c>
      <c r="O56" s="262">
        <v>0</v>
      </c>
      <c r="P56" s="262">
        <v>0</v>
      </c>
      <c r="Q56" s="262">
        <v>0</v>
      </c>
      <c r="R56" s="262">
        <f t="shared" si="5"/>
        <v>11435</v>
      </c>
      <c r="S56" s="262">
        <v>0</v>
      </c>
      <c r="T56" s="262">
        <v>892</v>
      </c>
      <c r="U56" s="262">
        <f t="shared" si="6"/>
        <v>10543</v>
      </c>
      <c r="V56" s="258">
        <v>2382</v>
      </c>
      <c r="W56" s="262">
        <v>8161</v>
      </c>
      <c r="X56" s="252"/>
      <c r="Y56" s="252"/>
    </row>
    <row r="57" spans="1:25" x14ac:dyDescent="0.2">
      <c r="A57" s="261">
        <v>47</v>
      </c>
      <c r="B57" s="16" t="s">
        <v>105</v>
      </c>
      <c r="C57" s="13" t="s">
        <v>106</v>
      </c>
      <c r="D57" s="262">
        <f t="shared" si="2"/>
        <v>26522</v>
      </c>
      <c r="E57" s="262">
        <v>2568</v>
      </c>
      <c r="F57" s="262">
        <v>64</v>
      </c>
      <c r="G57" s="262">
        <v>478</v>
      </c>
      <c r="H57" s="262">
        <v>0</v>
      </c>
      <c r="I57" s="262">
        <f t="shared" si="3"/>
        <v>1227</v>
      </c>
      <c r="J57" s="262">
        <v>0</v>
      </c>
      <c r="K57" s="262">
        <v>0</v>
      </c>
      <c r="L57" s="262">
        <v>1227</v>
      </c>
      <c r="M57" s="262">
        <f t="shared" si="4"/>
        <v>0</v>
      </c>
      <c r="N57" s="262">
        <v>0</v>
      </c>
      <c r="O57" s="262">
        <v>0</v>
      </c>
      <c r="P57" s="262">
        <v>0</v>
      </c>
      <c r="Q57" s="262">
        <v>0</v>
      </c>
      <c r="R57" s="262">
        <f t="shared" si="5"/>
        <v>22185</v>
      </c>
      <c r="S57" s="262">
        <v>0</v>
      </c>
      <c r="T57" s="262">
        <v>625</v>
      </c>
      <c r="U57" s="262">
        <f t="shared" si="6"/>
        <v>21560</v>
      </c>
      <c r="V57" s="258">
        <v>5764</v>
      </c>
      <c r="W57" s="262">
        <v>15796</v>
      </c>
      <c r="X57" s="252"/>
      <c r="Y57" s="252"/>
    </row>
    <row r="58" spans="1:25" x14ac:dyDescent="0.2">
      <c r="A58" s="261">
        <v>48</v>
      </c>
      <c r="B58" s="21" t="s">
        <v>107</v>
      </c>
      <c r="C58" s="13" t="s">
        <v>108</v>
      </c>
      <c r="D58" s="262">
        <f t="shared" si="2"/>
        <v>41785</v>
      </c>
      <c r="E58" s="262">
        <v>4073</v>
      </c>
      <c r="F58" s="262">
        <v>14</v>
      </c>
      <c r="G58" s="262">
        <v>923</v>
      </c>
      <c r="H58" s="262">
        <v>0</v>
      </c>
      <c r="I58" s="262">
        <f t="shared" si="3"/>
        <v>1375</v>
      </c>
      <c r="J58" s="262">
        <v>23</v>
      </c>
      <c r="K58" s="262">
        <v>115</v>
      </c>
      <c r="L58" s="262">
        <v>1237</v>
      </c>
      <c r="M58" s="262">
        <f t="shared" si="4"/>
        <v>0</v>
      </c>
      <c r="N58" s="262">
        <v>0</v>
      </c>
      <c r="O58" s="262">
        <v>0</v>
      </c>
      <c r="P58" s="262">
        <v>0</v>
      </c>
      <c r="Q58" s="262">
        <v>0</v>
      </c>
      <c r="R58" s="262">
        <f t="shared" si="5"/>
        <v>35400</v>
      </c>
      <c r="S58" s="262">
        <v>0</v>
      </c>
      <c r="T58" s="262">
        <v>568</v>
      </c>
      <c r="U58" s="262">
        <f t="shared" si="6"/>
        <v>34832</v>
      </c>
      <c r="V58" s="258">
        <v>6635</v>
      </c>
      <c r="W58" s="262">
        <v>28197</v>
      </c>
      <c r="X58" s="252"/>
      <c r="Y58" s="252"/>
    </row>
    <row r="59" spans="1:25" x14ac:dyDescent="0.2">
      <c r="A59" s="261">
        <v>49</v>
      </c>
      <c r="B59" s="21" t="s">
        <v>109</v>
      </c>
      <c r="C59" s="13" t="s">
        <v>110</v>
      </c>
      <c r="D59" s="262">
        <f t="shared" si="2"/>
        <v>145067</v>
      </c>
      <c r="E59" s="262">
        <v>13685</v>
      </c>
      <c r="F59" s="262">
        <v>102</v>
      </c>
      <c r="G59" s="262">
        <v>2837</v>
      </c>
      <c r="H59" s="262">
        <v>0</v>
      </c>
      <c r="I59" s="262">
        <f t="shared" si="3"/>
        <v>4332</v>
      </c>
      <c r="J59" s="262">
        <v>0</v>
      </c>
      <c r="K59" s="262">
        <v>354</v>
      </c>
      <c r="L59" s="262">
        <v>3978</v>
      </c>
      <c r="M59" s="262">
        <f t="shared" si="4"/>
        <v>0</v>
      </c>
      <c r="N59" s="262">
        <v>0</v>
      </c>
      <c r="O59" s="262">
        <v>0</v>
      </c>
      <c r="P59" s="262">
        <v>0</v>
      </c>
      <c r="Q59" s="262">
        <v>0</v>
      </c>
      <c r="R59" s="262">
        <f t="shared" si="5"/>
        <v>124111</v>
      </c>
      <c r="S59" s="262">
        <v>5230</v>
      </c>
      <c r="T59" s="262">
        <v>3847</v>
      </c>
      <c r="U59" s="262">
        <f t="shared" si="6"/>
        <v>115034</v>
      </c>
      <c r="V59" s="258">
        <v>23226</v>
      </c>
      <c r="W59" s="262">
        <v>91808</v>
      </c>
      <c r="X59" s="252"/>
      <c r="Y59" s="252"/>
    </row>
    <row r="60" spans="1:25" x14ac:dyDescent="0.2">
      <c r="A60" s="261">
        <v>50</v>
      </c>
      <c r="B60" s="21" t="s">
        <v>200</v>
      </c>
      <c r="C60" s="13" t="s">
        <v>201</v>
      </c>
      <c r="D60" s="262">
        <f t="shared" si="2"/>
        <v>30177</v>
      </c>
      <c r="E60" s="262">
        <v>3224</v>
      </c>
      <c r="F60" s="262">
        <v>12</v>
      </c>
      <c r="G60" s="262">
        <v>517</v>
      </c>
      <c r="H60" s="262">
        <v>0</v>
      </c>
      <c r="I60" s="262">
        <f t="shared" si="3"/>
        <v>1365</v>
      </c>
      <c r="J60" s="262">
        <v>1</v>
      </c>
      <c r="K60" s="262">
        <v>113</v>
      </c>
      <c r="L60" s="262">
        <v>1251</v>
      </c>
      <c r="M60" s="262">
        <f t="shared" si="4"/>
        <v>0</v>
      </c>
      <c r="N60" s="262">
        <v>0</v>
      </c>
      <c r="O60" s="262">
        <v>0</v>
      </c>
      <c r="P60" s="262">
        <v>0</v>
      </c>
      <c r="Q60" s="262">
        <v>0</v>
      </c>
      <c r="R60" s="262">
        <f t="shared" si="5"/>
        <v>25059</v>
      </c>
      <c r="S60" s="262">
        <v>0</v>
      </c>
      <c r="T60" s="262">
        <v>1741</v>
      </c>
      <c r="U60" s="262">
        <f t="shared" si="6"/>
        <v>23318</v>
      </c>
      <c r="V60" s="258">
        <v>3434</v>
      </c>
      <c r="W60" s="262">
        <v>19884</v>
      </c>
      <c r="X60" s="252"/>
      <c r="Y60" s="252"/>
    </row>
    <row r="61" spans="1:25" x14ac:dyDescent="0.2">
      <c r="A61" s="261">
        <v>51</v>
      </c>
      <c r="B61" s="21" t="s">
        <v>111</v>
      </c>
      <c r="C61" s="13" t="s">
        <v>112</v>
      </c>
      <c r="D61" s="262">
        <f t="shared" si="2"/>
        <v>21745</v>
      </c>
      <c r="E61" s="262">
        <v>1937</v>
      </c>
      <c r="F61" s="262">
        <v>16</v>
      </c>
      <c r="G61" s="262">
        <v>438</v>
      </c>
      <c r="H61" s="262">
        <v>0</v>
      </c>
      <c r="I61" s="262">
        <f t="shared" si="3"/>
        <v>339</v>
      </c>
      <c r="J61" s="262">
        <v>0</v>
      </c>
      <c r="K61" s="262">
        <v>0</v>
      </c>
      <c r="L61" s="262">
        <v>339</v>
      </c>
      <c r="M61" s="262">
        <f t="shared" si="4"/>
        <v>0</v>
      </c>
      <c r="N61" s="262">
        <v>0</v>
      </c>
      <c r="O61" s="262">
        <v>0</v>
      </c>
      <c r="P61" s="262">
        <v>0</v>
      </c>
      <c r="Q61" s="262">
        <v>0</v>
      </c>
      <c r="R61" s="262">
        <f t="shared" si="5"/>
        <v>19015</v>
      </c>
      <c r="S61" s="262">
        <v>0</v>
      </c>
      <c r="T61" s="262">
        <v>940</v>
      </c>
      <c r="U61" s="262">
        <f t="shared" si="6"/>
        <v>18075</v>
      </c>
      <c r="V61" s="258">
        <v>3596</v>
      </c>
      <c r="W61" s="262">
        <v>14479</v>
      </c>
      <c r="X61" s="252"/>
      <c r="Y61" s="252"/>
    </row>
    <row r="62" spans="1:25" x14ac:dyDescent="0.2">
      <c r="A62" s="261">
        <v>52</v>
      </c>
      <c r="B62" s="16" t="s">
        <v>204</v>
      </c>
      <c r="C62" s="13" t="s">
        <v>205</v>
      </c>
      <c r="D62" s="262">
        <f t="shared" si="2"/>
        <v>23859</v>
      </c>
      <c r="E62" s="262">
        <v>2380</v>
      </c>
      <c r="F62" s="262">
        <v>9</v>
      </c>
      <c r="G62" s="262">
        <v>410</v>
      </c>
      <c r="H62" s="262">
        <v>0</v>
      </c>
      <c r="I62" s="262">
        <f t="shared" si="3"/>
        <v>1079</v>
      </c>
      <c r="J62" s="262">
        <v>3</v>
      </c>
      <c r="K62" s="262">
        <v>88</v>
      </c>
      <c r="L62" s="262">
        <v>988</v>
      </c>
      <c r="M62" s="262">
        <f t="shared" si="4"/>
        <v>0</v>
      </c>
      <c r="N62" s="262">
        <v>0</v>
      </c>
      <c r="O62" s="262">
        <v>0</v>
      </c>
      <c r="P62" s="262">
        <v>0</v>
      </c>
      <c r="Q62" s="262">
        <v>0</v>
      </c>
      <c r="R62" s="262">
        <f t="shared" si="5"/>
        <v>19981</v>
      </c>
      <c r="S62" s="262">
        <v>0</v>
      </c>
      <c r="T62" s="262">
        <v>1088</v>
      </c>
      <c r="U62" s="262">
        <f t="shared" si="6"/>
        <v>18893</v>
      </c>
      <c r="V62" s="258">
        <v>2337</v>
      </c>
      <c r="W62" s="262">
        <v>16556</v>
      </c>
      <c r="X62" s="252"/>
      <c r="Y62" s="252"/>
    </row>
    <row r="63" spans="1:25" x14ac:dyDescent="0.2">
      <c r="A63" s="261">
        <v>53</v>
      </c>
      <c r="B63" s="21" t="s">
        <v>113</v>
      </c>
      <c r="C63" s="13" t="s">
        <v>114</v>
      </c>
      <c r="D63" s="262">
        <f t="shared" si="2"/>
        <v>0</v>
      </c>
      <c r="E63" s="262">
        <v>0</v>
      </c>
      <c r="F63" s="262">
        <v>0</v>
      </c>
      <c r="G63" s="262">
        <v>0</v>
      </c>
      <c r="H63" s="262"/>
      <c r="I63" s="262">
        <f t="shared" si="3"/>
        <v>0</v>
      </c>
      <c r="J63" s="262">
        <v>0</v>
      </c>
      <c r="K63" s="262">
        <v>0</v>
      </c>
      <c r="L63" s="262">
        <v>0</v>
      </c>
      <c r="M63" s="262">
        <f t="shared" si="4"/>
        <v>0</v>
      </c>
      <c r="N63" s="262">
        <v>0</v>
      </c>
      <c r="O63" s="262">
        <v>0</v>
      </c>
      <c r="P63" s="262">
        <v>0</v>
      </c>
      <c r="Q63" s="262">
        <v>0</v>
      </c>
      <c r="R63" s="262">
        <f t="shared" si="5"/>
        <v>0</v>
      </c>
      <c r="S63" s="262">
        <v>0</v>
      </c>
      <c r="T63" s="262">
        <v>0</v>
      </c>
      <c r="U63" s="262">
        <f t="shared" si="6"/>
        <v>0</v>
      </c>
      <c r="V63" s="258">
        <v>0</v>
      </c>
      <c r="W63" s="262">
        <v>0</v>
      </c>
      <c r="X63" s="252"/>
      <c r="Y63" s="252"/>
    </row>
    <row r="64" spans="1:25" x14ac:dyDescent="0.2">
      <c r="A64" s="261">
        <v>54</v>
      </c>
      <c r="B64" s="21" t="s">
        <v>115</v>
      </c>
      <c r="C64" s="13" t="s">
        <v>116</v>
      </c>
      <c r="D64" s="262">
        <f t="shared" si="2"/>
        <v>0</v>
      </c>
      <c r="E64" s="262">
        <v>0</v>
      </c>
      <c r="F64" s="262">
        <v>0</v>
      </c>
      <c r="G64" s="262">
        <v>0</v>
      </c>
      <c r="H64" s="262"/>
      <c r="I64" s="262">
        <f t="shared" si="3"/>
        <v>0</v>
      </c>
      <c r="J64" s="262">
        <v>0</v>
      </c>
      <c r="K64" s="262">
        <v>0</v>
      </c>
      <c r="L64" s="262">
        <v>0</v>
      </c>
      <c r="M64" s="262">
        <f t="shared" si="4"/>
        <v>0</v>
      </c>
      <c r="N64" s="262">
        <v>0</v>
      </c>
      <c r="O64" s="262">
        <v>0</v>
      </c>
      <c r="P64" s="262">
        <v>0</v>
      </c>
      <c r="Q64" s="262">
        <v>0</v>
      </c>
      <c r="R64" s="262">
        <f t="shared" si="5"/>
        <v>0</v>
      </c>
      <c r="S64" s="262">
        <v>0</v>
      </c>
      <c r="T64" s="262">
        <v>0</v>
      </c>
      <c r="U64" s="262">
        <f t="shared" si="6"/>
        <v>0</v>
      </c>
      <c r="V64" s="258">
        <v>0</v>
      </c>
      <c r="W64" s="262">
        <v>0</v>
      </c>
      <c r="X64" s="252"/>
      <c r="Y64" s="252"/>
    </row>
    <row r="65" spans="1:25" ht="23.25" customHeight="1" x14ac:dyDescent="0.2">
      <c r="A65" s="261">
        <v>55</v>
      </c>
      <c r="B65" s="21" t="s">
        <v>117</v>
      </c>
      <c r="C65" s="13" t="s">
        <v>118</v>
      </c>
      <c r="D65" s="262">
        <f t="shared" si="2"/>
        <v>44220</v>
      </c>
      <c r="E65" s="262">
        <v>0</v>
      </c>
      <c r="F65" s="262">
        <v>0</v>
      </c>
      <c r="G65" s="262">
        <v>0</v>
      </c>
      <c r="H65" s="262">
        <v>0</v>
      </c>
      <c r="I65" s="262">
        <f t="shared" si="3"/>
        <v>7791</v>
      </c>
      <c r="J65" s="262">
        <v>200</v>
      </c>
      <c r="K65" s="262">
        <v>609</v>
      </c>
      <c r="L65" s="262">
        <v>6982</v>
      </c>
      <c r="M65" s="262">
        <f t="shared" si="4"/>
        <v>0</v>
      </c>
      <c r="N65" s="262">
        <v>0</v>
      </c>
      <c r="O65" s="262">
        <v>0</v>
      </c>
      <c r="P65" s="262">
        <v>0</v>
      </c>
      <c r="Q65" s="262">
        <v>0</v>
      </c>
      <c r="R65" s="262">
        <f t="shared" si="5"/>
        <v>36429</v>
      </c>
      <c r="S65" s="262">
        <v>0</v>
      </c>
      <c r="T65" s="262">
        <v>194</v>
      </c>
      <c r="U65" s="262">
        <f t="shared" si="6"/>
        <v>36235</v>
      </c>
      <c r="V65" s="258">
        <v>0</v>
      </c>
      <c r="W65" s="262">
        <v>36235</v>
      </c>
      <c r="X65" s="252"/>
      <c r="Y65" s="252"/>
    </row>
    <row r="66" spans="1:25" ht="23.25" customHeight="1" x14ac:dyDescent="0.2">
      <c r="A66" s="261">
        <v>56</v>
      </c>
      <c r="B66" s="16" t="s">
        <v>119</v>
      </c>
      <c r="C66" s="13" t="s">
        <v>120</v>
      </c>
      <c r="D66" s="262">
        <f t="shared" si="2"/>
        <v>34651</v>
      </c>
      <c r="E66" s="262">
        <v>0</v>
      </c>
      <c r="F66" s="262">
        <v>0</v>
      </c>
      <c r="G66" s="262">
        <v>0</v>
      </c>
      <c r="H66" s="262">
        <v>0</v>
      </c>
      <c r="I66" s="262">
        <f t="shared" si="3"/>
        <v>7103</v>
      </c>
      <c r="J66" s="262">
        <v>268</v>
      </c>
      <c r="K66" s="262">
        <v>589</v>
      </c>
      <c r="L66" s="262">
        <v>6246</v>
      </c>
      <c r="M66" s="262">
        <f t="shared" si="4"/>
        <v>0</v>
      </c>
      <c r="N66" s="262">
        <v>0</v>
      </c>
      <c r="O66" s="262">
        <v>0</v>
      </c>
      <c r="P66" s="262">
        <v>0</v>
      </c>
      <c r="Q66" s="262">
        <v>0</v>
      </c>
      <c r="R66" s="262">
        <f t="shared" si="5"/>
        <v>27548</v>
      </c>
      <c r="S66" s="262">
        <v>0</v>
      </c>
      <c r="T66" s="262">
        <v>514</v>
      </c>
      <c r="U66" s="262">
        <f t="shared" si="6"/>
        <v>27034</v>
      </c>
      <c r="V66" s="258">
        <v>0</v>
      </c>
      <c r="W66" s="262">
        <v>27034</v>
      </c>
      <c r="X66" s="252"/>
      <c r="Y66" s="252"/>
    </row>
    <row r="67" spans="1:25" ht="24" x14ac:dyDescent="0.2">
      <c r="A67" s="261">
        <v>57</v>
      </c>
      <c r="B67" s="12" t="s">
        <v>121</v>
      </c>
      <c r="C67" s="13" t="s">
        <v>122</v>
      </c>
      <c r="D67" s="262">
        <f t="shared" si="2"/>
        <v>56363</v>
      </c>
      <c r="E67" s="262">
        <v>0</v>
      </c>
      <c r="F67" s="262">
        <v>0</v>
      </c>
      <c r="G67" s="262">
        <v>0</v>
      </c>
      <c r="H67" s="262">
        <v>0</v>
      </c>
      <c r="I67" s="262">
        <f t="shared" si="3"/>
        <v>17665</v>
      </c>
      <c r="J67" s="262">
        <v>586</v>
      </c>
      <c r="K67" s="262">
        <v>1132</v>
      </c>
      <c r="L67" s="262">
        <v>15947</v>
      </c>
      <c r="M67" s="262">
        <f t="shared" si="4"/>
        <v>0</v>
      </c>
      <c r="N67" s="262">
        <v>0</v>
      </c>
      <c r="O67" s="262">
        <v>0</v>
      </c>
      <c r="P67" s="262">
        <v>0</v>
      </c>
      <c r="Q67" s="262">
        <v>4056</v>
      </c>
      <c r="R67" s="262">
        <f t="shared" si="5"/>
        <v>34642</v>
      </c>
      <c r="S67" s="262">
        <v>3431</v>
      </c>
      <c r="T67" s="262">
        <v>536</v>
      </c>
      <c r="U67" s="262">
        <f t="shared" si="6"/>
        <v>30675</v>
      </c>
      <c r="V67" s="258">
        <v>9855</v>
      </c>
      <c r="W67" s="262">
        <v>20820</v>
      </c>
      <c r="X67" s="252"/>
      <c r="Y67" s="252"/>
    </row>
    <row r="68" spans="1:25" x14ac:dyDescent="0.2">
      <c r="A68" s="261">
        <v>58</v>
      </c>
      <c r="B68" s="16" t="s">
        <v>123</v>
      </c>
      <c r="C68" s="13" t="s">
        <v>124</v>
      </c>
      <c r="D68" s="262">
        <f t="shared" si="2"/>
        <v>69347</v>
      </c>
      <c r="E68" s="262">
        <v>0</v>
      </c>
      <c r="F68" s="262">
        <v>0</v>
      </c>
      <c r="G68" s="262">
        <v>0</v>
      </c>
      <c r="H68" s="262">
        <v>0</v>
      </c>
      <c r="I68" s="262">
        <f t="shared" si="3"/>
        <v>14032</v>
      </c>
      <c r="J68" s="262">
        <v>280</v>
      </c>
      <c r="K68" s="262">
        <v>0</v>
      </c>
      <c r="L68" s="262">
        <v>13752</v>
      </c>
      <c r="M68" s="262">
        <f t="shared" si="4"/>
        <v>0</v>
      </c>
      <c r="N68" s="262">
        <v>0</v>
      </c>
      <c r="O68" s="262">
        <v>0</v>
      </c>
      <c r="P68" s="262">
        <v>0</v>
      </c>
      <c r="Q68" s="262">
        <v>4669</v>
      </c>
      <c r="R68" s="262">
        <f t="shared" si="5"/>
        <v>50646</v>
      </c>
      <c r="S68" s="262">
        <v>0</v>
      </c>
      <c r="T68" s="262">
        <v>536</v>
      </c>
      <c r="U68" s="262">
        <f t="shared" si="6"/>
        <v>50110</v>
      </c>
      <c r="V68" s="258">
        <v>0</v>
      </c>
      <c r="W68" s="262">
        <v>50110</v>
      </c>
      <c r="X68" s="252"/>
      <c r="Y68" s="252"/>
    </row>
    <row r="69" spans="1:25" x14ac:dyDescent="0.2">
      <c r="A69" s="261">
        <v>59</v>
      </c>
      <c r="B69" s="21" t="s">
        <v>125</v>
      </c>
      <c r="C69" s="13" t="s">
        <v>126</v>
      </c>
      <c r="D69" s="262">
        <f t="shared" si="2"/>
        <v>37927</v>
      </c>
      <c r="E69" s="262">
        <v>0</v>
      </c>
      <c r="F69" s="262">
        <v>0</v>
      </c>
      <c r="G69" s="262">
        <v>0</v>
      </c>
      <c r="H69" s="262">
        <v>0</v>
      </c>
      <c r="I69" s="262">
        <f t="shared" si="3"/>
        <v>12104</v>
      </c>
      <c r="J69" s="262">
        <v>571</v>
      </c>
      <c r="K69" s="262">
        <v>1007</v>
      </c>
      <c r="L69" s="262">
        <v>10526</v>
      </c>
      <c r="M69" s="262">
        <f t="shared" si="4"/>
        <v>0</v>
      </c>
      <c r="N69" s="262">
        <v>0</v>
      </c>
      <c r="O69" s="262">
        <v>0</v>
      </c>
      <c r="P69" s="262">
        <v>0</v>
      </c>
      <c r="Q69" s="262">
        <v>0</v>
      </c>
      <c r="R69" s="262">
        <f t="shared" si="5"/>
        <v>25823</v>
      </c>
      <c r="S69" s="262">
        <v>0</v>
      </c>
      <c r="T69" s="262">
        <v>1071</v>
      </c>
      <c r="U69" s="262">
        <f t="shared" si="6"/>
        <v>24752</v>
      </c>
      <c r="V69" s="258">
        <v>4581</v>
      </c>
      <c r="W69" s="262">
        <v>20171</v>
      </c>
      <c r="X69" s="252"/>
      <c r="Y69" s="252"/>
    </row>
    <row r="70" spans="1:25" ht="24" x14ac:dyDescent="0.2">
      <c r="A70" s="261">
        <v>60</v>
      </c>
      <c r="B70" s="12" t="s">
        <v>127</v>
      </c>
      <c r="C70" s="13" t="s">
        <v>128</v>
      </c>
      <c r="D70" s="262">
        <f t="shared" si="2"/>
        <v>18416</v>
      </c>
      <c r="E70" s="262">
        <v>0</v>
      </c>
      <c r="F70" s="262">
        <v>0</v>
      </c>
      <c r="G70" s="262">
        <v>0</v>
      </c>
      <c r="H70" s="262">
        <v>0</v>
      </c>
      <c r="I70" s="262">
        <f t="shared" si="3"/>
        <v>0</v>
      </c>
      <c r="J70" s="262">
        <v>0</v>
      </c>
      <c r="K70" s="262">
        <v>0</v>
      </c>
      <c r="L70" s="262">
        <v>0</v>
      </c>
      <c r="M70" s="262">
        <f t="shared" si="4"/>
        <v>0</v>
      </c>
      <c r="N70" s="262">
        <v>0</v>
      </c>
      <c r="O70" s="262">
        <v>0</v>
      </c>
      <c r="P70" s="262">
        <v>0</v>
      </c>
      <c r="Q70" s="262">
        <v>0</v>
      </c>
      <c r="R70" s="262">
        <f t="shared" si="5"/>
        <v>18416</v>
      </c>
      <c r="S70" s="262">
        <v>11949</v>
      </c>
      <c r="T70" s="262">
        <v>0</v>
      </c>
      <c r="U70" s="262">
        <f t="shared" si="6"/>
        <v>6467</v>
      </c>
      <c r="V70" s="258">
        <v>6467</v>
      </c>
      <c r="W70" s="262">
        <v>0</v>
      </c>
      <c r="X70" s="252"/>
      <c r="Y70" s="252"/>
    </row>
    <row r="71" spans="1:25" ht="24" x14ac:dyDescent="0.2">
      <c r="A71" s="261">
        <v>61</v>
      </c>
      <c r="B71" s="12" t="s">
        <v>129</v>
      </c>
      <c r="C71" s="13" t="s">
        <v>130</v>
      </c>
      <c r="D71" s="262">
        <f t="shared" si="2"/>
        <v>30384</v>
      </c>
      <c r="E71" s="262">
        <v>0</v>
      </c>
      <c r="F71" s="262">
        <v>0</v>
      </c>
      <c r="G71" s="262">
        <v>0</v>
      </c>
      <c r="H71" s="262">
        <v>0</v>
      </c>
      <c r="I71" s="262">
        <f t="shared" si="3"/>
        <v>0</v>
      </c>
      <c r="J71" s="262">
        <v>0</v>
      </c>
      <c r="K71" s="262">
        <v>0</v>
      </c>
      <c r="L71" s="262">
        <v>0</v>
      </c>
      <c r="M71" s="262">
        <f t="shared" si="4"/>
        <v>0</v>
      </c>
      <c r="N71" s="262">
        <v>0</v>
      </c>
      <c r="O71" s="262">
        <v>0</v>
      </c>
      <c r="P71" s="262">
        <v>0</v>
      </c>
      <c r="Q71" s="262">
        <v>0</v>
      </c>
      <c r="R71" s="262">
        <f t="shared" si="5"/>
        <v>30384</v>
      </c>
      <c r="S71" s="262">
        <v>13891</v>
      </c>
      <c r="T71" s="262">
        <v>0</v>
      </c>
      <c r="U71" s="262">
        <f t="shared" si="6"/>
        <v>16493</v>
      </c>
      <c r="V71" s="258">
        <v>16493</v>
      </c>
      <c r="W71" s="262">
        <v>0</v>
      </c>
      <c r="X71" s="252"/>
      <c r="Y71" s="252"/>
    </row>
    <row r="72" spans="1:25" x14ac:dyDescent="0.2">
      <c r="A72" s="261">
        <v>62</v>
      </c>
      <c r="B72" s="16" t="s">
        <v>131</v>
      </c>
      <c r="C72" s="13" t="s">
        <v>132</v>
      </c>
      <c r="D72" s="262">
        <f t="shared" si="2"/>
        <v>82705</v>
      </c>
      <c r="E72" s="262">
        <v>11310</v>
      </c>
      <c r="F72" s="262">
        <v>34</v>
      </c>
      <c r="G72" s="262">
        <v>1790</v>
      </c>
      <c r="H72" s="262">
        <v>0</v>
      </c>
      <c r="I72" s="262">
        <f t="shared" si="3"/>
        <v>0</v>
      </c>
      <c r="J72" s="262">
        <v>0</v>
      </c>
      <c r="K72" s="262">
        <v>0</v>
      </c>
      <c r="L72" s="262">
        <v>0</v>
      </c>
      <c r="M72" s="262">
        <f t="shared" si="4"/>
        <v>0</v>
      </c>
      <c r="N72" s="262">
        <v>0</v>
      </c>
      <c r="O72" s="262">
        <v>0</v>
      </c>
      <c r="P72" s="262">
        <v>0</v>
      </c>
      <c r="Q72" s="262">
        <v>0</v>
      </c>
      <c r="R72" s="262">
        <f t="shared" si="5"/>
        <v>69571</v>
      </c>
      <c r="S72" s="262">
        <v>0</v>
      </c>
      <c r="T72" s="262">
        <v>9643</v>
      </c>
      <c r="U72" s="262">
        <f t="shared" si="6"/>
        <v>59928</v>
      </c>
      <c r="V72" s="258">
        <v>0</v>
      </c>
      <c r="W72" s="262">
        <v>59928</v>
      </c>
      <c r="X72" s="252"/>
      <c r="Y72" s="252"/>
    </row>
    <row r="73" spans="1:25" x14ac:dyDescent="0.2">
      <c r="A73" s="261">
        <v>63</v>
      </c>
      <c r="B73" s="16" t="s">
        <v>133</v>
      </c>
      <c r="C73" s="13" t="s">
        <v>134</v>
      </c>
      <c r="D73" s="262">
        <f t="shared" si="2"/>
        <v>42488</v>
      </c>
      <c r="E73" s="262">
        <v>6866</v>
      </c>
      <c r="F73" s="262">
        <v>28</v>
      </c>
      <c r="G73" s="262">
        <v>1354</v>
      </c>
      <c r="H73" s="262">
        <v>0</v>
      </c>
      <c r="I73" s="262">
        <f t="shared" si="3"/>
        <v>0</v>
      </c>
      <c r="J73" s="262">
        <v>0</v>
      </c>
      <c r="K73" s="262">
        <v>0</v>
      </c>
      <c r="L73" s="262">
        <v>0</v>
      </c>
      <c r="M73" s="262">
        <f t="shared" si="4"/>
        <v>0</v>
      </c>
      <c r="N73" s="262">
        <v>0</v>
      </c>
      <c r="O73" s="262">
        <v>0</v>
      </c>
      <c r="P73" s="262">
        <v>0</v>
      </c>
      <c r="Q73" s="262">
        <v>0</v>
      </c>
      <c r="R73" s="262">
        <f t="shared" si="5"/>
        <v>34240</v>
      </c>
      <c r="S73" s="262">
        <v>0</v>
      </c>
      <c r="T73" s="262">
        <v>911</v>
      </c>
      <c r="U73" s="262">
        <f t="shared" si="6"/>
        <v>33329</v>
      </c>
      <c r="V73" s="258">
        <v>0</v>
      </c>
      <c r="W73" s="262">
        <v>33329</v>
      </c>
      <c r="X73" s="252"/>
      <c r="Y73" s="252"/>
    </row>
    <row r="74" spans="1:25" x14ac:dyDescent="0.2">
      <c r="A74" s="261">
        <v>64</v>
      </c>
      <c r="B74" s="16" t="s">
        <v>135</v>
      </c>
      <c r="C74" s="13" t="s">
        <v>136</v>
      </c>
      <c r="D74" s="262">
        <f t="shared" si="2"/>
        <v>107569</v>
      </c>
      <c r="E74" s="262">
        <v>13386</v>
      </c>
      <c r="F74" s="262">
        <v>42</v>
      </c>
      <c r="G74" s="262">
        <v>2781</v>
      </c>
      <c r="H74" s="262">
        <v>0</v>
      </c>
      <c r="I74" s="262">
        <f t="shared" si="3"/>
        <v>0</v>
      </c>
      <c r="J74" s="262">
        <v>0</v>
      </c>
      <c r="K74" s="262">
        <v>0</v>
      </c>
      <c r="L74" s="262">
        <v>0</v>
      </c>
      <c r="M74" s="262">
        <f t="shared" si="4"/>
        <v>0</v>
      </c>
      <c r="N74" s="262">
        <v>0</v>
      </c>
      <c r="O74" s="262">
        <v>0</v>
      </c>
      <c r="P74" s="262">
        <v>0</v>
      </c>
      <c r="Q74" s="262">
        <v>0</v>
      </c>
      <c r="R74" s="262">
        <f t="shared" si="5"/>
        <v>91360</v>
      </c>
      <c r="S74" s="262">
        <v>0</v>
      </c>
      <c r="T74" s="262">
        <v>10454</v>
      </c>
      <c r="U74" s="262">
        <f t="shared" si="6"/>
        <v>80906</v>
      </c>
      <c r="V74" s="258">
        <v>0</v>
      </c>
      <c r="W74" s="262">
        <v>80906</v>
      </c>
      <c r="X74" s="252"/>
      <c r="Y74" s="252"/>
    </row>
    <row r="75" spans="1:25" ht="24" x14ac:dyDescent="0.2">
      <c r="A75" s="261">
        <v>65</v>
      </c>
      <c r="B75" s="16" t="s">
        <v>137</v>
      </c>
      <c r="C75" s="13" t="s">
        <v>138</v>
      </c>
      <c r="D75" s="262">
        <f t="shared" si="2"/>
        <v>12287</v>
      </c>
      <c r="E75" s="262">
        <v>0</v>
      </c>
      <c r="F75" s="262">
        <v>0</v>
      </c>
      <c r="G75" s="262">
        <v>0</v>
      </c>
      <c r="H75" s="262">
        <v>0</v>
      </c>
      <c r="I75" s="262">
        <f t="shared" si="3"/>
        <v>0</v>
      </c>
      <c r="J75" s="262">
        <v>0</v>
      </c>
      <c r="K75" s="262">
        <v>0</v>
      </c>
      <c r="L75" s="262">
        <v>0</v>
      </c>
      <c r="M75" s="262">
        <f t="shared" si="4"/>
        <v>0</v>
      </c>
      <c r="N75" s="262">
        <v>0</v>
      </c>
      <c r="O75" s="262">
        <v>0</v>
      </c>
      <c r="P75" s="262">
        <v>0</v>
      </c>
      <c r="Q75" s="262">
        <v>0</v>
      </c>
      <c r="R75" s="262">
        <f t="shared" si="5"/>
        <v>12287</v>
      </c>
      <c r="S75" s="262">
        <v>0</v>
      </c>
      <c r="T75" s="262">
        <v>0</v>
      </c>
      <c r="U75" s="262">
        <f t="shared" si="6"/>
        <v>12287</v>
      </c>
      <c r="V75" s="258">
        <v>12287</v>
      </c>
      <c r="W75" s="262">
        <v>0</v>
      </c>
      <c r="X75" s="252"/>
      <c r="Y75" s="252"/>
    </row>
    <row r="76" spans="1:25" ht="24" x14ac:dyDescent="0.2">
      <c r="A76" s="261">
        <v>66</v>
      </c>
      <c r="B76" s="12" t="s">
        <v>139</v>
      </c>
      <c r="C76" s="13" t="s">
        <v>140</v>
      </c>
      <c r="D76" s="262">
        <f t="shared" ref="D76:D139" si="7">E76+F76+G76+H76+I76+M76+Q76+R76</f>
        <v>14440</v>
      </c>
      <c r="E76" s="262">
        <v>0</v>
      </c>
      <c r="F76" s="262">
        <v>0</v>
      </c>
      <c r="G76" s="262">
        <v>0</v>
      </c>
      <c r="H76" s="262">
        <v>0</v>
      </c>
      <c r="I76" s="262">
        <f t="shared" ref="I76:I139" si="8">J76+K76+L76</f>
        <v>0</v>
      </c>
      <c r="J76" s="262">
        <v>0</v>
      </c>
      <c r="K76" s="262">
        <v>0</v>
      </c>
      <c r="L76" s="262">
        <v>0</v>
      </c>
      <c r="M76" s="262">
        <f t="shared" ref="M76:M139" si="9">N76+O76+P76</f>
        <v>0</v>
      </c>
      <c r="N76" s="262">
        <v>0</v>
      </c>
      <c r="O76" s="262">
        <v>0</v>
      </c>
      <c r="P76" s="262">
        <v>0</v>
      </c>
      <c r="Q76" s="262">
        <v>0</v>
      </c>
      <c r="R76" s="262">
        <f t="shared" ref="R76:R139" si="10">T76+U76+S76</f>
        <v>14440</v>
      </c>
      <c r="S76" s="262">
        <v>0</v>
      </c>
      <c r="T76" s="262">
        <v>0</v>
      </c>
      <c r="U76" s="262">
        <f t="shared" ref="U76:U139" si="11">V76+W76</f>
        <v>14440</v>
      </c>
      <c r="V76" s="258">
        <v>14440</v>
      </c>
      <c r="W76" s="262">
        <v>0</v>
      </c>
      <c r="X76" s="252"/>
      <c r="Y76" s="252"/>
    </row>
    <row r="77" spans="1:25" ht="24" x14ac:dyDescent="0.2">
      <c r="A77" s="261">
        <v>67</v>
      </c>
      <c r="B77" s="16" t="s">
        <v>141</v>
      </c>
      <c r="C77" s="13" t="s">
        <v>142</v>
      </c>
      <c r="D77" s="262">
        <f t="shared" si="7"/>
        <v>16825</v>
      </c>
      <c r="E77" s="262">
        <v>0</v>
      </c>
      <c r="F77" s="262">
        <v>0</v>
      </c>
      <c r="G77" s="262">
        <v>0</v>
      </c>
      <c r="H77" s="262">
        <v>0</v>
      </c>
      <c r="I77" s="262">
        <f t="shared" si="8"/>
        <v>0</v>
      </c>
      <c r="J77" s="262">
        <v>0</v>
      </c>
      <c r="K77" s="262">
        <v>0</v>
      </c>
      <c r="L77" s="262">
        <v>0</v>
      </c>
      <c r="M77" s="262">
        <f t="shared" si="9"/>
        <v>0</v>
      </c>
      <c r="N77" s="262">
        <v>0</v>
      </c>
      <c r="O77" s="262">
        <v>0</v>
      </c>
      <c r="P77" s="262">
        <v>0</v>
      </c>
      <c r="Q77" s="262">
        <v>0</v>
      </c>
      <c r="R77" s="262">
        <f t="shared" si="10"/>
        <v>16825</v>
      </c>
      <c r="S77" s="262">
        <v>0</v>
      </c>
      <c r="T77" s="262">
        <v>0</v>
      </c>
      <c r="U77" s="262">
        <f t="shared" si="11"/>
        <v>16825</v>
      </c>
      <c r="V77" s="258">
        <v>16825</v>
      </c>
      <c r="W77" s="262">
        <v>0</v>
      </c>
      <c r="X77" s="252"/>
      <c r="Y77" s="252"/>
    </row>
    <row r="78" spans="1:25" ht="24" x14ac:dyDescent="0.2">
      <c r="A78" s="261">
        <v>68</v>
      </c>
      <c r="B78" s="16" t="s">
        <v>143</v>
      </c>
      <c r="C78" s="13" t="s">
        <v>144</v>
      </c>
      <c r="D78" s="262">
        <f t="shared" si="7"/>
        <v>13546</v>
      </c>
      <c r="E78" s="262">
        <v>0</v>
      </c>
      <c r="F78" s="262">
        <v>0</v>
      </c>
      <c r="G78" s="262">
        <v>0</v>
      </c>
      <c r="H78" s="262">
        <v>0</v>
      </c>
      <c r="I78" s="262">
        <f t="shared" si="8"/>
        <v>0</v>
      </c>
      <c r="J78" s="262">
        <v>0</v>
      </c>
      <c r="K78" s="262">
        <v>0</v>
      </c>
      <c r="L78" s="262">
        <v>0</v>
      </c>
      <c r="M78" s="262">
        <f t="shared" si="9"/>
        <v>0</v>
      </c>
      <c r="N78" s="262">
        <v>0</v>
      </c>
      <c r="O78" s="262">
        <v>0</v>
      </c>
      <c r="P78" s="262">
        <v>0</v>
      </c>
      <c r="Q78" s="262">
        <v>0</v>
      </c>
      <c r="R78" s="262">
        <f t="shared" si="10"/>
        <v>13546</v>
      </c>
      <c r="S78" s="262">
        <v>0</v>
      </c>
      <c r="T78" s="262">
        <v>0</v>
      </c>
      <c r="U78" s="262">
        <f t="shared" si="11"/>
        <v>13546</v>
      </c>
      <c r="V78" s="258">
        <v>13546</v>
      </c>
      <c r="W78" s="262">
        <v>0</v>
      </c>
      <c r="X78" s="252"/>
      <c r="Y78" s="252"/>
    </row>
    <row r="79" spans="1:25" ht="24" x14ac:dyDescent="0.2">
      <c r="A79" s="261">
        <v>69</v>
      </c>
      <c r="B79" s="12" t="s">
        <v>145</v>
      </c>
      <c r="C79" s="13" t="s">
        <v>146</v>
      </c>
      <c r="D79" s="262">
        <f t="shared" si="7"/>
        <v>22847</v>
      </c>
      <c r="E79" s="262">
        <v>0</v>
      </c>
      <c r="F79" s="262">
        <v>0</v>
      </c>
      <c r="G79" s="262">
        <v>0</v>
      </c>
      <c r="H79" s="262">
        <v>0</v>
      </c>
      <c r="I79" s="262">
        <f t="shared" si="8"/>
        <v>0</v>
      </c>
      <c r="J79" s="262">
        <v>0</v>
      </c>
      <c r="K79" s="262">
        <v>0</v>
      </c>
      <c r="L79" s="262">
        <v>0</v>
      </c>
      <c r="M79" s="262">
        <f t="shared" si="9"/>
        <v>0</v>
      </c>
      <c r="N79" s="262">
        <v>0</v>
      </c>
      <c r="O79" s="262">
        <v>0</v>
      </c>
      <c r="P79" s="262">
        <v>0</v>
      </c>
      <c r="Q79" s="262">
        <v>0</v>
      </c>
      <c r="R79" s="262">
        <f t="shared" si="10"/>
        <v>22847</v>
      </c>
      <c r="S79" s="262">
        <v>2833</v>
      </c>
      <c r="T79" s="262">
        <v>0</v>
      </c>
      <c r="U79" s="262">
        <f t="shared" si="11"/>
        <v>20014</v>
      </c>
      <c r="V79" s="258">
        <v>20014</v>
      </c>
      <c r="W79" s="262">
        <v>0</v>
      </c>
      <c r="X79" s="252"/>
      <c r="Y79" s="252"/>
    </row>
    <row r="80" spans="1:25" ht="24" x14ac:dyDescent="0.2">
      <c r="A80" s="261">
        <v>70</v>
      </c>
      <c r="B80" s="12" t="s">
        <v>147</v>
      </c>
      <c r="C80" s="13" t="s">
        <v>148</v>
      </c>
      <c r="D80" s="262">
        <f t="shared" si="7"/>
        <v>14203</v>
      </c>
      <c r="E80" s="262">
        <v>0</v>
      </c>
      <c r="F80" s="262">
        <v>0</v>
      </c>
      <c r="G80" s="262">
        <v>0</v>
      </c>
      <c r="H80" s="262">
        <v>0</v>
      </c>
      <c r="I80" s="262">
        <f t="shared" si="8"/>
        <v>0</v>
      </c>
      <c r="J80" s="262">
        <v>0</v>
      </c>
      <c r="K80" s="262">
        <v>0</v>
      </c>
      <c r="L80" s="262">
        <v>0</v>
      </c>
      <c r="M80" s="262">
        <f t="shared" si="9"/>
        <v>0</v>
      </c>
      <c r="N80" s="262">
        <v>0</v>
      </c>
      <c r="O80" s="262">
        <v>0</v>
      </c>
      <c r="P80" s="262">
        <v>0</v>
      </c>
      <c r="Q80" s="262">
        <v>0</v>
      </c>
      <c r="R80" s="262">
        <f t="shared" si="10"/>
        <v>14203</v>
      </c>
      <c r="S80" s="262">
        <v>0</v>
      </c>
      <c r="T80" s="262">
        <v>0</v>
      </c>
      <c r="U80" s="262">
        <f t="shared" si="11"/>
        <v>14203</v>
      </c>
      <c r="V80" s="258">
        <v>14203</v>
      </c>
      <c r="W80" s="262">
        <v>0</v>
      </c>
      <c r="X80" s="252"/>
      <c r="Y80" s="252"/>
    </row>
    <row r="81" spans="1:25" ht="24" x14ac:dyDescent="0.2">
      <c r="A81" s="261">
        <v>71</v>
      </c>
      <c r="B81" s="12" t="s">
        <v>149</v>
      </c>
      <c r="C81" s="13" t="s">
        <v>150</v>
      </c>
      <c r="D81" s="262">
        <f t="shared" si="7"/>
        <v>12816</v>
      </c>
      <c r="E81" s="262">
        <v>0</v>
      </c>
      <c r="F81" s="262">
        <v>0</v>
      </c>
      <c r="G81" s="262">
        <v>0</v>
      </c>
      <c r="H81" s="262">
        <v>0</v>
      </c>
      <c r="I81" s="262">
        <f t="shared" si="8"/>
        <v>0</v>
      </c>
      <c r="J81" s="262">
        <v>0</v>
      </c>
      <c r="K81" s="262">
        <v>0</v>
      </c>
      <c r="L81" s="262">
        <v>0</v>
      </c>
      <c r="M81" s="262">
        <f t="shared" si="9"/>
        <v>0</v>
      </c>
      <c r="N81" s="262">
        <v>0</v>
      </c>
      <c r="O81" s="262">
        <v>0</v>
      </c>
      <c r="P81" s="262">
        <v>0</v>
      </c>
      <c r="Q81" s="262">
        <v>0</v>
      </c>
      <c r="R81" s="262">
        <f t="shared" si="10"/>
        <v>12816</v>
      </c>
      <c r="S81" s="262">
        <v>0</v>
      </c>
      <c r="T81" s="262">
        <v>0</v>
      </c>
      <c r="U81" s="262">
        <f t="shared" si="11"/>
        <v>12816</v>
      </c>
      <c r="V81" s="258">
        <v>12816</v>
      </c>
      <c r="W81" s="262">
        <v>0</v>
      </c>
      <c r="X81" s="252"/>
      <c r="Y81" s="252"/>
    </row>
    <row r="82" spans="1:25" x14ac:dyDescent="0.2">
      <c r="A82" s="261">
        <v>72</v>
      </c>
      <c r="B82" s="21" t="s">
        <v>151</v>
      </c>
      <c r="C82" s="13" t="s">
        <v>152</v>
      </c>
      <c r="D82" s="262">
        <f t="shared" si="7"/>
        <v>92779</v>
      </c>
      <c r="E82" s="262">
        <v>8928</v>
      </c>
      <c r="F82" s="262">
        <v>47</v>
      </c>
      <c r="G82" s="262">
        <v>2736</v>
      </c>
      <c r="H82" s="262">
        <v>0</v>
      </c>
      <c r="I82" s="262">
        <f t="shared" si="8"/>
        <v>3899</v>
      </c>
      <c r="J82" s="262">
        <v>10</v>
      </c>
      <c r="K82" s="262">
        <v>148</v>
      </c>
      <c r="L82" s="262">
        <v>3741</v>
      </c>
      <c r="M82" s="262">
        <f t="shared" si="9"/>
        <v>0</v>
      </c>
      <c r="N82" s="262">
        <v>0</v>
      </c>
      <c r="O82" s="262">
        <v>0</v>
      </c>
      <c r="P82" s="262">
        <v>0</v>
      </c>
      <c r="Q82" s="262">
        <v>2557</v>
      </c>
      <c r="R82" s="262">
        <f t="shared" si="10"/>
        <v>74612</v>
      </c>
      <c r="S82" s="262">
        <v>0</v>
      </c>
      <c r="T82" s="262">
        <v>1419</v>
      </c>
      <c r="U82" s="262">
        <f t="shared" si="11"/>
        <v>73193</v>
      </c>
      <c r="V82" s="258">
        <v>15071</v>
      </c>
      <c r="W82" s="262">
        <v>58122</v>
      </c>
      <c r="X82" s="252"/>
      <c r="Y82" s="252"/>
    </row>
    <row r="83" spans="1:25" ht="13.5" customHeight="1" x14ac:dyDescent="0.2">
      <c r="A83" s="261">
        <v>73</v>
      </c>
      <c r="B83" s="12" t="s">
        <v>153</v>
      </c>
      <c r="C83" s="13" t="s">
        <v>154</v>
      </c>
      <c r="D83" s="262">
        <f t="shared" si="7"/>
        <v>160056</v>
      </c>
      <c r="E83" s="262">
        <v>21437</v>
      </c>
      <c r="F83" s="262">
        <v>110</v>
      </c>
      <c r="G83" s="262">
        <v>9253</v>
      </c>
      <c r="H83" s="262">
        <v>0</v>
      </c>
      <c r="I83" s="262">
        <f t="shared" si="8"/>
        <v>255</v>
      </c>
      <c r="J83" s="262">
        <v>5</v>
      </c>
      <c r="K83" s="262">
        <v>17</v>
      </c>
      <c r="L83" s="262">
        <v>233</v>
      </c>
      <c r="M83" s="262">
        <f t="shared" si="9"/>
        <v>0</v>
      </c>
      <c r="N83" s="262">
        <v>0</v>
      </c>
      <c r="O83" s="262">
        <v>0</v>
      </c>
      <c r="P83" s="262">
        <v>0</v>
      </c>
      <c r="Q83" s="262">
        <v>4736</v>
      </c>
      <c r="R83" s="262">
        <f t="shared" si="10"/>
        <v>124265</v>
      </c>
      <c r="S83" s="262">
        <v>0</v>
      </c>
      <c r="T83" s="262">
        <v>10631</v>
      </c>
      <c r="U83" s="262">
        <f t="shared" si="11"/>
        <v>113634</v>
      </c>
      <c r="V83" s="258">
        <v>0</v>
      </c>
      <c r="W83" s="262">
        <v>113634</v>
      </c>
      <c r="X83" s="252"/>
      <c r="Y83" s="252"/>
    </row>
    <row r="84" spans="1:25" ht="14.25" customHeight="1" x14ac:dyDescent="0.2">
      <c r="A84" s="261">
        <v>74</v>
      </c>
      <c r="B84" s="21" t="s">
        <v>155</v>
      </c>
      <c r="C84" s="13" t="s">
        <v>156</v>
      </c>
      <c r="D84" s="262">
        <f t="shared" si="7"/>
        <v>92858</v>
      </c>
      <c r="E84" s="262">
        <v>11693</v>
      </c>
      <c r="F84" s="262">
        <v>65</v>
      </c>
      <c r="G84" s="262">
        <v>1634</v>
      </c>
      <c r="H84" s="262">
        <v>7867</v>
      </c>
      <c r="I84" s="262">
        <f t="shared" si="8"/>
        <v>0</v>
      </c>
      <c r="J84" s="262">
        <v>0</v>
      </c>
      <c r="K84" s="262">
        <v>0</v>
      </c>
      <c r="L84" s="262">
        <v>0</v>
      </c>
      <c r="M84" s="262">
        <f t="shared" si="9"/>
        <v>0</v>
      </c>
      <c r="N84" s="262">
        <v>0</v>
      </c>
      <c r="O84" s="262">
        <v>0</v>
      </c>
      <c r="P84" s="262">
        <v>0</v>
      </c>
      <c r="Q84" s="262">
        <v>5454</v>
      </c>
      <c r="R84" s="262">
        <f t="shared" si="10"/>
        <v>66145</v>
      </c>
      <c r="S84" s="262">
        <v>0</v>
      </c>
      <c r="T84" s="262">
        <v>2801</v>
      </c>
      <c r="U84" s="262">
        <f t="shared" si="11"/>
        <v>63344</v>
      </c>
      <c r="V84" s="258">
        <v>11015</v>
      </c>
      <c r="W84" s="262">
        <v>52329</v>
      </c>
      <c r="X84" s="252"/>
      <c r="Y84" s="252"/>
    </row>
    <row r="85" spans="1:25" x14ac:dyDescent="0.2">
      <c r="A85" s="261">
        <v>75</v>
      </c>
      <c r="B85" s="12" t="s">
        <v>157</v>
      </c>
      <c r="C85" s="13" t="s">
        <v>309</v>
      </c>
      <c r="D85" s="262">
        <f t="shared" si="7"/>
        <v>56195</v>
      </c>
      <c r="E85" s="262">
        <v>7693</v>
      </c>
      <c r="F85" s="262">
        <v>47</v>
      </c>
      <c r="G85" s="262">
        <v>2094</v>
      </c>
      <c r="H85" s="262">
        <v>0</v>
      </c>
      <c r="I85" s="262">
        <f t="shared" si="8"/>
        <v>0</v>
      </c>
      <c r="J85" s="262">
        <v>0</v>
      </c>
      <c r="K85" s="262">
        <v>0</v>
      </c>
      <c r="L85" s="262">
        <v>0</v>
      </c>
      <c r="M85" s="262">
        <f t="shared" si="9"/>
        <v>0</v>
      </c>
      <c r="N85" s="262">
        <v>0</v>
      </c>
      <c r="O85" s="262">
        <v>0</v>
      </c>
      <c r="P85" s="262">
        <v>0</v>
      </c>
      <c r="Q85" s="262">
        <v>0</v>
      </c>
      <c r="R85" s="262">
        <f t="shared" si="10"/>
        <v>46361</v>
      </c>
      <c r="S85" s="262">
        <v>0</v>
      </c>
      <c r="T85" s="262">
        <v>3829</v>
      </c>
      <c r="U85" s="262">
        <f t="shared" si="11"/>
        <v>42532</v>
      </c>
      <c r="V85" s="258">
        <v>4752</v>
      </c>
      <c r="W85" s="262">
        <v>37780</v>
      </c>
      <c r="X85" s="252"/>
      <c r="Y85" s="252"/>
    </row>
    <row r="86" spans="1:25" x14ac:dyDescent="0.2">
      <c r="A86" s="261">
        <v>76</v>
      </c>
      <c r="B86" s="12" t="s">
        <v>158</v>
      </c>
      <c r="C86" s="13" t="s">
        <v>159</v>
      </c>
      <c r="D86" s="262">
        <f t="shared" si="7"/>
        <v>145816</v>
      </c>
      <c r="E86" s="262">
        <v>15301</v>
      </c>
      <c r="F86" s="262">
        <v>65</v>
      </c>
      <c r="G86" s="262">
        <v>1682</v>
      </c>
      <c r="H86" s="262">
        <v>8531</v>
      </c>
      <c r="I86" s="262">
        <f t="shared" si="8"/>
        <v>0</v>
      </c>
      <c r="J86" s="262">
        <v>0</v>
      </c>
      <c r="K86" s="262">
        <v>0</v>
      </c>
      <c r="L86" s="262">
        <v>0</v>
      </c>
      <c r="M86" s="262">
        <f t="shared" si="9"/>
        <v>0</v>
      </c>
      <c r="N86" s="262">
        <v>0</v>
      </c>
      <c r="O86" s="262">
        <v>0</v>
      </c>
      <c r="P86" s="262">
        <v>0</v>
      </c>
      <c r="Q86" s="262">
        <v>0</v>
      </c>
      <c r="R86" s="262">
        <f t="shared" si="10"/>
        <v>120237</v>
      </c>
      <c r="S86" s="262">
        <v>0</v>
      </c>
      <c r="T86" s="262">
        <v>10392</v>
      </c>
      <c r="U86" s="262">
        <f t="shared" si="11"/>
        <v>109845</v>
      </c>
      <c r="V86" s="258">
        <v>16572</v>
      </c>
      <c r="W86" s="262">
        <v>93273</v>
      </c>
      <c r="X86" s="252"/>
      <c r="Y86" s="252"/>
    </row>
    <row r="87" spans="1:25" x14ac:dyDescent="0.2">
      <c r="A87" s="261">
        <v>77</v>
      </c>
      <c r="B87" s="12" t="s">
        <v>160</v>
      </c>
      <c r="C87" s="13" t="s">
        <v>161</v>
      </c>
      <c r="D87" s="262">
        <f t="shared" si="7"/>
        <v>35817</v>
      </c>
      <c r="E87" s="262">
        <v>0</v>
      </c>
      <c r="F87" s="262">
        <v>0</v>
      </c>
      <c r="G87" s="262">
        <v>0</v>
      </c>
      <c r="H87" s="262">
        <v>0</v>
      </c>
      <c r="I87" s="262">
        <f t="shared" si="8"/>
        <v>3977</v>
      </c>
      <c r="J87" s="262">
        <v>35</v>
      </c>
      <c r="K87" s="262">
        <v>331</v>
      </c>
      <c r="L87" s="262">
        <v>3611</v>
      </c>
      <c r="M87" s="262">
        <f t="shared" si="9"/>
        <v>0</v>
      </c>
      <c r="N87" s="262">
        <v>0</v>
      </c>
      <c r="O87" s="262">
        <v>0</v>
      </c>
      <c r="P87" s="262">
        <v>0</v>
      </c>
      <c r="Q87" s="262">
        <v>0</v>
      </c>
      <c r="R87" s="262">
        <f t="shared" si="10"/>
        <v>31840</v>
      </c>
      <c r="S87" s="262">
        <v>0</v>
      </c>
      <c r="T87" s="262">
        <v>2691</v>
      </c>
      <c r="U87" s="262">
        <f t="shared" si="11"/>
        <v>29149</v>
      </c>
      <c r="V87" s="258">
        <v>0</v>
      </c>
      <c r="W87" s="262">
        <v>29149</v>
      </c>
      <c r="X87" s="252"/>
      <c r="Y87" s="252"/>
    </row>
    <row r="88" spans="1:25" x14ac:dyDescent="0.2">
      <c r="A88" s="261">
        <v>78</v>
      </c>
      <c r="B88" s="12" t="s">
        <v>162</v>
      </c>
      <c r="C88" s="13" t="s">
        <v>163</v>
      </c>
      <c r="D88" s="262">
        <f t="shared" si="7"/>
        <v>104896</v>
      </c>
      <c r="E88" s="262">
        <v>15584</v>
      </c>
      <c r="F88" s="262">
        <v>73</v>
      </c>
      <c r="G88" s="262">
        <v>4024</v>
      </c>
      <c r="H88" s="262">
        <v>0</v>
      </c>
      <c r="I88" s="262">
        <f t="shared" si="8"/>
        <v>0</v>
      </c>
      <c r="J88" s="262">
        <v>0</v>
      </c>
      <c r="K88" s="262">
        <v>0</v>
      </c>
      <c r="L88" s="262">
        <v>0</v>
      </c>
      <c r="M88" s="262">
        <f t="shared" si="9"/>
        <v>0</v>
      </c>
      <c r="N88" s="262">
        <v>0</v>
      </c>
      <c r="O88" s="262">
        <v>0</v>
      </c>
      <c r="P88" s="262">
        <v>0</v>
      </c>
      <c r="Q88" s="262">
        <v>0</v>
      </c>
      <c r="R88" s="262">
        <f t="shared" si="10"/>
        <v>85215</v>
      </c>
      <c r="S88" s="262">
        <v>0</v>
      </c>
      <c r="T88" s="262">
        <v>5530</v>
      </c>
      <c r="U88" s="262">
        <f t="shared" si="11"/>
        <v>79685</v>
      </c>
      <c r="V88" s="258">
        <v>4603</v>
      </c>
      <c r="W88" s="262">
        <v>75082</v>
      </c>
      <c r="X88" s="252"/>
      <c r="Y88" s="252"/>
    </row>
    <row r="89" spans="1:25" x14ac:dyDescent="0.2">
      <c r="A89" s="261">
        <v>79</v>
      </c>
      <c r="B89" s="12" t="s">
        <v>164</v>
      </c>
      <c r="C89" s="13" t="s">
        <v>165</v>
      </c>
      <c r="D89" s="262">
        <f t="shared" si="7"/>
        <v>27824</v>
      </c>
      <c r="E89" s="262">
        <v>0</v>
      </c>
      <c r="F89" s="262">
        <v>0</v>
      </c>
      <c r="G89" s="262">
        <v>0</v>
      </c>
      <c r="H89" s="262">
        <v>0</v>
      </c>
      <c r="I89" s="262">
        <f t="shared" si="8"/>
        <v>0</v>
      </c>
      <c r="J89" s="262">
        <v>0</v>
      </c>
      <c r="K89" s="262">
        <v>0</v>
      </c>
      <c r="L89" s="262">
        <v>0</v>
      </c>
      <c r="M89" s="262">
        <f t="shared" si="9"/>
        <v>27824</v>
      </c>
      <c r="N89" s="262">
        <v>26795</v>
      </c>
      <c r="O89" s="262">
        <v>1029</v>
      </c>
      <c r="P89" s="262">
        <v>0</v>
      </c>
      <c r="Q89" s="262">
        <v>0</v>
      </c>
      <c r="R89" s="262">
        <f t="shared" si="10"/>
        <v>0</v>
      </c>
      <c r="S89" s="262">
        <v>0</v>
      </c>
      <c r="T89" s="262">
        <v>0</v>
      </c>
      <c r="U89" s="262">
        <f t="shared" si="11"/>
        <v>0</v>
      </c>
      <c r="V89" s="258">
        <v>0</v>
      </c>
      <c r="W89" s="262">
        <v>0</v>
      </c>
      <c r="X89" s="252"/>
      <c r="Y89" s="252"/>
    </row>
    <row r="90" spans="1:25" x14ac:dyDescent="0.2">
      <c r="A90" s="261">
        <v>80</v>
      </c>
      <c r="B90" s="16" t="s">
        <v>166</v>
      </c>
      <c r="C90" s="13" t="s">
        <v>167</v>
      </c>
      <c r="D90" s="262">
        <f t="shared" si="7"/>
        <v>0</v>
      </c>
      <c r="E90" s="262">
        <v>0</v>
      </c>
      <c r="F90" s="262">
        <v>0</v>
      </c>
      <c r="G90" s="262">
        <v>0</v>
      </c>
      <c r="H90" s="262"/>
      <c r="I90" s="262">
        <f t="shared" si="8"/>
        <v>0</v>
      </c>
      <c r="J90" s="262">
        <v>0</v>
      </c>
      <c r="K90" s="262">
        <v>0</v>
      </c>
      <c r="L90" s="262">
        <v>0</v>
      </c>
      <c r="M90" s="262">
        <f t="shared" si="9"/>
        <v>0</v>
      </c>
      <c r="N90" s="262">
        <v>0</v>
      </c>
      <c r="O90" s="262">
        <v>0</v>
      </c>
      <c r="P90" s="262">
        <v>0</v>
      </c>
      <c r="Q90" s="262">
        <v>0</v>
      </c>
      <c r="R90" s="262">
        <f t="shared" si="10"/>
        <v>0</v>
      </c>
      <c r="S90" s="262">
        <v>0</v>
      </c>
      <c r="T90" s="262">
        <v>0</v>
      </c>
      <c r="U90" s="262">
        <f t="shared" si="11"/>
        <v>0</v>
      </c>
      <c r="V90" s="258">
        <v>0</v>
      </c>
      <c r="W90" s="262">
        <v>0</v>
      </c>
      <c r="X90" s="252"/>
      <c r="Y90" s="252"/>
    </row>
    <row r="91" spans="1:25" ht="24" x14ac:dyDescent="0.2">
      <c r="A91" s="1052">
        <v>81</v>
      </c>
      <c r="B91" s="1055" t="s">
        <v>168</v>
      </c>
      <c r="C91" s="265" t="s">
        <v>320</v>
      </c>
      <c r="D91" s="262">
        <f t="shared" si="7"/>
        <v>25098</v>
      </c>
      <c r="E91" s="262">
        <v>110</v>
      </c>
      <c r="F91" s="262">
        <v>3</v>
      </c>
      <c r="G91" s="262">
        <v>372</v>
      </c>
      <c r="H91" s="262">
        <v>0</v>
      </c>
      <c r="I91" s="262">
        <f t="shared" si="8"/>
        <v>0</v>
      </c>
      <c r="J91" s="262">
        <v>0</v>
      </c>
      <c r="K91" s="262">
        <v>0</v>
      </c>
      <c r="L91" s="262">
        <v>0</v>
      </c>
      <c r="M91" s="262">
        <f t="shared" si="9"/>
        <v>20556</v>
      </c>
      <c r="N91" s="262">
        <v>17494</v>
      </c>
      <c r="O91" s="262">
        <v>3062</v>
      </c>
      <c r="P91" s="262">
        <v>0</v>
      </c>
      <c r="Q91" s="262">
        <v>0</v>
      </c>
      <c r="R91" s="262">
        <f t="shared" si="10"/>
        <v>4057</v>
      </c>
      <c r="S91" s="262">
        <v>0</v>
      </c>
      <c r="T91" s="262">
        <v>747</v>
      </c>
      <c r="U91" s="262">
        <f t="shared" si="11"/>
        <v>3310</v>
      </c>
      <c r="V91" s="258">
        <v>0</v>
      </c>
      <c r="W91" s="262">
        <v>3310</v>
      </c>
      <c r="X91" s="252"/>
      <c r="Y91" s="252"/>
    </row>
    <row r="92" spans="1:25" ht="36" x14ac:dyDescent="0.2">
      <c r="A92" s="1053"/>
      <c r="B92" s="1056"/>
      <c r="C92" s="13" t="s">
        <v>321</v>
      </c>
      <c r="D92" s="262">
        <f t="shared" si="7"/>
        <v>4542</v>
      </c>
      <c r="E92" s="262">
        <v>110</v>
      </c>
      <c r="F92" s="262">
        <v>3</v>
      </c>
      <c r="G92" s="262">
        <v>372</v>
      </c>
      <c r="H92" s="262">
        <v>0</v>
      </c>
      <c r="I92" s="262">
        <f t="shared" si="8"/>
        <v>0</v>
      </c>
      <c r="J92" s="262">
        <v>0</v>
      </c>
      <c r="K92" s="262">
        <v>0</v>
      </c>
      <c r="L92" s="262">
        <v>0</v>
      </c>
      <c r="M92" s="262">
        <f t="shared" si="9"/>
        <v>0</v>
      </c>
      <c r="N92" s="262">
        <v>0</v>
      </c>
      <c r="O92" s="262">
        <v>0</v>
      </c>
      <c r="P92" s="262">
        <v>0</v>
      </c>
      <c r="Q92" s="262">
        <v>0</v>
      </c>
      <c r="R92" s="262">
        <f t="shared" si="10"/>
        <v>4057</v>
      </c>
      <c r="S92" s="262">
        <v>0</v>
      </c>
      <c r="T92" s="262">
        <v>747</v>
      </c>
      <c r="U92" s="262">
        <f t="shared" si="11"/>
        <v>3310</v>
      </c>
      <c r="V92" s="258">
        <v>0</v>
      </c>
      <c r="W92" s="262">
        <v>3310</v>
      </c>
      <c r="X92" s="252"/>
      <c r="Y92" s="252"/>
    </row>
    <row r="93" spans="1:25" ht="24" x14ac:dyDescent="0.2">
      <c r="A93" s="1053"/>
      <c r="B93" s="1056"/>
      <c r="C93" s="13" t="s">
        <v>322</v>
      </c>
      <c r="D93" s="262">
        <f t="shared" si="7"/>
        <v>3062</v>
      </c>
      <c r="E93" s="262">
        <v>0</v>
      </c>
      <c r="F93" s="262">
        <v>0</v>
      </c>
      <c r="G93" s="262">
        <v>0</v>
      </c>
      <c r="H93" s="262">
        <v>0</v>
      </c>
      <c r="I93" s="262">
        <f t="shared" si="8"/>
        <v>0</v>
      </c>
      <c r="J93" s="262">
        <v>0</v>
      </c>
      <c r="K93" s="262">
        <v>0</v>
      </c>
      <c r="L93" s="262">
        <v>0</v>
      </c>
      <c r="M93" s="262">
        <f t="shared" si="9"/>
        <v>3062</v>
      </c>
      <c r="N93" s="262">
        <v>0</v>
      </c>
      <c r="O93" s="262">
        <v>3062</v>
      </c>
      <c r="P93" s="262">
        <v>0</v>
      </c>
      <c r="Q93" s="262">
        <v>0</v>
      </c>
      <c r="R93" s="262">
        <f t="shared" si="10"/>
        <v>0</v>
      </c>
      <c r="S93" s="262">
        <v>0</v>
      </c>
      <c r="T93" s="262">
        <v>0</v>
      </c>
      <c r="U93" s="262">
        <f t="shared" si="11"/>
        <v>0</v>
      </c>
      <c r="V93" s="258">
        <v>0</v>
      </c>
      <c r="W93" s="262">
        <v>0</v>
      </c>
      <c r="X93" s="252"/>
      <c r="Y93" s="252"/>
    </row>
    <row r="94" spans="1:25" ht="36" x14ac:dyDescent="0.2">
      <c r="A94" s="1054"/>
      <c r="B94" s="1057"/>
      <c r="C94" s="80" t="s">
        <v>323</v>
      </c>
      <c r="D94" s="262">
        <f t="shared" si="7"/>
        <v>17494</v>
      </c>
      <c r="E94" s="262">
        <v>0</v>
      </c>
      <c r="F94" s="262">
        <v>0</v>
      </c>
      <c r="G94" s="262">
        <v>0</v>
      </c>
      <c r="H94" s="262">
        <v>0</v>
      </c>
      <c r="I94" s="262">
        <f t="shared" si="8"/>
        <v>0</v>
      </c>
      <c r="J94" s="262">
        <v>0</v>
      </c>
      <c r="K94" s="262">
        <v>0</v>
      </c>
      <c r="L94" s="262">
        <v>0</v>
      </c>
      <c r="M94" s="262">
        <f t="shared" si="9"/>
        <v>17494</v>
      </c>
      <c r="N94" s="262">
        <v>17494</v>
      </c>
      <c r="O94" s="262">
        <v>0</v>
      </c>
      <c r="P94" s="262">
        <v>0</v>
      </c>
      <c r="Q94" s="262">
        <v>0</v>
      </c>
      <c r="R94" s="262">
        <f t="shared" si="10"/>
        <v>0</v>
      </c>
      <c r="S94" s="262">
        <v>0</v>
      </c>
      <c r="T94" s="262">
        <v>0</v>
      </c>
      <c r="U94" s="262">
        <f t="shared" si="11"/>
        <v>0</v>
      </c>
      <c r="V94" s="258">
        <v>0</v>
      </c>
      <c r="W94" s="262">
        <v>0</v>
      </c>
      <c r="X94" s="252"/>
      <c r="Y94" s="252"/>
    </row>
    <row r="95" spans="1:25" ht="24" x14ac:dyDescent="0.2">
      <c r="A95" s="261">
        <v>82</v>
      </c>
      <c r="B95" s="16" t="s">
        <v>170</v>
      </c>
      <c r="C95" s="13" t="s">
        <v>171</v>
      </c>
      <c r="D95" s="262">
        <f t="shared" si="7"/>
        <v>832</v>
      </c>
      <c r="E95" s="262">
        <v>0</v>
      </c>
      <c r="F95" s="262">
        <v>0</v>
      </c>
      <c r="G95" s="262">
        <v>0</v>
      </c>
      <c r="H95" s="262">
        <v>0</v>
      </c>
      <c r="I95" s="262">
        <f t="shared" si="8"/>
        <v>0</v>
      </c>
      <c r="J95" s="262">
        <v>0</v>
      </c>
      <c r="K95" s="262">
        <v>0</v>
      </c>
      <c r="L95" s="262">
        <v>0</v>
      </c>
      <c r="M95" s="262">
        <f t="shared" si="9"/>
        <v>832</v>
      </c>
      <c r="N95" s="262">
        <v>693</v>
      </c>
      <c r="O95" s="262">
        <v>139</v>
      </c>
      <c r="P95" s="262">
        <v>0</v>
      </c>
      <c r="Q95" s="262">
        <v>0</v>
      </c>
      <c r="R95" s="262">
        <f t="shared" si="10"/>
        <v>0</v>
      </c>
      <c r="S95" s="262">
        <v>0</v>
      </c>
      <c r="T95" s="262">
        <v>0</v>
      </c>
      <c r="U95" s="262">
        <f t="shared" si="11"/>
        <v>0</v>
      </c>
      <c r="V95" s="258">
        <v>0</v>
      </c>
      <c r="W95" s="262">
        <v>0</v>
      </c>
      <c r="X95" s="252"/>
      <c r="Y95" s="252"/>
    </row>
    <row r="96" spans="1:25" x14ac:dyDescent="0.2">
      <c r="A96" s="261">
        <v>83</v>
      </c>
      <c r="B96" s="16" t="s">
        <v>172</v>
      </c>
      <c r="C96" s="13" t="s">
        <v>173</v>
      </c>
      <c r="D96" s="262">
        <f t="shared" si="7"/>
        <v>5964</v>
      </c>
      <c r="E96" s="262">
        <v>615</v>
      </c>
      <c r="F96" s="262">
        <v>0</v>
      </c>
      <c r="G96" s="262">
        <v>44</v>
      </c>
      <c r="H96" s="262">
        <v>0</v>
      </c>
      <c r="I96" s="262">
        <f t="shared" si="8"/>
        <v>0</v>
      </c>
      <c r="J96" s="262">
        <v>0</v>
      </c>
      <c r="K96" s="262">
        <v>0</v>
      </c>
      <c r="L96" s="262">
        <v>0</v>
      </c>
      <c r="M96" s="262">
        <f t="shared" si="9"/>
        <v>0</v>
      </c>
      <c r="N96" s="262">
        <v>0</v>
      </c>
      <c r="O96" s="262">
        <v>0</v>
      </c>
      <c r="P96" s="262">
        <v>0</v>
      </c>
      <c r="Q96" s="262">
        <v>0</v>
      </c>
      <c r="R96" s="262">
        <f t="shared" si="10"/>
        <v>5305</v>
      </c>
      <c r="S96" s="262">
        <v>0</v>
      </c>
      <c r="T96" s="262">
        <v>623</v>
      </c>
      <c r="U96" s="262">
        <f t="shared" si="11"/>
        <v>4682</v>
      </c>
      <c r="V96" s="258">
        <v>442</v>
      </c>
      <c r="W96" s="262">
        <v>4240</v>
      </c>
      <c r="X96" s="252"/>
      <c r="Y96" s="252"/>
    </row>
    <row r="97" spans="1:25" x14ac:dyDescent="0.2">
      <c r="A97" s="261">
        <v>84</v>
      </c>
      <c r="B97" s="21" t="s">
        <v>174</v>
      </c>
      <c r="C97" s="13" t="s">
        <v>175</v>
      </c>
      <c r="D97" s="262">
        <f t="shared" si="7"/>
        <v>31807</v>
      </c>
      <c r="E97" s="262">
        <v>4159</v>
      </c>
      <c r="F97" s="262">
        <v>20</v>
      </c>
      <c r="G97" s="262">
        <v>924</v>
      </c>
      <c r="H97" s="262">
        <v>0</v>
      </c>
      <c r="I97" s="262">
        <f t="shared" si="8"/>
        <v>0</v>
      </c>
      <c r="J97" s="262">
        <v>0</v>
      </c>
      <c r="K97" s="262">
        <v>0</v>
      </c>
      <c r="L97" s="262">
        <v>0</v>
      </c>
      <c r="M97" s="262">
        <f t="shared" si="9"/>
        <v>0</v>
      </c>
      <c r="N97" s="262">
        <v>0</v>
      </c>
      <c r="O97" s="262">
        <v>0</v>
      </c>
      <c r="P97" s="262">
        <v>0</v>
      </c>
      <c r="Q97" s="262">
        <v>0</v>
      </c>
      <c r="R97" s="262">
        <f t="shared" si="10"/>
        <v>26704</v>
      </c>
      <c r="S97" s="262">
        <v>0</v>
      </c>
      <c r="T97" s="262">
        <v>1813</v>
      </c>
      <c r="U97" s="262">
        <f t="shared" si="11"/>
        <v>24891</v>
      </c>
      <c r="V97" s="258">
        <v>3582</v>
      </c>
      <c r="W97" s="262">
        <v>21309</v>
      </c>
      <c r="X97" s="252"/>
      <c r="Y97" s="252"/>
    </row>
    <row r="98" spans="1:25" x14ac:dyDescent="0.2">
      <c r="A98" s="261">
        <v>85</v>
      </c>
      <c r="B98" s="16" t="s">
        <v>176</v>
      </c>
      <c r="C98" s="13" t="s">
        <v>177</v>
      </c>
      <c r="D98" s="262">
        <f t="shared" si="7"/>
        <v>18150</v>
      </c>
      <c r="E98" s="262">
        <v>1749</v>
      </c>
      <c r="F98" s="262">
        <v>6</v>
      </c>
      <c r="G98" s="262">
        <v>453</v>
      </c>
      <c r="H98" s="262">
        <v>0</v>
      </c>
      <c r="I98" s="262">
        <f t="shared" si="8"/>
        <v>545</v>
      </c>
      <c r="J98" s="262">
        <v>0</v>
      </c>
      <c r="K98" s="262">
        <v>46</v>
      </c>
      <c r="L98" s="262">
        <v>499</v>
      </c>
      <c r="M98" s="262">
        <f t="shared" si="9"/>
        <v>0</v>
      </c>
      <c r="N98" s="262">
        <v>0</v>
      </c>
      <c r="O98" s="262">
        <v>0</v>
      </c>
      <c r="P98" s="262">
        <v>0</v>
      </c>
      <c r="Q98" s="262">
        <v>0</v>
      </c>
      <c r="R98" s="262">
        <f t="shared" si="10"/>
        <v>15397</v>
      </c>
      <c r="S98" s="262">
        <v>0</v>
      </c>
      <c r="T98" s="262">
        <v>686</v>
      </c>
      <c r="U98" s="262">
        <f t="shared" si="11"/>
        <v>14711</v>
      </c>
      <c r="V98" s="258">
        <v>5446</v>
      </c>
      <c r="W98" s="262">
        <v>9265</v>
      </c>
      <c r="X98" s="252"/>
      <c r="Y98" s="252"/>
    </row>
    <row r="99" spans="1:25" x14ac:dyDescent="0.2">
      <c r="A99" s="261">
        <v>86</v>
      </c>
      <c r="B99" s="21" t="s">
        <v>178</v>
      </c>
      <c r="C99" s="13" t="s">
        <v>179</v>
      </c>
      <c r="D99" s="262">
        <f t="shared" si="7"/>
        <v>19115</v>
      </c>
      <c r="E99" s="262">
        <v>1751</v>
      </c>
      <c r="F99" s="262">
        <v>0</v>
      </c>
      <c r="G99" s="262">
        <v>376</v>
      </c>
      <c r="H99" s="262">
        <v>0</v>
      </c>
      <c r="I99" s="262">
        <f t="shared" si="8"/>
        <v>792</v>
      </c>
      <c r="J99" s="262">
        <v>37</v>
      </c>
      <c r="K99" s="262">
        <v>0</v>
      </c>
      <c r="L99" s="262">
        <v>755</v>
      </c>
      <c r="M99" s="262">
        <f t="shared" si="9"/>
        <v>0</v>
      </c>
      <c r="N99" s="262">
        <v>0</v>
      </c>
      <c r="O99" s="262">
        <v>0</v>
      </c>
      <c r="P99" s="262">
        <v>0</v>
      </c>
      <c r="Q99" s="262">
        <v>0</v>
      </c>
      <c r="R99" s="262">
        <f t="shared" si="10"/>
        <v>16196</v>
      </c>
      <c r="S99" s="262">
        <v>0</v>
      </c>
      <c r="T99" s="262">
        <v>846</v>
      </c>
      <c r="U99" s="262">
        <f t="shared" si="11"/>
        <v>15350</v>
      </c>
      <c r="V99" s="258">
        <v>2729</v>
      </c>
      <c r="W99" s="262">
        <v>12621</v>
      </c>
      <c r="X99" s="252"/>
      <c r="Y99" s="252"/>
    </row>
    <row r="100" spans="1:25" x14ac:dyDescent="0.2">
      <c r="A100" s="261">
        <v>87</v>
      </c>
      <c r="B100" s="21" t="s">
        <v>180</v>
      </c>
      <c r="C100" s="13" t="s">
        <v>181</v>
      </c>
      <c r="D100" s="262">
        <f t="shared" si="7"/>
        <v>54899</v>
      </c>
      <c r="E100" s="262">
        <v>4889</v>
      </c>
      <c r="F100" s="262">
        <v>21</v>
      </c>
      <c r="G100" s="262">
        <v>1110</v>
      </c>
      <c r="H100" s="262">
        <v>0</v>
      </c>
      <c r="I100" s="262">
        <f t="shared" si="8"/>
        <v>2147</v>
      </c>
      <c r="J100" s="262">
        <v>0</v>
      </c>
      <c r="K100" s="262">
        <v>109</v>
      </c>
      <c r="L100" s="262">
        <v>2038</v>
      </c>
      <c r="M100" s="262">
        <f t="shared" si="9"/>
        <v>0</v>
      </c>
      <c r="N100" s="262">
        <v>0</v>
      </c>
      <c r="O100" s="262">
        <v>0</v>
      </c>
      <c r="P100" s="262">
        <v>0</v>
      </c>
      <c r="Q100" s="262">
        <v>0</v>
      </c>
      <c r="R100" s="262">
        <f t="shared" si="10"/>
        <v>46732</v>
      </c>
      <c r="S100" s="262">
        <v>0</v>
      </c>
      <c r="T100" s="262">
        <v>1722</v>
      </c>
      <c r="U100" s="262">
        <f t="shared" si="11"/>
        <v>45010</v>
      </c>
      <c r="V100" s="258">
        <v>12428</v>
      </c>
      <c r="W100" s="262">
        <v>32582</v>
      </c>
      <c r="X100" s="252"/>
      <c r="Y100" s="252"/>
    </row>
    <row r="101" spans="1:25" x14ac:dyDescent="0.2">
      <c r="A101" s="261">
        <v>88</v>
      </c>
      <c r="B101" s="16" t="s">
        <v>182</v>
      </c>
      <c r="C101" s="13" t="s">
        <v>183</v>
      </c>
      <c r="D101" s="262">
        <f t="shared" si="7"/>
        <v>23079</v>
      </c>
      <c r="E101" s="262">
        <v>2205</v>
      </c>
      <c r="F101" s="262">
        <v>3</v>
      </c>
      <c r="G101" s="262">
        <v>478</v>
      </c>
      <c r="H101" s="262">
        <v>0</v>
      </c>
      <c r="I101" s="262">
        <f t="shared" si="8"/>
        <v>433</v>
      </c>
      <c r="J101" s="262">
        <v>0</v>
      </c>
      <c r="K101" s="262">
        <v>0</v>
      </c>
      <c r="L101" s="262">
        <v>433</v>
      </c>
      <c r="M101" s="262">
        <f t="shared" si="9"/>
        <v>0</v>
      </c>
      <c r="N101" s="262">
        <v>0</v>
      </c>
      <c r="O101" s="262">
        <v>0</v>
      </c>
      <c r="P101" s="262">
        <v>0</v>
      </c>
      <c r="Q101" s="262">
        <v>0</v>
      </c>
      <c r="R101" s="262">
        <f t="shared" si="10"/>
        <v>19960</v>
      </c>
      <c r="S101" s="262">
        <v>0</v>
      </c>
      <c r="T101" s="262">
        <v>648</v>
      </c>
      <c r="U101" s="262">
        <f t="shared" si="11"/>
        <v>19312</v>
      </c>
      <c r="V101" s="258">
        <v>2406</v>
      </c>
      <c r="W101" s="262">
        <v>16906</v>
      </c>
      <c r="X101" s="252"/>
      <c r="Y101" s="252"/>
    </row>
    <row r="102" spans="1:25" x14ac:dyDescent="0.2">
      <c r="A102" s="261">
        <v>89</v>
      </c>
      <c r="B102" s="12" t="s">
        <v>186</v>
      </c>
      <c r="C102" s="13" t="s">
        <v>187</v>
      </c>
      <c r="D102" s="262">
        <f t="shared" si="7"/>
        <v>72129</v>
      </c>
      <c r="E102" s="262">
        <v>5586</v>
      </c>
      <c r="F102" s="262">
        <v>24</v>
      </c>
      <c r="G102" s="262">
        <v>1410</v>
      </c>
      <c r="H102" s="262">
        <v>0</v>
      </c>
      <c r="I102" s="262">
        <f t="shared" si="8"/>
        <v>865</v>
      </c>
      <c r="J102" s="262">
        <v>0</v>
      </c>
      <c r="K102" s="262">
        <v>0</v>
      </c>
      <c r="L102" s="262">
        <v>865</v>
      </c>
      <c r="M102" s="262">
        <f t="shared" si="9"/>
        <v>0</v>
      </c>
      <c r="N102" s="262">
        <v>0</v>
      </c>
      <c r="O102" s="262">
        <v>0</v>
      </c>
      <c r="P102" s="262">
        <v>0</v>
      </c>
      <c r="Q102" s="262">
        <v>0</v>
      </c>
      <c r="R102" s="262">
        <f t="shared" si="10"/>
        <v>64244</v>
      </c>
      <c r="S102" s="262">
        <v>100</v>
      </c>
      <c r="T102" s="262">
        <v>8054</v>
      </c>
      <c r="U102" s="262">
        <f t="shared" si="11"/>
        <v>56090</v>
      </c>
      <c r="V102" s="258">
        <v>12402</v>
      </c>
      <c r="W102" s="262">
        <v>43688</v>
      </c>
      <c r="X102" s="252"/>
      <c r="Y102" s="252"/>
    </row>
    <row r="103" spans="1:25" x14ac:dyDescent="0.2">
      <c r="A103" s="261">
        <v>90</v>
      </c>
      <c r="B103" s="12" t="s">
        <v>188</v>
      </c>
      <c r="C103" s="13" t="s">
        <v>189</v>
      </c>
      <c r="D103" s="262">
        <f t="shared" si="7"/>
        <v>51326</v>
      </c>
      <c r="E103" s="262">
        <v>4575</v>
      </c>
      <c r="F103" s="262">
        <v>16</v>
      </c>
      <c r="G103" s="262">
        <v>919</v>
      </c>
      <c r="H103" s="262">
        <v>0</v>
      </c>
      <c r="I103" s="262">
        <f t="shared" si="8"/>
        <v>1173</v>
      </c>
      <c r="J103" s="262">
        <v>20</v>
      </c>
      <c r="K103" s="262">
        <v>28</v>
      </c>
      <c r="L103" s="262">
        <v>1125</v>
      </c>
      <c r="M103" s="262">
        <f t="shared" si="9"/>
        <v>0</v>
      </c>
      <c r="N103" s="262">
        <v>0</v>
      </c>
      <c r="O103" s="262">
        <v>0</v>
      </c>
      <c r="P103" s="262">
        <v>0</v>
      </c>
      <c r="Q103" s="262">
        <v>0</v>
      </c>
      <c r="R103" s="262">
        <f t="shared" si="10"/>
        <v>44643</v>
      </c>
      <c r="S103" s="262">
        <v>352</v>
      </c>
      <c r="T103" s="262">
        <v>609</v>
      </c>
      <c r="U103" s="262">
        <f t="shared" si="11"/>
        <v>43682</v>
      </c>
      <c r="V103" s="258">
        <v>21119</v>
      </c>
      <c r="W103" s="262">
        <v>22563</v>
      </c>
      <c r="X103" s="252"/>
      <c r="Y103" s="252"/>
    </row>
    <row r="104" spans="1:25" ht="12" customHeight="1" x14ac:dyDescent="0.2">
      <c r="A104" s="261">
        <v>91</v>
      </c>
      <c r="B104" s="21" t="s">
        <v>190</v>
      </c>
      <c r="C104" s="13" t="s">
        <v>191</v>
      </c>
      <c r="D104" s="262">
        <f t="shared" si="7"/>
        <v>16304</v>
      </c>
      <c r="E104" s="262">
        <v>1589</v>
      </c>
      <c r="F104" s="262">
        <v>0</v>
      </c>
      <c r="G104" s="262">
        <v>253</v>
      </c>
      <c r="H104" s="262">
        <v>0</v>
      </c>
      <c r="I104" s="262">
        <f t="shared" si="8"/>
        <v>370</v>
      </c>
      <c r="J104" s="262">
        <v>3</v>
      </c>
      <c r="K104" s="262">
        <v>5</v>
      </c>
      <c r="L104" s="262">
        <v>362</v>
      </c>
      <c r="M104" s="262">
        <f t="shared" si="9"/>
        <v>0</v>
      </c>
      <c r="N104" s="262">
        <v>0</v>
      </c>
      <c r="O104" s="262">
        <v>0</v>
      </c>
      <c r="P104" s="262">
        <v>0</v>
      </c>
      <c r="Q104" s="262">
        <v>0</v>
      </c>
      <c r="R104" s="262">
        <f t="shared" si="10"/>
        <v>14092</v>
      </c>
      <c r="S104" s="262">
        <v>0</v>
      </c>
      <c r="T104" s="262">
        <v>238</v>
      </c>
      <c r="U104" s="262">
        <f t="shared" si="11"/>
        <v>13854</v>
      </c>
      <c r="V104" s="258">
        <v>2754</v>
      </c>
      <c r="W104" s="262">
        <v>11100</v>
      </c>
      <c r="X104" s="252"/>
      <c r="Y104" s="252"/>
    </row>
    <row r="105" spans="1:25" x14ac:dyDescent="0.2">
      <c r="A105" s="261">
        <v>92</v>
      </c>
      <c r="B105" s="12" t="s">
        <v>192</v>
      </c>
      <c r="C105" s="13" t="s">
        <v>193</v>
      </c>
      <c r="D105" s="262">
        <f t="shared" si="7"/>
        <v>26666</v>
      </c>
      <c r="E105" s="262">
        <v>2746</v>
      </c>
      <c r="F105" s="262">
        <v>4</v>
      </c>
      <c r="G105" s="262">
        <v>408</v>
      </c>
      <c r="H105" s="262">
        <v>0</v>
      </c>
      <c r="I105" s="262">
        <f t="shared" si="8"/>
        <v>1836</v>
      </c>
      <c r="J105" s="262">
        <v>37</v>
      </c>
      <c r="K105" s="262">
        <v>0</v>
      </c>
      <c r="L105" s="262">
        <v>1799</v>
      </c>
      <c r="M105" s="262">
        <f t="shared" si="9"/>
        <v>0</v>
      </c>
      <c r="N105" s="262">
        <v>0</v>
      </c>
      <c r="O105" s="262">
        <v>0</v>
      </c>
      <c r="P105" s="262">
        <v>0</v>
      </c>
      <c r="Q105" s="262">
        <v>0</v>
      </c>
      <c r="R105" s="262">
        <f t="shared" si="10"/>
        <v>21672</v>
      </c>
      <c r="S105" s="262">
        <v>0</v>
      </c>
      <c r="T105" s="262">
        <v>1491</v>
      </c>
      <c r="U105" s="262">
        <f t="shared" si="11"/>
        <v>20181</v>
      </c>
      <c r="V105" s="258">
        <v>2394</v>
      </c>
      <c r="W105" s="262">
        <v>17787</v>
      </c>
      <c r="X105" s="252"/>
      <c r="Y105" s="252"/>
    </row>
    <row r="106" spans="1:25" x14ac:dyDescent="0.2">
      <c r="A106" s="261">
        <v>93</v>
      </c>
      <c r="B106" s="12" t="s">
        <v>194</v>
      </c>
      <c r="C106" s="13" t="s">
        <v>195</v>
      </c>
      <c r="D106" s="262">
        <f t="shared" si="7"/>
        <v>26135</v>
      </c>
      <c r="E106" s="262">
        <v>2311</v>
      </c>
      <c r="F106" s="262">
        <v>0</v>
      </c>
      <c r="G106" s="262">
        <v>458</v>
      </c>
      <c r="H106" s="262">
        <v>0</v>
      </c>
      <c r="I106" s="262">
        <f t="shared" si="8"/>
        <v>568</v>
      </c>
      <c r="J106" s="262">
        <v>0</v>
      </c>
      <c r="K106" s="262">
        <v>43</v>
      </c>
      <c r="L106" s="262">
        <v>525</v>
      </c>
      <c r="M106" s="262">
        <f t="shared" si="9"/>
        <v>0</v>
      </c>
      <c r="N106" s="262">
        <v>0</v>
      </c>
      <c r="O106" s="262">
        <v>0</v>
      </c>
      <c r="P106" s="262">
        <v>0</v>
      </c>
      <c r="Q106" s="262">
        <v>0</v>
      </c>
      <c r="R106" s="262">
        <f t="shared" si="10"/>
        <v>22798</v>
      </c>
      <c r="S106" s="262">
        <v>0</v>
      </c>
      <c r="T106" s="262">
        <v>585</v>
      </c>
      <c r="U106" s="262">
        <f t="shared" si="11"/>
        <v>22213</v>
      </c>
      <c r="V106" s="258">
        <v>6870</v>
      </c>
      <c r="W106" s="262">
        <v>15343</v>
      </c>
      <c r="X106" s="252"/>
      <c r="Y106" s="252"/>
    </row>
    <row r="107" spans="1:25" x14ac:dyDescent="0.2">
      <c r="A107" s="261">
        <v>94</v>
      </c>
      <c r="B107" s="16" t="s">
        <v>196</v>
      </c>
      <c r="C107" s="13" t="s">
        <v>197</v>
      </c>
      <c r="D107" s="262">
        <f t="shared" si="7"/>
        <v>32467</v>
      </c>
      <c r="E107" s="262">
        <v>2859</v>
      </c>
      <c r="F107" s="262">
        <v>3</v>
      </c>
      <c r="G107" s="262">
        <v>667</v>
      </c>
      <c r="H107" s="262">
        <v>0</v>
      </c>
      <c r="I107" s="262">
        <f t="shared" si="8"/>
        <v>1050</v>
      </c>
      <c r="J107" s="262">
        <v>33</v>
      </c>
      <c r="K107" s="262">
        <v>85</v>
      </c>
      <c r="L107" s="262">
        <v>932</v>
      </c>
      <c r="M107" s="262">
        <f t="shared" si="9"/>
        <v>0</v>
      </c>
      <c r="N107" s="262">
        <v>0</v>
      </c>
      <c r="O107" s="262">
        <v>0</v>
      </c>
      <c r="P107" s="262">
        <v>0</v>
      </c>
      <c r="Q107" s="262">
        <v>0</v>
      </c>
      <c r="R107" s="262">
        <f t="shared" si="10"/>
        <v>27888</v>
      </c>
      <c r="S107" s="262">
        <v>0</v>
      </c>
      <c r="T107" s="262">
        <v>750</v>
      </c>
      <c r="U107" s="262">
        <f t="shared" si="11"/>
        <v>27138</v>
      </c>
      <c r="V107" s="258">
        <v>5710</v>
      </c>
      <c r="W107" s="262">
        <v>21428</v>
      </c>
      <c r="X107" s="252"/>
      <c r="Y107" s="252"/>
    </row>
    <row r="108" spans="1:25" x14ac:dyDescent="0.2">
      <c r="A108" s="261">
        <v>95</v>
      </c>
      <c r="B108" s="21" t="s">
        <v>198</v>
      </c>
      <c r="C108" s="13" t="s">
        <v>199</v>
      </c>
      <c r="D108" s="262">
        <f t="shared" si="7"/>
        <v>20241</v>
      </c>
      <c r="E108" s="262">
        <v>1846</v>
      </c>
      <c r="F108" s="262">
        <v>6</v>
      </c>
      <c r="G108" s="262">
        <v>347</v>
      </c>
      <c r="H108" s="262">
        <v>0</v>
      </c>
      <c r="I108" s="262">
        <f t="shared" si="8"/>
        <v>716</v>
      </c>
      <c r="J108" s="262">
        <v>1</v>
      </c>
      <c r="K108" s="262">
        <v>7</v>
      </c>
      <c r="L108" s="262">
        <v>708</v>
      </c>
      <c r="M108" s="262">
        <f t="shared" si="9"/>
        <v>0</v>
      </c>
      <c r="N108" s="262">
        <v>0</v>
      </c>
      <c r="O108" s="262">
        <v>0</v>
      </c>
      <c r="P108" s="262">
        <v>0</v>
      </c>
      <c r="Q108" s="262">
        <v>0</v>
      </c>
      <c r="R108" s="262">
        <f t="shared" si="10"/>
        <v>17326</v>
      </c>
      <c r="S108" s="262">
        <v>0</v>
      </c>
      <c r="T108" s="262">
        <v>1304</v>
      </c>
      <c r="U108" s="262">
        <f t="shared" si="11"/>
        <v>16022</v>
      </c>
      <c r="V108" s="258">
        <v>3756</v>
      </c>
      <c r="W108" s="262">
        <v>12266</v>
      </c>
      <c r="X108" s="252"/>
      <c r="Y108" s="252"/>
    </row>
    <row r="109" spans="1:25" x14ac:dyDescent="0.2">
      <c r="A109" s="261">
        <v>96</v>
      </c>
      <c r="B109" s="12" t="s">
        <v>202</v>
      </c>
      <c r="C109" s="13" t="s">
        <v>203</v>
      </c>
      <c r="D109" s="262">
        <f t="shared" si="7"/>
        <v>52274</v>
      </c>
      <c r="E109" s="262">
        <v>4821</v>
      </c>
      <c r="F109" s="262">
        <v>14</v>
      </c>
      <c r="G109" s="262">
        <v>990</v>
      </c>
      <c r="H109" s="262">
        <v>0</v>
      </c>
      <c r="I109" s="262">
        <f t="shared" si="8"/>
        <v>2704</v>
      </c>
      <c r="J109" s="262">
        <v>0</v>
      </c>
      <c r="K109" s="262">
        <v>210</v>
      </c>
      <c r="L109" s="262">
        <v>2494</v>
      </c>
      <c r="M109" s="262">
        <f t="shared" si="9"/>
        <v>0</v>
      </c>
      <c r="N109" s="262">
        <v>0</v>
      </c>
      <c r="O109" s="262">
        <v>0</v>
      </c>
      <c r="P109" s="262">
        <v>0</v>
      </c>
      <c r="Q109" s="262">
        <v>0</v>
      </c>
      <c r="R109" s="262">
        <f t="shared" si="10"/>
        <v>43745</v>
      </c>
      <c r="S109" s="262">
        <v>0</v>
      </c>
      <c r="T109" s="262">
        <v>2038</v>
      </c>
      <c r="U109" s="262">
        <f t="shared" si="11"/>
        <v>41707</v>
      </c>
      <c r="V109" s="258">
        <v>13103</v>
      </c>
      <c r="W109" s="262">
        <v>28604</v>
      </c>
      <c r="X109" s="252"/>
      <c r="Y109" s="252"/>
    </row>
    <row r="110" spans="1:25" ht="13.5" customHeight="1" x14ac:dyDescent="0.2">
      <c r="A110" s="261">
        <v>97</v>
      </c>
      <c r="B110" s="12" t="s">
        <v>206</v>
      </c>
      <c r="C110" s="13" t="s">
        <v>207</v>
      </c>
      <c r="D110" s="262">
        <f t="shared" si="7"/>
        <v>0</v>
      </c>
      <c r="E110" s="262">
        <v>0</v>
      </c>
      <c r="F110" s="262">
        <v>0</v>
      </c>
      <c r="G110" s="262">
        <v>0</v>
      </c>
      <c r="H110" s="262"/>
      <c r="I110" s="262">
        <f t="shared" si="8"/>
        <v>0</v>
      </c>
      <c r="J110" s="262">
        <v>0</v>
      </c>
      <c r="K110" s="262">
        <v>0</v>
      </c>
      <c r="L110" s="262">
        <v>0</v>
      </c>
      <c r="M110" s="262">
        <f t="shared" si="9"/>
        <v>0</v>
      </c>
      <c r="N110" s="262">
        <v>0</v>
      </c>
      <c r="O110" s="262">
        <v>0</v>
      </c>
      <c r="P110" s="262">
        <v>0</v>
      </c>
      <c r="Q110" s="262">
        <v>0</v>
      </c>
      <c r="R110" s="262">
        <f t="shared" si="10"/>
        <v>0</v>
      </c>
      <c r="S110" s="262">
        <v>0</v>
      </c>
      <c r="T110" s="262">
        <v>0</v>
      </c>
      <c r="U110" s="262">
        <f t="shared" si="11"/>
        <v>0</v>
      </c>
      <c r="V110" s="258">
        <v>0</v>
      </c>
      <c r="W110" s="262">
        <v>0</v>
      </c>
      <c r="X110" s="252"/>
      <c r="Y110" s="252"/>
    </row>
    <row r="111" spans="1:25" x14ac:dyDescent="0.2">
      <c r="A111" s="261">
        <v>98</v>
      </c>
      <c r="B111" s="12" t="s">
        <v>208</v>
      </c>
      <c r="C111" s="13" t="s">
        <v>209</v>
      </c>
      <c r="D111" s="262">
        <f t="shared" si="7"/>
        <v>0</v>
      </c>
      <c r="E111" s="262">
        <v>0</v>
      </c>
      <c r="F111" s="262">
        <v>0</v>
      </c>
      <c r="G111" s="262">
        <v>0</v>
      </c>
      <c r="H111" s="262"/>
      <c r="I111" s="262">
        <f t="shared" si="8"/>
        <v>0</v>
      </c>
      <c r="J111" s="262">
        <v>0</v>
      </c>
      <c r="K111" s="262">
        <v>0</v>
      </c>
      <c r="L111" s="262">
        <v>0</v>
      </c>
      <c r="M111" s="262">
        <f t="shared" si="9"/>
        <v>0</v>
      </c>
      <c r="N111" s="262">
        <v>0</v>
      </c>
      <c r="O111" s="262">
        <v>0</v>
      </c>
      <c r="P111" s="262">
        <v>0</v>
      </c>
      <c r="Q111" s="262">
        <v>0</v>
      </c>
      <c r="R111" s="262">
        <f t="shared" si="10"/>
        <v>0</v>
      </c>
      <c r="S111" s="262">
        <v>0</v>
      </c>
      <c r="T111" s="262">
        <v>0</v>
      </c>
      <c r="U111" s="262">
        <f t="shared" si="11"/>
        <v>0</v>
      </c>
      <c r="V111" s="258">
        <v>0</v>
      </c>
      <c r="W111" s="262">
        <v>0</v>
      </c>
      <c r="X111" s="252"/>
      <c r="Y111" s="252"/>
    </row>
    <row r="112" spans="1:25" x14ac:dyDescent="0.2">
      <c r="A112" s="261">
        <v>99</v>
      </c>
      <c r="B112" s="21" t="s">
        <v>210</v>
      </c>
      <c r="C112" s="13" t="s">
        <v>211</v>
      </c>
      <c r="D112" s="262">
        <f t="shared" si="7"/>
        <v>8</v>
      </c>
      <c r="E112" s="262">
        <v>0</v>
      </c>
      <c r="F112" s="262">
        <v>0</v>
      </c>
      <c r="G112" s="262">
        <v>0</v>
      </c>
      <c r="H112" s="262">
        <v>0</v>
      </c>
      <c r="I112" s="262">
        <f t="shared" si="8"/>
        <v>0</v>
      </c>
      <c r="J112" s="262">
        <v>0</v>
      </c>
      <c r="K112" s="262">
        <v>0</v>
      </c>
      <c r="L112" s="262">
        <v>0</v>
      </c>
      <c r="M112" s="262">
        <f t="shared" si="9"/>
        <v>8</v>
      </c>
      <c r="N112" s="262">
        <v>8</v>
      </c>
      <c r="O112" s="262">
        <v>0</v>
      </c>
      <c r="P112" s="262">
        <v>0</v>
      </c>
      <c r="Q112" s="262">
        <v>0</v>
      </c>
      <c r="R112" s="262">
        <f t="shared" si="10"/>
        <v>0</v>
      </c>
      <c r="S112" s="262">
        <v>0</v>
      </c>
      <c r="T112" s="262">
        <v>0</v>
      </c>
      <c r="U112" s="262">
        <f t="shared" si="11"/>
        <v>0</v>
      </c>
      <c r="V112" s="258">
        <v>0</v>
      </c>
      <c r="W112" s="262">
        <v>0</v>
      </c>
      <c r="X112" s="252"/>
      <c r="Y112" s="252"/>
    </row>
    <row r="113" spans="1:25" ht="12.75" customHeight="1" x14ac:dyDescent="0.2">
      <c r="A113" s="261">
        <v>100</v>
      </c>
      <c r="B113" s="21" t="s">
        <v>212</v>
      </c>
      <c r="C113" s="13" t="s">
        <v>213</v>
      </c>
      <c r="D113" s="262">
        <f t="shared" si="7"/>
        <v>0</v>
      </c>
      <c r="E113" s="262">
        <v>0</v>
      </c>
      <c r="F113" s="262">
        <v>0</v>
      </c>
      <c r="G113" s="262">
        <v>0</v>
      </c>
      <c r="H113" s="262"/>
      <c r="I113" s="262">
        <f t="shared" si="8"/>
        <v>0</v>
      </c>
      <c r="J113" s="262">
        <v>0</v>
      </c>
      <c r="K113" s="262">
        <v>0</v>
      </c>
      <c r="L113" s="262">
        <v>0</v>
      </c>
      <c r="M113" s="262">
        <f t="shared" si="9"/>
        <v>0</v>
      </c>
      <c r="N113" s="262">
        <v>0</v>
      </c>
      <c r="O113" s="262">
        <v>0</v>
      </c>
      <c r="P113" s="262">
        <v>0</v>
      </c>
      <c r="Q113" s="262">
        <v>0</v>
      </c>
      <c r="R113" s="262">
        <f t="shared" si="10"/>
        <v>0</v>
      </c>
      <c r="S113" s="262">
        <v>0</v>
      </c>
      <c r="T113" s="262">
        <v>0</v>
      </c>
      <c r="U113" s="262">
        <f t="shared" si="11"/>
        <v>0</v>
      </c>
      <c r="V113" s="258">
        <v>0</v>
      </c>
      <c r="W113" s="262">
        <v>0</v>
      </c>
      <c r="X113" s="252"/>
      <c r="Y113" s="252"/>
    </row>
    <row r="114" spans="1:25" ht="24" x14ac:dyDescent="0.2">
      <c r="A114" s="261">
        <v>101</v>
      </c>
      <c r="B114" s="21" t="s">
        <v>214</v>
      </c>
      <c r="C114" s="13" t="s">
        <v>215</v>
      </c>
      <c r="D114" s="262">
        <f t="shared" si="7"/>
        <v>0</v>
      </c>
      <c r="E114" s="262">
        <v>0</v>
      </c>
      <c r="F114" s="262">
        <v>0</v>
      </c>
      <c r="G114" s="262">
        <v>0</v>
      </c>
      <c r="H114" s="262"/>
      <c r="I114" s="262">
        <f t="shared" si="8"/>
        <v>0</v>
      </c>
      <c r="J114" s="262">
        <v>0</v>
      </c>
      <c r="K114" s="262">
        <v>0</v>
      </c>
      <c r="L114" s="262">
        <v>0</v>
      </c>
      <c r="M114" s="262">
        <f t="shared" si="9"/>
        <v>0</v>
      </c>
      <c r="N114" s="262">
        <v>0</v>
      </c>
      <c r="O114" s="262">
        <v>0</v>
      </c>
      <c r="P114" s="262">
        <v>0</v>
      </c>
      <c r="Q114" s="262">
        <v>0</v>
      </c>
      <c r="R114" s="262">
        <f t="shared" si="10"/>
        <v>0</v>
      </c>
      <c r="S114" s="262">
        <v>0</v>
      </c>
      <c r="T114" s="262">
        <v>0</v>
      </c>
      <c r="U114" s="262">
        <f t="shared" si="11"/>
        <v>0</v>
      </c>
      <c r="V114" s="258">
        <v>0</v>
      </c>
      <c r="W114" s="262">
        <v>0</v>
      </c>
      <c r="X114" s="252"/>
      <c r="Y114" s="252"/>
    </row>
    <row r="115" spans="1:25" x14ac:dyDescent="0.2">
      <c r="A115" s="261">
        <v>102</v>
      </c>
      <c r="B115" s="21" t="s">
        <v>216</v>
      </c>
      <c r="C115" s="13" t="s">
        <v>217</v>
      </c>
      <c r="D115" s="262">
        <f t="shared" si="7"/>
        <v>0</v>
      </c>
      <c r="E115" s="262">
        <v>0</v>
      </c>
      <c r="F115" s="262">
        <v>0</v>
      </c>
      <c r="G115" s="262">
        <v>0</v>
      </c>
      <c r="H115" s="262"/>
      <c r="I115" s="262">
        <f t="shared" si="8"/>
        <v>0</v>
      </c>
      <c r="J115" s="262">
        <v>0</v>
      </c>
      <c r="K115" s="262">
        <v>0</v>
      </c>
      <c r="L115" s="262">
        <v>0</v>
      </c>
      <c r="M115" s="262">
        <f t="shared" si="9"/>
        <v>0</v>
      </c>
      <c r="N115" s="262">
        <v>0</v>
      </c>
      <c r="O115" s="262">
        <v>0</v>
      </c>
      <c r="P115" s="262">
        <v>0</v>
      </c>
      <c r="Q115" s="262">
        <v>0</v>
      </c>
      <c r="R115" s="262">
        <f t="shared" si="10"/>
        <v>0</v>
      </c>
      <c r="S115" s="262">
        <v>0</v>
      </c>
      <c r="T115" s="262">
        <v>0</v>
      </c>
      <c r="U115" s="262">
        <f t="shared" si="11"/>
        <v>0</v>
      </c>
      <c r="V115" s="258">
        <v>0</v>
      </c>
      <c r="W115" s="262">
        <v>0</v>
      </c>
      <c r="X115" s="252"/>
      <c r="Y115" s="252"/>
    </row>
    <row r="116" spans="1:25" x14ac:dyDescent="0.2">
      <c r="A116" s="261">
        <v>103</v>
      </c>
      <c r="B116" s="21" t="s">
        <v>218</v>
      </c>
      <c r="C116" s="13" t="s">
        <v>219</v>
      </c>
      <c r="D116" s="262">
        <f t="shared" si="7"/>
        <v>0</v>
      </c>
      <c r="E116" s="262">
        <v>0</v>
      </c>
      <c r="F116" s="262">
        <v>0</v>
      </c>
      <c r="G116" s="262">
        <v>0</v>
      </c>
      <c r="H116" s="262"/>
      <c r="I116" s="262">
        <f t="shared" si="8"/>
        <v>0</v>
      </c>
      <c r="J116" s="262">
        <v>0</v>
      </c>
      <c r="K116" s="262">
        <v>0</v>
      </c>
      <c r="L116" s="262">
        <v>0</v>
      </c>
      <c r="M116" s="262">
        <f t="shared" si="9"/>
        <v>0</v>
      </c>
      <c r="N116" s="262">
        <v>0</v>
      </c>
      <c r="O116" s="262">
        <v>0</v>
      </c>
      <c r="P116" s="262">
        <v>0</v>
      </c>
      <c r="Q116" s="262">
        <v>0</v>
      </c>
      <c r="R116" s="262">
        <f t="shared" si="10"/>
        <v>0</v>
      </c>
      <c r="S116" s="262">
        <v>0</v>
      </c>
      <c r="T116" s="262">
        <v>0</v>
      </c>
      <c r="U116" s="262">
        <f t="shared" si="11"/>
        <v>0</v>
      </c>
      <c r="V116" s="258">
        <v>0</v>
      </c>
      <c r="W116" s="262">
        <v>0</v>
      </c>
      <c r="X116" s="252"/>
      <c r="Y116" s="252"/>
    </row>
    <row r="117" spans="1:25" x14ac:dyDescent="0.2">
      <c r="A117" s="261">
        <v>104</v>
      </c>
      <c r="B117" s="266" t="s">
        <v>220</v>
      </c>
      <c r="C117" s="264" t="s">
        <v>221</v>
      </c>
      <c r="D117" s="262">
        <f t="shared" si="7"/>
        <v>0</v>
      </c>
      <c r="E117" s="262">
        <v>0</v>
      </c>
      <c r="F117" s="262">
        <v>0</v>
      </c>
      <c r="G117" s="262">
        <v>0</v>
      </c>
      <c r="H117" s="262"/>
      <c r="I117" s="262">
        <f t="shared" si="8"/>
        <v>0</v>
      </c>
      <c r="J117" s="262">
        <v>0</v>
      </c>
      <c r="K117" s="262">
        <v>0</v>
      </c>
      <c r="L117" s="262">
        <v>0</v>
      </c>
      <c r="M117" s="262">
        <f t="shared" si="9"/>
        <v>0</v>
      </c>
      <c r="N117" s="262">
        <v>0</v>
      </c>
      <c r="O117" s="262">
        <v>0</v>
      </c>
      <c r="P117" s="262">
        <v>0</v>
      </c>
      <c r="Q117" s="262">
        <v>0</v>
      </c>
      <c r="R117" s="262">
        <f t="shared" si="10"/>
        <v>0</v>
      </c>
      <c r="S117" s="262">
        <v>0</v>
      </c>
      <c r="T117" s="262">
        <v>0</v>
      </c>
      <c r="U117" s="262">
        <f t="shared" si="11"/>
        <v>0</v>
      </c>
      <c r="V117" s="258">
        <v>0</v>
      </c>
      <c r="W117" s="262">
        <v>0</v>
      </c>
      <c r="X117" s="252"/>
      <c r="Y117" s="252"/>
    </row>
    <row r="118" spans="1:25" x14ac:dyDescent="0.2">
      <c r="A118" s="261">
        <v>105</v>
      </c>
      <c r="B118" s="16" t="s">
        <v>222</v>
      </c>
      <c r="C118" s="13" t="s">
        <v>223</v>
      </c>
      <c r="D118" s="262">
        <f t="shared" si="7"/>
        <v>0</v>
      </c>
      <c r="E118" s="262">
        <v>0</v>
      </c>
      <c r="F118" s="262">
        <v>0</v>
      </c>
      <c r="G118" s="262">
        <v>0</v>
      </c>
      <c r="H118" s="262"/>
      <c r="I118" s="262">
        <f t="shared" si="8"/>
        <v>0</v>
      </c>
      <c r="J118" s="262">
        <v>0</v>
      </c>
      <c r="K118" s="262">
        <v>0</v>
      </c>
      <c r="L118" s="262">
        <v>0</v>
      </c>
      <c r="M118" s="262">
        <f t="shared" si="9"/>
        <v>0</v>
      </c>
      <c r="N118" s="262">
        <v>0</v>
      </c>
      <c r="O118" s="262">
        <v>0</v>
      </c>
      <c r="P118" s="262">
        <v>0</v>
      </c>
      <c r="Q118" s="262">
        <v>0</v>
      </c>
      <c r="R118" s="262">
        <f t="shared" si="10"/>
        <v>0</v>
      </c>
      <c r="S118" s="262">
        <v>0</v>
      </c>
      <c r="T118" s="262">
        <v>0</v>
      </c>
      <c r="U118" s="262">
        <f t="shared" si="11"/>
        <v>0</v>
      </c>
      <c r="V118" s="258">
        <v>0</v>
      </c>
      <c r="W118" s="262">
        <v>0</v>
      </c>
      <c r="X118" s="252"/>
      <c r="Y118" s="252"/>
    </row>
    <row r="119" spans="1:25" ht="11.25" customHeight="1" x14ac:dyDescent="0.2">
      <c r="A119" s="261">
        <v>106</v>
      </c>
      <c r="B119" s="21" t="s">
        <v>224</v>
      </c>
      <c r="C119" s="13" t="s">
        <v>225</v>
      </c>
      <c r="D119" s="262">
        <f t="shared" si="7"/>
        <v>16</v>
      </c>
      <c r="E119" s="262">
        <v>0</v>
      </c>
      <c r="F119" s="262">
        <v>0</v>
      </c>
      <c r="G119" s="262">
        <v>0</v>
      </c>
      <c r="H119" s="262">
        <v>0</v>
      </c>
      <c r="I119" s="262">
        <f t="shared" si="8"/>
        <v>0</v>
      </c>
      <c r="J119" s="262">
        <v>0</v>
      </c>
      <c r="K119" s="262">
        <v>0</v>
      </c>
      <c r="L119" s="262">
        <v>0</v>
      </c>
      <c r="M119" s="262">
        <f t="shared" si="9"/>
        <v>16</v>
      </c>
      <c r="N119" s="262">
        <v>16</v>
      </c>
      <c r="O119" s="262">
        <v>0</v>
      </c>
      <c r="P119" s="262">
        <v>0</v>
      </c>
      <c r="Q119" s="262">
        <v>0</v>
      </c>
      <c r="R119" s="262">
        <f t="shared" si="10"/>
        <v>0</v>
      </c>
      <c r="S119" s="262">
        <v>0</v>
      </c>
      <c r="T119" s="262">
        <v>0</v>
      </c>
      <c r="U119" s="262">
        <f t="shared" si="11"/>
        <v>0</v>
      </c>
      <c r="V119" s="258">
        <v>0</v>
      </c>
      <c r="W119" s="262">
        <v>0</v>
      </c>
      <c r="X119" s="252"/>
      <c r="Y119" s="252"/>
    </row>
    <row r="120" spans="1:25" x14ac:dyDescent="0.2">
      <c r="A120" s="261">
        <v>107</v>
      </c>
      <c r="B120" s="12" t="s">
        <v>226</v>
      </c>
      <c r="C120" s="28" t="s">
        <v>227</v>
      </c>
      <c r="D120" s="262">
        <f t="shared" si="7"/>
        <v>0</v>
      </c>
      <c r="E120" s="262">
        <v>0</v>
      </c>
      <c r="F120" s="262">
        <v>0</v>
      </c>
      <c r="G120" s="262">
        <v>0</v>
      </c>
      <c r="H120" s="262"/>
      <c r="I120" s="262">
        <f t="shared" si="8"/>
        <v>0</v>
      </c>
      <c r="J120" s="262">
        <v>0</v>
      </c>
      <c r="K120" s="262">
        <v>0</v>
      </c>
      <c r="L120" s="262">
        <v>0</v>
      </c>
      <c r="M120" s="262">
        <f t="shared" si="9"/>
        <v>0</v>
      </c>
      <c r="N120" s="262">
        <v>0</v>
      </c>
      <c r="O120" s="262">
        <v>0</v>
      </c>
      <c r="P120" s="262">
        <v>0</v>
      </c>
      <c r="Q120" s="262">
        <v>0</v>
      </c>
      <c r="R120" s="262">
        <f t="shared" si="10"/>
        <v>0</v>
      </c>
      <c r="S120" s="262">
        <v>0</v>
      </c>
      <c r="T120" s="262">
        <v>0</v>
      </c>
      <c r="U120" s="262">
        <f t="shared" si="11"/>
        <v>0</v>
      </c>
      <c r="V120" s="258">
        <v>0</v>
      </c>
      <c r="W120" s="262">
        <v>0</v>
      </c>
      <c r="X120" s="252"/>
      <c r="Y120" s="252"/>
    </row>
    <row r="121" spans="1:25" x14ac:dyDescent="0.2">
      <c r="A121" s="261">
        <v>108</v>
      </c>
      <c r="B121" s="21" t="s">
        <v>228</v>
      </c>
      <c r="C121" s="13" t="s">
        <v>229</v>
      </c>
      <c r="D121" s="262">
        <f t="shared" si="7"/>
        <v>0</v>
      </c>
      <c r="E121" s="262">
        <v>0</v>
      </c>
      <c r="F121" s="262">
        <v>0</v>
      </c>
      <c r="G121" s="262">
        <v>0</v>
      </c>
      <c r="H121" s="262"/>
      <c r="I121" s="262">
        <f t="shared" si="8"/>
        <v>0</v>
      </c>
      <c r="J121" s="262">
        <v>0</v>
      </c>
      <c r="K121" s="262">
        <v>0</v>
      </c>
      <c r="L121" s="262">
        <v>0</v>
      </c>
      <c r="M121" s="262">
        <f t="shared" si="9"/>
        <v>0</v>
      </c>
      <c r="N121" s="262">
        <v>0</v>
      </c>
      <c r="O121" s="262">
        <v>0</v>
      </c>
      <c r="P121" s="262">
        <v>0</v>
      </c>
      <c r="Q121" s="262">
        <v>0</v>
      </c>
      <c r="R121" s="262">
        <f t="shared" si="10"/>
        <v>0</v>
      </c>
      <c r="S121" s="262">
        <v>0</v>
      </c>
      <c r="T121" s="262">
        <v>0</v>
      </c>
      <c r="U121" s="262">
        <f t="shared" si="11"/>
        <v>0</v>
      </c>
      <c r="V121" s="258">
        <v>0</v>
      </c>
      <c r="W121" s="262">
        <v>0</v>
      </c>
      <c r="X121" s="252"/>
      <c r="Y121" s="252"/>
    </row>
    <row r="122" spans="1:25" ht="14.25" customHeight="1" x14ac:dyDescent="0.2">
      <c r="A122" s="261">
        <v>109</v>
      </c>
      <c r="B122" s="16" t="s">
        <v>230</v>
      </c>
      <c r="C122" s="13" t="s">
        <v>231</v>
      </c>
      <c r="D122" s="262">
        <f t="shared" si="7"/>
        <v>68</v>
      </c>
      <c r="E122" s="262">
        <v>0</v>
      </c>
      <c r="F122" s="262">
        <v>0</v>
      </c>
      <c r="G122" s="262">
        <v>0</v>
      </c>
      <c r="H122" s="262">
        <v>0</v>
      </c>
      <c r="I122" s="262">
        <f t="shared" si="8"/>
        <v>0</v>
      </c>
      <c r="J122" s="262">
        <v>0</v>
      </c>
      <c r="K122" s="262">
        <v>0</v>
      </c>
      <c r="L122" s="262">
        <v>0</v>
      </c>
      <c r="M122" s="262">
        <f t="shared" si="9"/>
        <v>68</v>
      </c>
      <c r="N122" s="262">
        <v>59</v>
      </c>
      <c r="O122" s="262">
        <v>9</v>
      </c>
      <c r="P122" s="262">
        <v>0</v>
      </c>
      <c r="Q122" s="262">
        <v>0</v>
      </c>
      <c r="R122" s="262">
        <f t="shared" si="10"/>
        <v>0</v>
      </c>
      <c r="S122" s="262">
        <v>0</v>
      </c>
      <c r="T122" s="262">
        <v>0</v>
      </c>
      <c r="U122" s="262">
        <f t="shared" si="11"/>
        <v>0</v>
      </c>
      <c r="V122" s="258">
        <v>0</v>
      </c>
      <c r="W122" s="262">
        <v>0</v>
      </c>
      <c r="X122" s="252"/>
      <c r="Y122" s="252"/>
    </row>
    <row r="123" spans="1:25" x14ac:dyDescent="0.2">
      <c r="A123" s="261">
        <v>110</v>
      </c>
      <c r="B123" s="12" t="s">
        <v>232</v>
      </c>
      <c r="C123" s="13" t="s">
        <v>233</v>
      </c>
      <c r="D123" s="262">
        <f t="shared" si="7"/>
        <v>0</v>
      </c>
      <c r="E123" s="262">
        <v>0</v>
      </c>
      <c r="F123" s="262">
        <v>0</v>
      </c>
      <c r="G123" s="262">
        <v>0</v>
      </c>
      <c r="H123" s="262"/>
      <c r="I123" s="262">
        <f t="shared" si="8"/>
        <v>0</v>
      </c>
      <c r="J123" s="262">
        <v>0</v>
      </c>
      <c r="K123" s="262">
        <v>0</v>
      </c>
      <c r="L123" s="262">
        <v>0</v>
      </c>
      <c r="M123" s="262">
        <f t="shared" si="9"/>
        <v>0</v>
      </c>
      <c r="N123" s="262">
        <v>0</v>
      </c>
      <c r="O123" s="262">
        <v>0</v>
      </c>
      <c r="P123" s="262">
        <v>0</v>
      </c>
      <c r="Q123" s="262">
        <v>0</v>
      </c>
      <c r="R123" s="262">
        <f t="shared" si="10"/>
        <v>0</v>
      </c>
      <c r="S123" s="262">
        <v>0</v>
      </c>
      <c r="T123" s="262">
        <v>0</v>
      </c>
      <c r="U123" s="262">
        <f t="shared" si="11"/>
        <v>0</v>
      </c>
      <c r="V123" s="258">
        <v>0</v>
      </c>
      <c r="W123" s="262">
        <v>0</v>
      </c>
      <c r="X123" s="252"/>
      <c r="Y123" s="252"/>
    </row>
    <row r="124" spans="1:25" x14ac:dyDescent="0.2">
      <c r="A124" s="261">
        <v>111</v>
      </c>
      <c r="B124" s="16" t="s">
        <v>234</v>
      </c>
      <c r="C124" s="13" t="s">
        <v>235</v>
      </c>
      <c r="D124" s="262">
        <f t="shared" si="7"/>
        <v>0</v>
      </c>
      <c r="E124" s="262">
        <v>0</v>
      </c>
      <c r="F124" s="262">
        <v>0</v>
      </c>
      <c r="G124" s="262">
        <v>0</v>
      </c>
      <c r="H124" s="262"/>
      <c r="I124" s="262">
        <f t="shared" si="8"/>
        <v>0</v>
      </c>
      <c r="J124" s="262">
        <v>0</v>
      </c>
      <c r="K124" s="262">
        <v>0</v>
      </c>
      <c r="L124" s="262">
        <v>0</v>
      </c>
      <c r="M124" s="262">
        <f t="shared" si="9"/>
        <v>0</v>
      </c>
      <c r="N124" s="262">
        <v>0</v>
      </c>
      <c r="O124" s="262">
        <v>0</v>
      </c>
      <c r="P124" s="262">
        <v>0</v>
      </c>
      <c r="Q124" s="262">
        <v>0</v>
      </c>
      <c r="R124" s="262">
        <f t="shared" si="10"/>
        <v>0</v>
      </c>
      <c r="S124" s="262">
        <v>0</v>
      </c>
      <c r="T124" s="262">
        <v>0</v>
      </c>
      <c r="U124" s="262">
        <f t="shared" si="11"/>
        <v>0</v>
      </c>
      <c r="V124" s="258">
        <v>0</v>
      </c>
      <c r="W124" s="262">
        <v>0</v>
      </c>
      <c r="X124" s="252"/>
      <c r="Y124" s="252"/>
    </row>
    <row r="125" spans="1:25" ht="13.5" customHeight="1" x14ac:dyDescent="0.2">
      <c r="A125" s="261">
        <v>112</v>
      </c>
      <c r="B125" s="16" t="s">
        <v>236</v>
      </c>
      <c r="C125" s="13" t="s">
        <v>237</v>
      </c>
      <c r="D125" s="262">
        <f t="shared" si="7"/>
        <v>0</v>
      </c>
      <c r="E125" s="262">
        <v>0</v>
      </c>
      <c r="F125" s="262">
        <v>0</v>
      </c>
      <c r="G125" s="262">
        <v>0</v>
      </c>
      <c r="H125" s="262"/>
      <c r="I125" s="262">
        <f t="shared" si="8"/>
        <v>0</v>
      </c>
      <c r="J125" s="262">
        <v>0</v>
      </c>
      <c r="K125" s="262">
        <v>0</v>
      </c>
      <c r="L125" s="262">
        <v>0</v>
      </c>
      <c r="M125" s="262">
        <f t="shared" si="9"/>
        <v>0</v>
      </c>
      <c r="N125" s="262">
        <v>0</v>
      </c>
      <c r="O125" s="262">
        <v>0</v>
      </c>
      <c r="P125" s="262">
        <v>0</v>
      </c>
      <c r="Q125" s="262">
        <v>0</v>
      </c>
      <c r="R125" s="262">
        <f t="shared" si="10"/>
        <v>0</v>
      </c>
      <c r="S125" s="262">
        <v>0</v>
      </c>
      <c r="T125" s="262">
        <v>0</v>
      </c>
      <c r="U125" s="262">
        <f t="shared" si="11"/>
        <v>0</v>
      </c>
      <c r="V125" s="258">
        <v>0</v>
      </c>
      <c r="W125" s="262">
        <v>0</v>
      </c>
      <c r="X125" s="252"/>
      <c r="Y125" s="252"/>
    </row>
    <row r="126" spans="1:25" x14ac:dyDescent="0.2">
      <c r="A126" s="261">
        <v>113</v>
      </c>
      <c r="B126" s="21" t="s">
        <v>238</v>
      </c>
      <c r="C126" s="13" t="s">
        <v>239</v>
      </c>
      <c r="D126" s="262">
        <f t="shared" si="7"/>
        <v>0</v>
      </c>
      <c r="E126" s="262">
        <v>0</v>
      </c>
      <c r="F126" s="262">
        <v>0</v>
      </c>
      <c r="G126" s="262">
        <v>0</v>
      </c>
      <c r="H126" s="262"/>
      <c r="I126" s="262">
        <f t="shared" si="8"/>
        <v>0</v>
      </c>
      <c r="J126" s="262">
        <v>0</v>
      </c>
      <c r="K126" s="262">
        <v>0</v>
      </c>
      <c r="L126" s="262">
        <v>0</v>
      </c>
      <c r="M126" s="262">
        <f t="shared" si="9"/>
        <v>0</v>
      </c>
      <c r="N126" s="262">
        <v>0</v>
      </c>
      <c r="O126" s="262">
        <v>0</v>
      </c>
      <c r="P126" s="262">
        <v>0</v>
      </c>
      <c r="Q126" s="262">
        <v>0</v>
      </c>
      <c r="R126" s="262">
        <f t="shared" si="10"/>
        <v>0</v>
      </c>
      <c r="S126" s="262">
        <v>0</v>
      </c>
      <c r="T126" s="262">
        <v>0</v>
      </c>
      <c r="U126" s="262">
        <f t="shared" si="11"/>
        <v>0</v>
      </c>
      <c r="V126" s="258">
        <v>0</v>
      </c>
      <c r="W126" s="262">
        <v>0</v>
      </c>
      <c r="X126" s="252"/>
      <c r="Y126" s="252"/>
    </row>
    <row r="127" spans="1:25" ht="24" x14ac:dyDescent="0.2">
      <c r="A127" s="261">
        <v>114</v>
      </c>
      <c r="B127" s="21" t="s">
        <v>240</v>
      </c>
      <c r="C127" s="23" t="s">
        <v>241</v>
      </c>
      <c r="D127" s="262">
        <f t="shared" si="7"/>
        <v>0</v>
      </c>
      <c r="E127" s="262">
        <v>0</v>
      </c>
      <c r="F127" s="262">
        <v>0</v>
      </c>
      <c r="G127" s="262">
        <v>0</v>
      </c>
      <c r="H127" s="262"/>
      <c r="I127" s="262">
        <f t="shared" si="8"/>
        <v>0</v>
      </c>
      <c r="J127" s="262">
        <v>0</v>
      </c>
      <c r="K127" s="262">
        <v>0</v>
      </c>
      <c r="L127" s="262">
        <v>0</v>
      </c>
      <c r="M127" s="262">
        <f t="shared" si="9"/>
        <v>0</v>
      </c>
      <c r="N127" s="262">
        <v>0</v>
      </c>
      <c r="O127" s="262">
        <v>0</v>
      </c>
      <c r="P127" s="262">
        <v>0</v>
      </c>
      <c r="Q127" s="262">
        <v>0</v>
      </c>
      <c r="R127" s="262">
        <f t="shared" si="10"/>
        <v>0</v>
      </c>
      <c r="S127" s="262">
        <v>0</v>
      </c>
      <c r="T127" s="262">
        <v>0</v>
      </c>
      <c r="U127" s="262">
        <f t="shared" si="11"/>
        <v>0</v>
      </c>
      <c r="V127" s="258">
        <v>0</v>
      </c>
      <c r="W127" s="262">
        <v>0</v>
      </c>
      <c r="X127" s="252"/>
      <c r="Y127" s="252"/>
    </row>
    <row r="128" spans="1:25" x14ac:dyDescent="0.2">
      <c r="A128" s="261">
        <v>115</v>
      </c>
      <c r="B128" s="21" t="s">
        <v>242</v>
      </c>
      <c r="C128" s="13" t="s">
        <v>243</v>
      </c>
      <c r="D128" s="262">
        <f t="shared" si="7"/>
        <v>0</v>
      </c>
      <c r="E128" s="262">
        <v>0</v>
      </c>
      <c r="F128" s="262">
        <v>0</v>
      </c>
      <c r="G128" s="262">
        <v>0</v>
      </c>
      <c r="H128" s="262"/>
      <c r="I128" s="262">
        <f t="shared" si="8"/>
        <v>0</v>
      </c>
      <c r="J128" s="262">
        <v>0</v>
      </c>
      <c r="K128" s="262">
        <v>0</v>
      </c>
      <c r="L128" s="262">
        <v>0</v>
      </c>
      <c r="M128" s="262">
        <f t="shared" si="9"/>
        <v>0</v>
      </c>
      <c r="N128" s="262">
        <v>0</v>
      </c>
      <c r="O128" s="262">
        <v>0</v>
      </c>
      <c r="P128" s="262">
        <v>0</v>
      </c>
      <c r="Q128" s="262">
        <v>0</v>
      </c>
      <c r="R128" s="262">
        <f t="shared" si="10"/>
        <v>0</v>
      </c>
      <c r="S128" s="262">
        <v>0</v>
      </c>
      <c r="T128" s="262">
        <v>0</v>
      </c>
      <c r="U128" s="262">
        <f t="shared" si="11"/>
        <v>0</v>
      </c>
      <c r="V128" s="258">
        <v>0</v>
      </c>
      <c r="W128" s="262">
        <v>0</v>
      </c>
      <c r="X128" s="252"/>
      <c r="Y128" s="252"/>
    </row>
    <row r="129" spans="1:25" ht="10.5" customHeight="1" x14ac:dyDescent="0.2">
      <c r="A129" s="261">
        <v>116</v>
      </c>
      <c r="B129" s="21" t="s">
        <v>244</v>
      </c>
      <c r="C129" s="13" t="s">
        <v>245</v>
      </c>
      <c r="D129" s="262">
        <f t="shared" si="7"/>
        <v>27700</v>
      </c>
      <c r="E129" s="262">
        <v>0</v>
      </c>
      <c r="F129" s="262">
        <v>0</v>
      </c>
      <c r="G129" s="262">
        <v>0</v>
      </c>
      <c r="H129" s="262">
        <v>27700</v>
      </c>
      <c r="I129" s="262">
        <f t="shared" si="8"/>
        <v>0</v>
      </c>
      <c r="J129" s="262">
        <v>0</v>
      </c>
      <c r="K129" s="262">
        <v>0</v>
      </c>
      <c r="L129" s="262">
        <v>0</v>
      </c>
      <c r="M129" s="262">
        <f t="shared" si="9"/>
        <v>0</v>
      </c>
      <c r="N129" s="262">
        <v>0</v>
      </c>
      <c r="O129" s="262">
        <v>0</v>
      </c>
      <c r="P129" s="262">
        <v>0</v>
      </c>
      <c r="Q129" s="262">
        <v>0</v>
      </c>
      <c r="R129" s="262">
        <f t="shared" si="10"/>
        <v>0</v>
      </c>
      <c r="S129" s="262">
        <v>0</v>
      </c>
      <c r="T129" s="262">
        <v>0</v>
      </c>
      <c r="U129" s="262">
        <f t="shared" si="11"/>
        <v>0</v>
      </c>
      <c r="V129" s="258">
        <v>0</v>
      </c>
      <c r="W129" s="262">
        <v>0</v>
      </c>
      <c r="X129" s="252"/>
      <c r="Y129" s="252"/>
    </row>
    <row r="130" spans="1:25" x14ac:dyDescent="0.2">
      <c r="A130" s="261">
        <v>117</v>
      </c>
      <c r="B130" s="21" t="s">
        <v>246</v>
      </c>
      <c r="C130" s="13" t="s">
        <v>247</v>
      </c>
      <c r="D130" s="262">
        <f t="shared" si="7"/>
        <v>0</v>
      </c>
      <c r="E130" s="262">
        <v>0</v>
      </c>
      <c r="F130" s="262">
        <v>0</v>
      </c>
      <c r="G130" s="262">
        <v>0</v>
      </c>
      <c r="H130" s="262"/>
      <c r="I130" s="262">
        <f t="shared" si="8"/>
        <v>0</v>
      </c>
      <c r="J130" s="262">
        <v>0</v>
      </c>
      <c r="K130" s="262">
        <v>0</v>
      </c>
      <c r="L130" s="262">
        <v>0</v>
      </c>
      <c r="M130" s="262">
        <f t="shared" si="9"/>
        <v>0</v>
      </c>
      <c r="N130" s="262">
        <v>0</v>
      </c>
      <c r="O130" s="262">
        <v>0</v>
      </c>
      <c r="P130" s="262">
        <v>0</v>
      </c>
      <c r="Q130" s="262">
        <v>0</v>
      </c>
      <c r="R130" s="262">
        <f t="shared" si="10"/>
        <v>0</v>
      </c>
      <c r="S130" s="262">
        <v>0</v>
      </c>
      <c r="T130" s="262">
        <v>0</v>
      </c>
      <c r="U130" s="262">
        <f t="shared" si="11"/>
        <v>0</v>
      </c>
      <c r="V130" s="258">
        <v>0</v>
      </c>
      <c r="W130" s="262">
        <v>0</v>
      </c>
      <c r="X130" s="252"/>
      <c r="Y130" s="252"/>
    </row>
    <row r="131" spans="1:25" x14ac:dyDescent="0.2">
      <c r="A131" s="261">
        <v>118</v>
      </c>
      <c r="B131" s="12" t="s">
        <v>248</v>
      </c>
      <c r="C131" s="13" t="s">
        <v>249</v>
      </c>
      <c r="D131" s="262">
        <f t="shared" si="7"/>
        <v>6496</v>
      </c>
      <c r="E131" s="262">
        <v>0</v>
      </c>
      <c r="F131" s="262">
        <v>0</v>
      </c>
      <c r="G131" s="262">
        <v>0</v>
      </c>
      <c r="H131" s="262">
        <v>0</v>
      </c>
      <c r="I131" s="262">
        <f t="shared" si="8"/>
        <v>0</v>
      </c>
      <c r="J131" s="262">
        <v>0</v>
      </c>
      <c r="K131" s="262">
        <v>0</v>
      </c>
      <c r="L131" s="262">
        <v>0</v>
      </c>
      <c r="M131" s="262">
        <f t="shared" si="9"/>
        <v>0</v>
      </c>
      <c r="N131" s="262">
        <v>0</v>
      </c>
      <c r="O131" s="262">
        <v>0</v>
      </c>
      <c r="P131" s="262">
        <v>0</v>
      </c>
      <c r="Q131" s="262">
        <v>6496</v>
      </c>
      <c r="R131" s="262">
        <f t="shared" si="10"/>
        <v>0</v>
      </c>
      <c r="S131" s="262">
        <v>0</v>
      </c>
      <c r="T131" s="262">
        <v>0</v>
      </c>
      <c r="U131" s="262">
        <f t="shared" si="11"/>
        <v>0</v>
      </c>
      <c r="V131" s="258">
        <v>0</v>
      </c>
      <c r="W131" s="262">
        <v>0</v>
      </c>
      <c r="X131" s="252"/>
      <c r="Y131" s="252"/>
    </row>
    <row r="132" spans="1:25" x14ac:dyDescent="0.2">
      <c r="A132" s="261">
        <v>119</v>
      </c>
      <c r="B132" s="12" t="s">
        <v>250</v>
      </c>
      <c r="C132" s="13" t="s">
        <v>251</v>
      </c>
      <c r="D132" s="262">
        <f t="shared" si="7"/>
        <v>37416</v>
      </c>
      <c r="E132" s="262">
        <v>0</v>
      </c>
      <c r="F132" s="262">
        <v>0</v>
      </c>
      <c r="G132" s="262">
        <v>0</v>
      </c>
      <c r="H132" s="262">
        <v>0</v>
      </c>
      <c r="I132" s="262">
        <f t="shared" si="8"/>
        <v>0</v>
      </c>
      <c r="J132" s="262">
        <v>0</v>
      </c>
      <c r="K132" s="262">
        <v>0</v>
      </c>
      <c r="L132" s="262">
        <v>0</v>
      </c>
      <c r="M132" s="262">
        <f t="shared" si="9"/>
        <v>37416</v>
      </c>
      <c r="N132" s="262">
        <v>37416</v>
      </c>
      <c r="O132" s="262">
        <v>0</v>
      </c>
      <c r="P132" s="262">
        <v>0</v>
      </c>
      <c r="Q132" s="262">
        <v>0</v>
      </c>
      <c r="R132" s="262">
        <f t="shared" si="10"/>
        <v>0</v>
      </c>
      <c r="S132" s="262">
        <v>0</v>
      </c>
      <c r="T132" s="262">
        <v>0</v>
      </c>
      <c r="U132" s="262">
        <f t="shared" si="11"/>
        <v>0</v>
      </c>
      <c r="V132" s="258">
        <v>0</v>
      </c>
      <c r="W132" s="262">
        <v>0</v>
      </c>
      <c r="X132" s="252"/>
      <c r="Y132" s="252"/>
    </row>
    <row r="133" spans="1:25" x14ac:dyDescent="0.2">
      <c r="A133" s="261">
        <v>120</v>
      </c>
      <c r="B133" s="12" t="s">
        <v>252</v>
      </c>
      <c r="C133" s="13" t="s">
        <v>253</v>
      </c>
      <c r="D133" s="262">
        <f t="shared" si="7"/>
        <v>23833</v>
      </c>
      <c r="E133" s="262">
        <v>0</v>
      </c>
      <c r="F133" s="262">
        <v>0</v>
      </c>
      <c r="G133" s="262">
        <v>0</v>
      </c>
      <c r="H133" s="262">
        <v>0</v>
      </c>
      <c r="I133" s="262">
        <f t="shared" si="8"/>
        <v>0</v>
      </c>
      <c r="J133" s="262">
        <v>0</v>
      </c>
      <c r="K133" s="262">
        <v>0</v>
      </c>
      <c r="L133" s="262">
        <v>0</v>
      </c>
      <c r="M133" s="262">
        <f t="shared" si="9"/>
        <v>23833</v>
      </c>
      <c r="N133" s="262">
        <v>23833</v>
      </c>
      <c r="O133" s="262">
        <v>0</v>
      </c>
      <c r="P133" s="262">
        <v>0</v>
      </c>
      <c r="Q133" s="262">
        <v>0</v>
      </c>
      <c r="R133" s="262">
        <f t="shared" si="10"/>
        <v>0</v>
      </c>
      <c r="S133" s="262">
        <v>0</v>
      </c>
      <c r="T133" s="262">
        <v>0</v>
      </c>
      <c r="U133" s="262">
        <f t="shared" si="11"/>
        <v>0</v>
      </c>
      <c r="V133" s="258">
        <v>0</v>
      </c>
      <c r="W133" s="262">
        <v>0</v>
      </c>
      <c r="X133" s="252"/>
      <c r="Y133" s="252"/>
    </row>
    <row r="134" spans="1:25" x14ac:dyDescent="0.2">
      <c r="A134" s="261">
        <v>121</v>
      </c>
      <c r="B134" s="21" t="s">
        <v>254</v>
      </c>
      <c r="C134" s="13" t="s">
        <v>255</v>
      </c>
      <c r="D134" s="262">
        <f t="shared" si="7"/>
        <v>0</v>
      </c>
      <c r="E134" s="262">
        <v>0</v>
      </c>
      <c r="F134" s="262">
        <v>0</v>
      </c>
      <c r="G134" s="262">
        <v>0</v>
      </c>
      <c r="H134" s="262"/>
      <c r="I134" s="262">
        <f t="shared" si="8"/>
        <v>0</v>
      </c>
      <c r="J134" s="262">
        <v>0</v>
      </c>
      <c r="K134" s="262">
        <v>0</v>
      </c>
      <c r="L134" s="262">
        <v>0</v>
      </c>
      <c r="M134" s="262">
        <f t="shared" si="9"/>
        <v>0</v>
      </c>
      <c r="N134" s="262">
        <v>0</v>
      </c>
      <c r="O134" s="262">
        <v>0</v>
      </c>
      <c r="P134" s="262">
        <v>0</v>
      </c>
      <c r="Q134" s="262">
        <v>0</v>
      </c>
      <c r="R134" s="262">
        <f t="shared" si="10"/>
        <v>0</v>
      </c>
      <c r="S134" s="262">
        <v>0</v>
      </c>
      <c r="T134" s="262">
        <v>0</v>
      </c>
      <c r="U134" s="262">
        <f t="shared" si="11"/>
        <v>0</v>
      </c>
      <c r="V134" s="258">
        <v>0</v>
      </c>
      <c r="W134" s="262">
        <v>0</v>
      </c>
      <c r="X134" s="252"/>
      <c r="Y134" s="252"/>
    </row>
    <row r="135" spans="1:25" x14ac:dyDescent="0.2">
      <c r="A135" s="261">
        <v>122</v>
      </c>
      <c r="B135" s="21" t="s">
        <v>256</v>
      </c>
      <c r="C135" s="13" t="s">
        <v>257</v>
      </c>
      <c r="D135" s="262">
        <f t="shared" si="7"/>
        <v>0</v>
      </c>
      <c r="E135" s="262">
        <v>0</v>
      </c>
      <c r="F135" s="262">
        <v>0</v>
      </c>
      <c r="G135" s="262">
        <v>0</v>
      </c>
      <c r="H135" s="262"/>
      <c r="I135" s="262">
        <f t="shared" si="8"/>
        <v>0</v>
      </c>
      <c r="J135" s="262">
        <v>0</v>
      </c>
      <c r="K135" s="262">
        <v>0</v>
      </c>
      <c r="L135" s="262">
        <v>0</v>
      </c>
      <c r="M135" s="262">
        <f t="shared" si="9"/>
        <v>0</v>
      </c>
      <c r="N135" s="262">
        <v>0</v>
      </c>
      <c r="O135" s="262">
        <v>0</v>
      </c>
      <c r="P135" s="262">
        <v>0</v>
      </c>
      <c r="Q135" s="262">
        <v>0</v>
      </c>
      <c r="R135" s="262">
        <f t="shared" si="10"/>
        <v>0</v>
      </c>
      <c r="S135" s="262">
        <v>0</v>
      </c>
      <c r="T135" s="262">
        <v>0</v>
      </c>
      <c r="U135" s="262">
        <f t="shared" si="11"/>
        <v>0</v>
      </c>
      <c r="V135" s="258">
        <v>0</v>
      </c>
      <c r="W135" s="262">
        <v>0</v>
      </c>
      <c r="X135" s="252"/>
      <c r="Y135" s="252"/>
    </row>
    <row r="136" spans="1:25" x14ac:dyDescent="0.2">
      <c r="A136" s="261">
        <v>123</v>
      </c>
      <c r="B136" s="21" t="s">
        <v>258</v>
      </c>
      <c r="C136" s="13" t="s">
        <v>259</v>
      </c>
      <c r="D136" s="262">
        <f t="shared" si="7"/>
        <v>0</v>
      </c>
      <c r="E136" s="262">
        <v>0</v>
      </c>
      <c r="F136" s="262">
        <v>0</v>
      </c>
      <c r="G136" s="262">
        <v>0</v>
      </c>
      <c r="H136" s="262"/>
      <c r="I136" s="262">
        <f t="shared" si="8"/>
        <v>0</v>
      </c>
      <c r="J136" s="262">
        <v>0</v>
      </c>
      <c r="K136" s="262">
        <v>0</v>
      </c>
      <c r="L136" s="262">
        <v>0</v>
      </c>
      <c r="M136" s="262">
        <f t="shared" si="9"/>
        <v>0</v>
      </c>
      <c r="N136" s="262">
        <v>0</v>
      </c>
      <c r="O136" s="262">
        <v>0</v>
      </c>
      <c r="P136" s="262">
        <v>0</v>
      </c>
      <c r="Q136" s="262">
        <v>0</v>
      </c>
      <c r="R136" s="262">
        <f t="shared" si="10"/>
        <v>0</v>
      </c>
      <c r="S136" s="262">
        <v>0</v>
      </c>
      <c r="T136" s="262">
        <v>0</v>
      </c>
      <c r="U136" s="262">
        <f t="shared" si="11"/>
        <v>0</v>
      </c>
      <c r="V136" s="258">
        <v>0</v>
      </c>
      <c r="W136" s="262">
        <v>0</v>
      </c>
      <c r="X136" s="252"/>
      <c r="Y136" s="252"/>
    </row>
    <row r="137" spans="1:25" x14ac:dyDescent="0.2">
      <c r="A137" s="261">
        <v>124</v>
      </c>
      <c r="B137" s="12" t="s">
        <v>260</v>
      </c>
      <c r="C137" s="13" t="s">
        <v>261</v>
      </c>
      <c r="D137" s="262">
        <f t="shared" si="7"/>
        <v>52314</v>
      </c>
      <c r="E137" s="262">
        <v>8100</v>
      </c>
      <c r="F137" s="262">
        <v>28</v>
      </c>
      <c r="G137" s="262">
        <v>1985</v>
      </c>
      <c r="H137" s="262">
        <v>0</v>
      </c>
      <c r="I137" s="262">
        <f t="shared" si="8"/>
        <v>0</v>
      </c>
      <c r="J137" s="262">
        <v>0</v>
      </c>
      <c r="K137" s="262">
        <v>0</v>
      </c>
      <c r="L137" s="262">
        <v>0</v>
      </c>
      <c r="M137" s="262">
        <f t="shared" si="9"/>
        <v>0</v>
      </c>
      <c r="N137" s="262">
        <v>0</v>
      </c>
      <c r="O137" s="262">
        <v>0</v>
      </c>
      <c r="P137" s="262">
        <v>0</v>
      </c>
      <c r="Q137" s="262">
        <v>0</v>
      </c>
      <c r="R137" s="262">
        <f t="shared" si="10"/>
        <v>42201</v>
      </c>
      <c r="S137" s="262">
        <v>0</v>
      </c>
      <c r="T137" s="262">
        <v>2946</v>
      </c>
      <c r="U137" s="262">
        <f t="shared" si="11"/>
        <v>39255</v>
      </c>
      <c r="V137" s="258">
        <v>0</v>
      </c>
      <c r="W137" s="262">
        <v>39255</v>
      </c>
      <c r="X137" s="252"/>
      <c r="Y137" s="252"/>
    </row>
    <row r="138" spans="1:25" x14ac:dyDescent="0.2">
      <c r="A138" s="261">
        <v>125</v>
      </c>
      <c r="B138" s="16" t="s">
        <v>262</v>
      </c>
      <c r="C138" s="13" t="s">
        <v>263</v>
      </c>
      <c r="D138" s="262">
        <f t="shared" si="7"/>
        <v>110901</v>
      </c>
      <c r="E138" s="262">
        <v>10220</v>
      </c>
      <c r="F138" s="262">
        <v>32</v>
      </c>
      <c r="G138" s="262">
        <v>2679</v>
      </c>
      <c r="H138" s="262">
        <v>9982</v>
      </c>
      <c r="I138" s="262">
        <f t="shared" si="8"/>
        <v>988</v>
      </c>
      <c r="J138" s="262">
        <v>0</v>
      </c>
      <c r="K138" s="262">
        <v>70</v>
      </c>
      <c r="L138" s="262">
        <v>918</v>
      </c>
      <c r="M138" s="262">
        <f t="shared" si="9"/>
        <v>0</v>
      </c>
      <c r="N138" s="262">
        <v>0</v>
      </c>
      <c r="O138" s="262">
        <v>0</v>
      </c>
      <c r="P138" s="262">
        <v>0</v>
      </c>
      <c r="Q138" s="262">
        <v>7826</v>
      </c>
      <c r="R138" s="262">
        <f t="shared" si="10"/>
        <v>79174</v>
      </c>
      <c r="S138" s="262">
        <v>0</v>
      </c>
      <c r="T138" s="262">
        <v>4322</v>
      </c>
      <c r="U138" s="262">
        <f t="shared" si="11"/>
        <v>74852</v>
      </c>
      <c r="V138" s="258">
        <v>5050</v>
      </c>
      <c r="W138" s="262">
        <v>69802</v>
      </c>
      <c r="X138" s="252"/>
      <c r="Y138" s="252"/>
    </row>
    <row r="139" spans="1:25" x14ac:dyDescent="0.2">
      <c r="A139" s="261">
        <v>126</v>
      </c>
      <c r="B139" s="21" t="s">
        <v>264</v>
      </c>
      <c r="C139" s="13" t="s">
        <v>265</v>
      </c>
      <c r="D139" s="262">
        <f t="shared" si="7"/>
        <v>0</v>
      </c>
      <c r="E139" s="262">
        <v>0</v>
      </c>
      <c r="F139" s="262">
        <v>0</v>
      </c>
      <c r="G139" s="262">
        <v>0</v>
      </c>
      <c r="H139" s="262"/>
      <c r="I139" s="262">
        <f t="shared" si="8"/>
        <v>0</v>
      </c>
      <c r="J139" s="262">
        <v>0</v>
      </c>
      <c r="K139" s="262">
        <v>0</v>
      </c>
      <c r="L139" s="262">
        <v>0</v>
      </c>
      <c r="M139" s="262">
        <f t="shared" si="9"/>
        <v>0</v>
      </c>
      <c r="N139" s="262">
        <v>0</v>
      </c>
      <c r="O139" s="262">
        <v>0</v>
      </c>
      <c r="P139" s="262">
        <v>0</v>
      </c>
      <c r="Q139" s="262">
        <v>0</v>
      </c>
      <c r="R139" s="262">
        <f t="shared" si="10"/>
        <v>0</v>
      </c>
      <c r="S139" s="262">
        <v>0</v>
      </c>
      <c r="T139" s="262">
        <v>0</v>
      </c>
      <c r="U139" s="262">
        <f t="shared" si="11"/>
        <v>0</v>
      </c>
      <c r="V139" s="258">
        <v>0</v>
      </c>
      <c r="W139" s="262">
        <v>0</v>
      </c>
      <c r="X139" s="252"/>
      <c r="Y139" s="252"/>
    </row>
    <row r="140" spans="1:25" x14ac:dyDescent="0.2">
      <c r="A140" s="261">
        <v>127</v>
      </c>
      <c r="B140" s="12" t="s">
        <v>266</v>
      </c>
      <c r="C140" s="13" t="s">
        <v>267</v>
      </c>
      <c r="D140" s="262">
        <f t="shared" ref="D140:D149" si="12">E140+F140+G140+H140+I140+M140+Q140+R140</f>
        <v>16154</v>
      </c>
      <c r="E140" s="262">
        <v>0</v>
      </c>
      <c r="F140" s="262">
        <v>0</v>
      </c>
      <c r="G140" s="262">
        <v>0</v>
      </c>
      <c r="H140" s="262">
        <v>0</v>
      </c>
      <c r="I140" s="262">
        <f t="shared" ref="I140:I149" si="13">J140+K140+L140</f>
        <v>0</v>
      </c>
      <c r="J140" s="262">
        <v>0</v>
      </c>
      <c r="K140" s="262">
        <v>0</v>
      </c>
      <c r="L140" s="262">
        <v>0</v>
      </c>
      <c r="M140" s="262">
        <f t="shared" ref="M140:M149" si="14">N140+O140+P140</f>
        <v>16154</v>
      </c>
      <c r="N140" s="262">
        <v>0</v>
      </c>
      <c r="O140" s="262">
        <v>15501</v>
      </c>
      <c r="P140" s="262">
        <v>653</v>
      </c>
      <c r="Q140" s="262">
        <v>0</v>
      </c>
      <c r="R140" s="262">
        <f t="shared" ref="R140:R149" si="15">T140+U140+S140</f>
        <v>0</v>
      </c>
      <c r="S140" s="262">
        <v>0</v>
      </c>
      <c r="T140" s="262">
        <v>0</v>
      </c>
      <c r="U140" s="262">
        <f t="shared" ref="U140:U149" si="16">V140+W140</f>
        <v>0</v>
      </c>
      <c r="V140" s="258">
        <v>0</v>
      </c>
      <c r="W140" s="262">
        <v>0</v>
      </c>
      <c r="X140" s="252"/>
      <c r="Y140" s="252"/>
    </row>
    <row r="141" spans="1:25" x14ac:dyDescent="0.2">
      <c r="A141" s="261">
        <v>128</v>
      </c>
      <c r="B141" s="21" t="s">
        <v>268</v>
      </c>
      <c r="C141" s="13" t="s">
        <v>269</v>
      </c>
      <c r="D141" s="262">
        <f t="shared" si="12"/>
        <v>0</v>
      </c>
      <c r="E141" s="262">
        <v>0</v>
      </c>
      <c r="F141" s="262">
        <v>0</v>
      </c>
      <c r="G141" s="262">
        <v>0</v>
      </c>
      <c r="H141" s="262"/>
      <c r="I141" s="262">
        <f t="shared" si="13"/>
        <v>0</v>
      </c>
      <c r="J141" s="262">
        <v>0</v>
      </c>
      <c r="K141" s="262">
        <v>0</v>
      </c>
      <c r="L141" s="262">
        <v>0</v>
      </c>
      <c r="M141" s="262">
        <f t="shared" si="14"/>
        <v>0</v>
      </c>
      <c r="N141" s="262">
        <v>0</v>
      </c>
      <c r="O141" s="262">
        <v>0</v>
      </c>
      <c r="P141" s="262">
        <v>0</v>
      </c>
      <c r="Q141" s="262">
        <v>0</v>
      </c>
      <c r="R141" s="262">
        <f t="shared" si="15"/>
        <v>0</v>
      </c>
      <c r="S141" s="262">
        <v>0</v>
      </c>
      <c r="T141" s="262">
        <v>0</v>
      </c>
      <c r="U141" s="262">
        <f t="shared" si="16"/>
        <v>0</v>
      </c>
      <c r="V141" s="258">
        <v>0</v>
      </c>
      <c r="W141" s="262">
        <v>0</v>
      </c>
      <c r="X141" s="252"/>
      <c r="Y141" s="252"/>
    </row>
    <row r="142" spans="1:25" x14ac:dyDescent="0.2">
      <c r="A142" s="261">
        <v>129</v>
      </c>
      <c r="B142" s="46" t="s">
        <v>270</v>
      </c>
      <c r="C142" s="267" t="s">
        <v>271</v>
      </c>
      <c r="D142" s="262">
        <f t="shared" si="12"/>
        <v>0</v>
      </c>
      <c r="E142" s="262">
        <v>0</v>
      </c>
      <c r="F142" s="262">
        <v>0</v>
      </c>
      <c r="G142" s="262">
        <v>0</v>
      </c>
      <c r="H142" s="262"/>
      <c r="I142" s="262">
        <f t="shared" si="13"/>
        <v>0</v>
      </c>
      <c r="J142" s="262">
        <v>0</v>
      </c>
      <c r="K142" s="262">
        <v>0</v>
      </c>
      <c r="L142" s="262">
        <v>0</v>
      </c>
      <c r="M142" s="262">
        <f t="shared" si="14"/>
        <v>0</v>
      </c>
      <c r="N142" s="262">
        <v>0</v>
      </c>
      <c r="O142" s="262">
        <v>0</v>
      </c>
      <c r="P142" s="262">
        <v>0</v>
      </c>
      <c r="Q142" s="262">
        <v>0</v>
      </c>
      <c r="R142" s="262">
        <f t="shared" si="15"/>
        <v>0</v>
      </c>
      <c r="S142" s="262">
        <v>0</v>
      </c>
      <c r="T142" s="262">
        <v>0</v>
      </c>
      <c r="U142" s="262">
        <f t="shared" si="16"/>
        <v>0</v>
      </c>
      <c r="V142" s="258">
        <v>0</v>
      </c>
      <c r="W142" s="262">
        <v>0</v>
      </c>
      <c r="X142" s="252"/>
      <c r="Y142" s="252"/>
    </row>
    <row r="143" spans="1:25" x14ac:dyDescent="0.2">
      <c r="A143" s="261">
        <v>130</v>
      </c>
      <c r="B143" s="48" t="s">
        <v>272</v>
      </c>
      <c r="C143" s="268" t="s">
        <v>273</v>
      </c>
      <c r="D143" s="262">
        <f t="shared" si="12"/>
        <v>0</v>
      </c>
      <c r="E143" s="262">
        <v>0</v>
      </c>
      <c r="F143" s="262">
        <v>0</v>
      </c>
      <c r="G143" s="262">
        <v>0</v>
      </c>
      <c r="H143" s="262"/>
      <c r="I143" s="262">
        <f t="shared" si="13"/>
        <v>0</v>
      </c>
      <c r="J143" s="262">
        <v>0</v>
      </c>
      <c r="K143" s="262">
        <v>0</v>
      </c>
      <c r="L143" s="262">
        <v>0</v>
      </c>
      <c r="M143" s="262">
        <f t="shared" si="14"/>
        <v>0</v>
      </c>
      <c r="N143" s="262">
        <v>0</v>
      </c>
      <c r="O143" s="262">
        <v>0</v>
      </c>
      <c r="P143" s="262">
        <v>0</v>
      </c>
      <c r="Q143" s="262">
        <v>0</v>
      </c>
      <c r="R143" s="262">
        <f t="shared" si="15"/>
        <v>0</v>
      </c>
      <c r="S143" s="262">
        <v>0</v>
      </c>
      <c r="T143" s="262">
        <v>0</v>
      </c>
      <c r="U143" s="262">
        <f t="shared" si="16"/>
        <v>0</v>
      </c>
      <c r="V143" s="258">
        <v>0</v>
      </c>
      <c r="W143" s="262">
        <v>0</v>
      </c>
      <c r="X143" s="252"/>
      <c r="Y143" s="252"/>
    </row>
    <row r="144" spans="1:25" x14ac:dyDescent="0.2">
      <c r="A144" s="261">
        <v>131</v>
      </c>
      <c r="B144" s="50" t="s">
        <v>274</v>
      </c>
      <c r="C144" s="269" t="s">
        <v>748</v>
      </c>
      <c r="D144" s="262">
        <f t="shared" si="12"/>
        <v>0</v>
      </c>
      <c r="E144" s="262">
        <v>0</v>
      </c>
      <c r="F144" s="262">
        <v>0</v>
      </c>
      <c r="G144" s="262">
        <v>0</v>
      </c>
      <c r="H144" s="262"/>
      <c r="I144" s="262">
        <f t="shared" si="13"/>
        <v>0</v>
      </c>
      <c r="J144" s="262">
        <v>0</v>
      </c>
      <c r="K144" s="262">
        <v>0</v>
      </c>
      <c r="L144" s="262">
        <v>0</v>
      </c>
      <c r="M144" s="262">
        <f t="shared" si="14"/>
        <v>0</v>
      </c>
      <c r="N144" s="262">
        <v>0</v>
      </c>
      <c r="O144" s="262">
        <v>0</v>
      </c>
      <c r="P144" s="262">
        <v>0</v>
      </c>
      <c r="Q144" s="262">
        <v>0</v>
      </c>
      <c r="R144" s="262">
        <f t="shared" si="15"/>
        <v>0</v>
      </c>
      <c r="S144" s="262">
        <v>0</v>
      </c>
      <c r="T144" s="262">
        <v>0</v>
      </c>
      <c r="U144" s="262">
        <f t="shared" si="16"/>
        <v>0</v>
      </c>
      <c r="V144" s="258">
        <v>0</v>
      </c>
      <c r="W144" s="262">
        <v>0</v>
      </c>
      <c r="X144" s="252"/>
      <c r="Y144" s="252"/>
    </row>
    <row r="145" spans="1:25" x14ac:dyDescent="0.2">
      <c r="A145" s="261">
        <v>132</v>
      </c>
      <c r="B145" s="261" t="s">
        <v>275</v>
      </c>
      <c r="C145" s="270" t="s">
        <v>276</v>
      </c>
      <c r="D145" s="262">
        <f t="shared" si="12"/>
        <v>0</v>
      </c>
      <c r="E145" s="262">
        <v>0</v>
      </c>
      <c r="F145" s="262">
        <v>0</v>
      </c>
      <c r="G145" s="262">
        <v>0</v>
      </c>
      <c r="H145" s="262"/>
      <c r="I145" s="262">
        <f t="shared" si="13"/>
        <v>0</v>
      </c>
      <c r="J145" s="262">
        <v>0</v>
      </c>
      <c r="K145" s="262">
        <v>0</v>
      </c>
      <c r="L145" s="262">
        <v>0</v>
      </c>
      <c r="M145" s="262">
        <f t="shared" si="14"/>
        <v>0</v>
      </c>
      <c r="N145" s="262">
        <v>0</v>
      </c>
      <c r="O145" s="262">
        <v>0</v>
      </c>
      <c r="P145" s="262">
        <v>0</v>
      </c>
      <c r="Q145" s="262">
        <v>0</v>
      </c>
      <c r="R145" s="262">
        <f t="shared" si="15"/>
        <v>0</v>
      </c>
      <c r="S145" s="262">
        <v>0</v>
      </c>
      <c r="T145" s="262">
        <v>0</v>
      </c>
      <c r="U145" s="262">
        <f t="shared" si="16"/>
        <v>0</v>
      </c>
      <c r="V145" s="258">
        <v>0</v>
      </c>
      <c r="W145" s="262">
        <v>0</v>
      </c>
      <c r="X145" s="252"/>
      <c r="Y145" s="252"/>
    </row>
    <row r="146" spans="1:25" x14ac:dyDescent="0.2">
      <c r="A146" s="261">
        <v>133</v>
      </c>
      <c r="B146" s="271" t="s">
        <v>277</v>
      </c>
      <c r="C146" s="270" t="s">
        <v>278</v>
      </c>
      <c r="D146" s="262">
        <f t="shared" si="12"/>
        <v>0</v>
      </c>
      <c r="E146" s="262">
        <v>0</v>
      </c>
      <c r="F146" s="262">
        <v>0</v>
      </c>
      <c r="G146" s="262">
        <v>0</v>
      </c>
      <c r="H146" s="262"/>
      <c r="I146" s="262">
        <f t="shared" si="13"/>
        <v>0</v>
      </c>
      <c r="J146" s="262">
        <v>0</v>
      </c>
      <c r="K146" s="262">
        <v>0</v>
      </c>
      <c r="L146" s="262">
        <v>0</v>
      </c>
      <c r="M146" s="262">
        <f t="shared" si="14"/>
        <v>0</v>
      </c>
      <c r="N146" s="262">
        <v>0</v>
      </c>
      <c r="O146" s="262">
        <v>0</v>
      </c>
      <c r="P146" s="262">
        <v>0</v>
      </c>
      <c r="Q146" s="262">
        <v>0</v>
      </c>
      <c r="R146" s="262">
        <f t="shared" si="15"/>
        <v>0</v>
      </c>
      <c r="S146" s="262">
        <v>0</v>
      </c>
      <c r="T146" s="262">
        <v>0</v>
      </c>
      <c r="U146" s="262">
        <f t="shared" si="16"/>
        <v>0</v>
      </c>
      <c r="V146" s="258">
        <v>0</v>
      </c>
      <c r="W146" s="262">
        <v>0</v>
      </c>
      <c r="X146" s="252"/>
      <c r="Y146" s="252"/>
    </row>
    <row r="147" spans="1:25" x14ac:dyDescent="0.2">
      <c r="A147" s="261">
        <v>134</v>
      </c>
      <c r="B147" s="271" t="s">
        <v>279</v>
      </c>
      <c r="C147" s="270" t="s">
        <v>280</v>
      </c>
      <c r="D147" s="262">
        <f t="shared" si="12"/>
        <v>0</v>
      </c>
      <c r="E147" s="262">
        <v>0</v>
      </c>
      <c r="F147" s="262">
        <v>0</v>
      </c>
      <c r="G147" s="262">
        <v>0</v>
      </c>
      <c r="H147" s="262"/>
      <c r="I147" s="262">
        <f t="shared" si="13"/>
        <v>0</v>
      </c>
      <c r="J147" s="262">
        <v>0</v>
      </c>
      <c r="K147" s="262">
        <v>0</v>
      </c>
      <c r="L147" s="262">
        <v>0</v>
      </c>
      <c r="M147" s="262">
        <f t="shared" si="14"/>
        <v>0</v>
      </c>
      <c r="N147" s="262">
        <v>0</v>
      </c>
      <c r="O147" s="262">
        <v>0</v>
      </c>
      <c r="P147" s="262">
        <v>0</v>
      </c>
      <c r="Q147" s="262">
        <v>0</v>
      </c>
      <c r="R147" s="262">
        <f t="shared" si="15"/>
        <v>0</v>
      </c>
      <c r="S147" s="262">
        <v>0</v>
      </c>
      <c r="T147" s="262">
        <v>0</v>
      </c>
      <c r="U147" s="262">
        <f t="shared" si="16"/>
        <v>0</v>
      </c>
      <c r="V147" s="258">
        <v>0</v>
      </c>
      <c r="W147" s="262">
        <v>0</v>
      </c>
      <c r="X147" s="252"/>
      <c r="Y147" s="252"/>
    </row>
    <row r="148" spans="1:25" s="252" customFormat="1" x14ac:dyDescent="0.2">
      <c r="A148" s="261">
        <v>135</v>
      </c>
      <c r="B148" s="271" t="s">
        <v>281</v>
      </c>
      <c r="C148" s="270" t="s">
        <v>282</v>
      </c>
      <c r="D148" s="262">
        <f t="shared" si="12"/>
        <v>0</v>
      </c>
      <c r="E148" s="262">
        <v>0</v>
      </c>
      <c r="F148" s="262">
        <v>0</v>
      </c>
      <c r="G148" s="262">
        <v>0</v>
      </c>
      <c r="H148" s="262"/>
      <c r="I148" s="262">
        <f t="shared" si="13"/>
        <v>0</v>
      </c>
      <c r="J148" s="262">
        <v>0</v>
      </c>
      <c r="K148" s="262">
        <v>0</v>
      </c>
      <c r="L148" s="262">
        <v>0</v>
      </c>
      <c r="M148" s="262">
        <f t="shared" si="14"/>
        <v>0</v>
      </c>
      <c r="N148" s="262">
        <v>0</v>
      </c>
      <c r="O148" s="262">
        <v>0</v>
      </c>
      <c r="P148" s="262">
        <v>0</v>
      </c>
      <c r="Q148" s="262">
        <v>0</v>
      </c>
      <c r="R148" s="262">
        <f t="shared" si="15"/>
        <v>0</v>
      </c>
      <c r="S148" s="262">
        <v>0</v>
      </c>
      <c r="T148" s="262">
        <v>0</v>
      </c>
      <c r="U148" s="262">
        <f t="shared" si="16"/>
        <v>0</v>
      </c>
      <c r="V148" s="258">
        <v>0</v>
      </c>
      <c r="W148" s="262">
        <v>0</v>
      </c>
    </row>
    <row r="149" spans="1:25" s="252" customFormat="1" ht="24" x14ac:dyDescent="0.2">
      <c r="A149" s="261">
        <v>136</v>
      </c>
      <c r="B149" s="271" t="s">
        <v>711</v>
      </c>
      <c r="C149" s="264" t="s">
        <v>444</v>
      </c>
      <c r="D149" s="262">
        <f t="shared" si="12"/>
        <v>0</v>
      </c>
      <c r="E149" s="262">
        <v>0</v>
      </c>
      <c r="F149" s="262">
        <v>0</v>
      </c>
      <c r="G149" s="262">
        <v>0</v>
      </c>
      <c r="H149" s="262"/>
      <c r="I149" s="262">
        <f t="shared" si="13"/>
        <v>0</v>
      </c>
      <c r="J149" s="262">
        <v>0</v>
      </c>
      <c r="K149" s="262">
        <v>0</v>
      </c>
      <c r="L149" s="262">
        <v>0</v>
      </c>
      <c r="M149" s="262">
        <f t="shared" si="14"/>
        <v>0</v>
      </c>
      <c r="N149" s="262">
        <v>0</v>
      </c>
      <c r="O149" s="262">
        <v>0</v>
      </c>
      <c r="P149" s="262">
        <v>0</v>
      </c>
      <c r="Q149" s="262">
        <v>0</v>
      </c>
      <c r="R149" s="262">
        <f t="shared" si="15"/>
        <v>0</v>
      </c>
      <c r="S149" s="262">
        <v>0</v>
      </c>
      <c r="T149" s="262">
        <v>0</v>
      </c>
      <c r="U149" s="262">
        <f t="shared" si="16"/>
        <v>0</v>
      </c>
      <c r="V149" s="258">
        <v>0</v>
      </c>
      <c r="W149" s="262">
        <v>0</v>
      </c>
    </row>
    <row r="150" spans="1:25" x14ac:dyDescent="0.2">
      <c r="Y150" s="252"/>
    </row>
    <row r="151" spans="1:25" x14ac:dyDescent="0.2">
      <c r="G151" s="252"/>
    </row>
  </sheetData>
  <mergeCells count="26">
    <mergeCell ref="A2:W2"/>
    <mergeCell ref="A4:A7"/>
    <mergeCell ref="B4:B7"/>
    <mergeCell ref="C4:C7"/>
    <mergeCell ref="D4:W4"/>
    <mergeCell ref="D5:D7"/>
    <mergeCell ref="E5:E7"/>
    <mergeCell ref="F5:F7"/>
    <mergeCell ref="G5:G7"/>
    <mergeCell ref="H5:H7"/>
    <mergeCell ref="I5:L5"/>
    <mergeCell ref="M5:P5"/>
    <mergeCell ref="Q5:Q7"/>
    <mergeCell ref="R5:W5"/>
    <mergeCell ref="I6:I7"/>
    <mergeCell ref="J6:K6"/>
    <mergeCell ref="U6:W6"/>
    <mergeCell ref="A8:C8"/>
    <mergeCell ref="A10:C10"/>
    <mergeCell ref="A91:A94"/>
    <mergeCell ref="B91:B94"/>
    <mergeCell ref="L6:L7"/>
    <mergeCell ref="M6:M7"/>
    <mergeCell ref="N6:P6"/>
    <mergeCell ref="R6:R7"/>
    <mergeCell ref="S6:T6"/>
  </mergeCells>
  <pageMargins left="0" right="0" top="0" bottom="0" header="0" footer="0"/>
  <pageSetup paperSize="9" scale="8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zoomScale="96" zoomScaleNormal="96" workbookViewId="0">
      <pane xSplit="3" ySplit="7" topLeftCell="D36" activePane="bottomRight" state="frozen"/>
      <selection pane="topRight" activeCell="D1" sqref="D1"/>
      <selection pane="bottomLeft" activeCell="A8" sqref="A8"/>
      <selection pane="bottomRight" activeCell="J42" sqref="J42"/>
    </sheetView>
  </sheetViews>
  <sheetFormatPr defaultColWidth="9.140625" defaultRowHeight="15" x14ac:dyDescent="0.25"/>
  <cols>
    <col min="1" max="2" width="9.140625" style="250"/>
    <col min="3" max="3" width="49.28515625" style="250" customWidth="1"/>
    <col min="4" max="4" width="9.140625" style="234"/>
    <col min="5" max="5" width="11" style="234" customWidth="1"/>
    <col min="6" max="258" width="9.140625" style="234"/>
    <col min="259" max="259" width="49.28515625" style="234" customWidth="1"/>
    <col min="260" max="260" width="9.140625" style="234"/>
    <col min="261" max="261" width="11" style="234" customWidth="1"/>
    <col min="262" max="514" width="9.140625" style="234"/>
    <col min="515" max="515" width="49.28515625" style="234" customWidth="1"/>
    <col min="516" max="516" width="9.140625" style="234"/>
    <col min="517" max="517" width="11" style="234" customWidth="1"/>
    <col min="518" max="770" width="9.140625" style="234"/>
    <col min="771" max="771" width="49.28515625" style="234" customWidth="1"/>
    <col min="772" max="772" width="9.140625" style="234"/>
    <col min="773" max="773" width="11" style="234" customWidth="1"/>
    <col min="774" max="1026" width="9.140625" style="234"/>
    <col min="1027" max="1027" width="49.28515625" style="234" customWidth="1"/>
    <col min="1028" max="1028" width="9.140625" style="234"/>
    <col min="1029" max="1029" width="11" style="234" customWidth="1"/>
    <col min="1030" max="1282" width="9.140625" style="234"/>
    <col min="1283" max="1283" width="49.28515625" style="234" customWidth="1"/>
    <col min="1284" max="1284" width="9.140625" style="234"/>
    <col min="1285" max="1285" width="11" style="234" customWidth="1"/>
    <col min="1286" max="1538" width="9.140625" style="234"/>
    <col min="1539" max="1539" width="49.28515625" style="234" customWidth="1"/>
    <col min="1540" max="1540" width="9.140625" style="234"/>
    <col min="1541" max="1541" width="11" style="234" customWidth="1"/>
    <col min="1542" max="1794" width="9.140625" style="234"/>
    <col min="1795" max="1795" width="49.28515625" style="234" customWidth="1"/>
    <col min="1796" max="1796" width="9.140625" style="234"/>
    <col min="1797" max="1797" width="11" style="234" customWidth="1"/>
    <col min="1798" max="2050" width="9.140625" style="234"/>
    <col min="2051" max="2051" width="49.28515625" style="234" customWidth="1"/>
    <col min="2052" max="2052" width="9.140625" style="234"/>
    <col min="2053" max="2053" width="11" style="234" customWidth="1"/>
    <col min="2054" max="2306" width="9.140625" style="234"/>
    <col min="2307" max="2307" width="49.28515625" style="234" customWidth="1"/>
    <col min="2308" max="2308" width="9.140625" style="234"/>
    <col min="2309" max="2309" width="11" style="234" customWidth="1"/>
    <col min="2310" max="2562" width="9.140625" style="234"/>
    <col min="2563" max="2563" width="49.28515625" style="234" customWidth="1"/>
    <col min="2564" max="2564" width="9.140625" style="234"/>
    <col min="2565" max="2565" width="11" style="234" customWidth="1"/>
    <col min="2566" max="2818" width="9.140625" style="234"/>
    <col min="2819" max="2819" width="49.28515625" style="234" customWidth="1"/>
    <col min="2820" max="2820" width="9.140625" style="234"/>
    <col min="2821" max="2821" width="11" style="234" customWidth="1"/>
    <col min="2822" max="3074" width="9.140625" style="234"/>
    <col min="3075" max="3075" width="49.28515625" style="234" customWidth="1"/>
    <col min="3076" max="3076" width="9.140625" style="234"/>
    <col min="3077" max="3077" width="11" style="234" customWidth="1"/>
    <col min="3078" max="3330" width="9.140625" style="234"/>
    <col min="3331" max="3331" width="49.28515625" style="234" customWidth="1"/>
    <col min="3332" max="3332" width="9.140625" style="234"/>
    <col min="3333" max="3333" width="11" style="234" customWidth="1"/>
    <col min="3334" max="3586" width="9.140625" style="234"/>
    <col min="3587" max="3587" width="49.28515625" style="234" customWidth="1"/>
    <col min="3588" max="3588" width="9.140625" style="234"/>
    <col min="3589" max="3589" width="11" style="234" customWidth="1"/>
    <col min="3590" max="3842" width="9.140625" style="234"/>
    <col min="3843" max="3843" width="49.28515625" style="234" customWidth="1"/>
    <col min="3844" max="3844" width="9.140625" style="234"/>
    <col min="3845" max="3845" width="11" style="234" customWidth="1"/>
    <col min="3846" max="4098" width="9.140625" style="234"/>
    <col min="4099" max="4099" width="49.28515625" style="234" customWidth="1"/>
    <col min="4100" max="4100" width="9.140625" style="234"/>
    <col min="4101" max="4101" width="11" style="234" customWidth="1"/>
    <col min="4102" max="4354" width="9.140625" style="234"/>
    <col min="4355" max="4355" width="49.28515625" style="234" customWidth="1"/>
    <col min="4356" max="4356" width="9.140625" style="234"/>
    <col min="4357" max="4357" width="11" style="234" customWidth="1"/>
    <col min="4358" max="4610" width="9.140625" style="234"/>
    <col min="4611" max="4611" width="49.28515625" style="234" customWidth="1"/>
    <col min="4612" max="4612" width="9.140625" style="234"/>
    <col min="4613" max="4613" width="11" style="234" customWidth="1"/>
    <col min="4614" max="4866" width="9.140625" style="234"/>
    <col min="4867" max="4867" width="49.28515625" style="234" customWidth="1"/>
    <col min="4868" max="4868" width="9.140625" style="234"/>
    <col min="4869" max="4869" width="11" style="234" customWidth="1"/>
    <col min="4870" max="5122" width="9.140625" style="234"/>
    <col min="5123" max="5123" width="49.28515625" style="234" customWidth="1"/>
    <col min="5124" max="5124" width="9.140625" style="234"/>
    <col min="5125" max="5125" width="11" style="234" customWidth="1"/>
    <col min="5126" max="5378" width="9.140625" style="234"/>
    <col min="5379" max="5379" width="49.28515625" style="234" customWidth="1"/>
    <col min="5380" max="5380" width="9.140625" style="234"/>
    <col min="5381" max="5381" width="11" style="234" customWidth="1"/>
    <col min="5382" max="5634" width="9.140625" style="234"/>
    <col min="5635" max="5635" width="49.28515625" style="234" customWidth="1"/>
    <col min="5636" max="5636" width="9.140625" style="234"/>
    <col min="5637" max="5637" width="11" style="234" customWidth="1"/>
    <col min="5638" max="5890" width="9.140625" style="234"/>
    <col min="5891" max="5891" width="49.28515625" style="234" customWidth="1"/>
    <col min="5892" max="5892" width="9.140625" style="234"/>
    <col min="5893" max="5893" width="11" style="234" customWidth="1"/>
    <col min="5894" max="6146" width="9.140625" style="234"/>
    <col min="6147" max="6147" width="49.28515625" style="234" customWidth="1"/>
    <col min="6148" max="6148" width="9.140625" style="234"/>
    <col min="6149" max="6149" width="11" style="234" customWidth="1"/>
    <col min="6150" max="6402" width="9.140625" style="234"/>
    <col min="6403" max="6403" width="49.28515625" style="234" customWidth="1"/>
    <col min="6404" max="6404" width="9.140625" style="234"/>
    <col min="6405" max="6405" width="11" style="234" customWidth="1"/>
    <col min="6406" max="6658" width="9.140625" style="234"/>
    <col min="6659" max="6659" width="49.28515625" style="234" customWidth="1"/>
    <col min="6660" max="6660" width="9.140625" style="234"/>
    <col min="6661" max="6661" width="11" style="234" customWidth="1"/>
    <col min="6662" max="6914" width="9.140625" style="234"/>
    <col min="6915" max="6915" width="49.28515625" style="234" customWidth="1"/>
    <col min="6916" max="6916" width="9.140625" style="234"/>
    <col min="6917" max="6917" width="11" style="234" customWidth="1"/>
    <col min="6918" max="7170" width="9.140625" style="234"/>
    <col min="7171" max="7171" width="49.28515625" style="234" customWidth="1"/>
    <col min="7172" max="7172" width="9.140625" style="234"/>
    <col min="7173" max="7173" width="11" style="234" customWidth="1"/>
    <col min="7174" max="7426" width="9.140625" style="234"/>
    <col min="7427" max="7427" width="49.28515625" style="234" customWidth="1"/>
    <col min="7428" max="7428" width="9.140625" style="234"/>
    <col min="7429" max="7429" width="11" style="234" customWidth="1"/>
    <col min="7430" max="7682" width="9.140625" style="234"/>
    <col min="7683" max="7683" width="49.28515625" style="234" customWidth="1"/>
    <col min="7684" max="7684" width="9.140625" style="234"/>
    <col min="7685" max="7685" width="11" style="234" customWidth="1"/>
    <col min="7686" max="7938" width="9.140625" style="234"/>
    <col min="7939" max="7939" width="49.28515625" style="234" customWidth="1"/>
    <col min="7940" max="7940" width="9.140625" style="234"/>
    <col min="7941" max="7941" width="11" style="234" customWidth="1"/>
    <col min="7942" max="8194" width="9.140625" style="234"/>
    <col min="8195" max="8195" width="49.28515625" style="234" customWidth="1"/>
    <col min="8196" max="8196" width="9.140625" style="234"/>
    <col min="8197" max="8197" width="11" style="234" customWidth="1"/>
    <col min="8198" max="8450" width="9.140625" style="234"/>
    <col min="8451" max="8451" width="49.28515625" style="234" customWidth="1"/>
    <col min="8452" max="8452" width="9.140625" style="234"/>
    <col min="8453" max="8453" width="11" style="234" customWidth="1"/>
    <col min="8454" max="8706" width="9.140625" style="234"/>
    <col min="8707" max="8707" width="49.28515625" style="234" customWidth="1"/>
    <col min="8708" max="8708" width="9.140625" style="234"/>
    <col min="8709" max="8709" width="11" style="234" customWidth="1"/>
    <col min="8710" max="8962" width="9.140625" style="234"/>
    <col min="8963" max="8963" width="49.28515625" style="234" customWidth="1"/>
    <col min="8964" max="8964" width="9.140625" style="234"/>
    <col min="8965" max="8965" width="11" style="234" customWidth="1"/>
    <col min="8966" max="9218" width="9.140625" style="234"/>
    <col min="9219" max="9219" width="49.28515625" style="234" customWidth="1"/>
    <col min="9220" max="9220" width="9.140625" style="234"/>
    <col min="9221" max="9221" width="11" style="234" customWidth="1"/>
    <col min="9222" max="9474" width="9.140625" style="234"/>
    <col min="9475" max="9475" width="49.28515625" style="234" customWidth="1"/>
    <col min="9476" max="9476" width="9.140625" style="234"/>
    <col min="9477" max="9477" width="11" style="234" customWidth="1"/>
    <col min="9478" max="9730" width="9.140625" style="234"/>
    <col min="9731" max="9731" width="49.28515625" style="234" customWidth="1"/>
    <col min="9732" max="9732" width="9.140625" style="234"/>
    <col min="9733" max="9733" width="11" style="234" customWidth="1"/>
    <col min="9734" max="9986" width="9.140625" style="234"/>
    <col min="9987" max="9987" width="49.28515625" style="234" customWidth="1"/>
    <col min="9988" max="9988" width="9.140625" style="234"/>
    <col min="9989" max="9989" width="11" style="234" customWidth="1"/>
    <col min="9990" max="10242" width="9.140625" style="234"/>
    <col min="10243" max="10243" width="49.28515625" style="234" customWidth="1"/>
    <col min="10244" max="10244" width="9.140625" style="234"/>
    <col min="10245" max="10245" width="11" style="234" customWidth="1"/>
    <col min="10246" max="10498" width="9.140625" style="234"/>
    <col min="10499" max="10499" width="49.28515625" style="234" customWidth="1"/>
    <col min="10500" max="10500" width="9.140625" style="234"/>
    <col min="10501" max="10501" width="11" style="234" customWidth="1"/>
    <col min="10502" max="10754" width="9.140625" style="234"/>
    <col min="10755" max="10755" width="49.28515625" style="234" customWidth="1"/>
    <col min="10756" max="10756" width="9.140625" style="234"/>
    <col min="10757" max="10757" width="11" style="234" customWidth="1"/>
    <col min="10758" max="11010" width="9.140625" style="234"/>
    <col min="11011" max="11011" width="49.28515625" style="234" customWidth="1"/>
    <col min="11012" max="11012" width="9.140625" style="234"/>
    <col min="11013" max="11013" width="11" style="234" customWidth="1"/>
    <col min="11014" max="11266" width="9.140625" style="234"/>
    <col min="11267" max="11267" width="49.28515625" style="234" customWidth="1"/>
    <col min="11268" max="11268" width="9.140625" style="234"/>
    <col min="11269" max="11269" width="11" style="234" customWidth="1"/>
    <col min="11270" max="11522" width="9.140625" style="234"/>
    <col min="11523" max="11523" width="49.28515625" style="234" customWidth="1"/>
    <col min="11524" max="11524" width="9.140625" style="234"/>
    <col min="11525" max="11525" width="11" style="234" customWidth="1"/>
    <col min="11526" max="11778" width="9.140625" style="234"/>
    <col min="11779" max="11779" width="49.28515625" style="234" customWidth="1"/>
    <col min="11780" max="11780" width="9.140625" style="234"/>
    <col min="11781" max="11781" width="11" style="234" customWidth="1"/>
    <col min="11782" max="12034" width="9.140625" style="234"/>
    <col min="12035" max="12035" width="49.28515625" style="234" customWidth="1"/>
    <col min="12036" max="12036" width="9.140625" style="234"/>
    <col min="12037" max="12037" width="11" style="234" customWidth="1"/>
    <col min="12038" max="12290" width="9.140625" style="234"/>
    <col min="12291" max="12291" width="49.28515625" style="234" customWidth="1"/>
    <col min="12292" max="12292" width="9.140625" style="234"/>
    <col min="12293" max="12293" width="11" style="234" customWidth="1"/>
    <col min="12294" max="12546" width="9.140625" style="234"/>
    <col min="12547" max="12547" width="49.28515625" style="234" customWidth="1"/>
    <col min="12548" max="12548" width="9.140625" style="234"/>
    <col min="12549" max="12549" width="11" style="234" customWidth="1"/>
    <col min="12550" max="12802" width="9.140625" style="234"/>
    <col min="12803" max="12803" width="49.28515625" style="234" customWidth="1"/>
    <col min="12804" max="12804" width="9.140625" style="234"/>
    <col min="12805" max="12805" width="11" style="234" customWidth="1"/>
    <col min="12806" max="13058" width="9.140625" style="234"/>
    <col min="13059" max="13059" width="49.28515625" style="234" customWidth="1"/>
    <col min="13060" max="13060" width="9.140625" style="234"/>
    <col min="13061" max="13061" width="11" style="234" customWidth="1"/>
    <col min="13062" max="13314" width="9.140625" style="234"/>
    <col min="13315" max="13315" width="49.28515625" style="234" customWidth="1"/>
    <col min="13316" max="13316" width="9.140625" style="234"/>
    <col min="13317" max="13317" width="11" style="234" customWidth="1"/>
    <col min="13318" max="13570" width="9.140625" style="234"/>
    <col min="13571" max="13571" width="49.28515625" style="234" customWidth="1"/>
    <col min="13572" max="13572" width="9.140625" style="234"/>
    <col min="13573" max="13573" width="11" style="234" customWidth="1"/>
    <col min="13574" max="13826" width="9.140625" style="234"/>
    <col min="13827" max="13827" width="49.28515625" style="234" customWidth="1"/>
    <col min="13828" max="13828" width="9.140625" style="234"/>
    <col min="13829" max="13829" width="11" style="234" customWidth="1"/>
    <col min="13830" max="14082" width="9.140625" style="234"/>
    <col min="14083" max="14083" width="49.28515625" style="234" customWidth="1"/>
    <col min="14084" max="14084" width="9.140625" style="234"/>
    <col min="14085" max="14085" width="11" style="234" customWidth="1"/>
    <col min="14086" max="14338" width="9.140625" style="234"/>
    <col min="14339" max="14339" width="49.28515625" style="234" customWidth="1"/>
    <col min="14340" max="14340" width="9.140625" style="234"/>
    <col min="14341" max="14341" width="11" style="234" customWidth="1"/>
    <col min="14342" max="14594" width="9.140625" style="234"/>
    <col min="14595" max="14595" width="49.28515625" style="234" customWidth="1"/>
    <col min="14596" max="14596" width="9.140625" style="234"/>
    <col min="14597" max="14597" width="11" style="234" customWidth="1"/>
    <col min="14598" max="14850" width="9.140625" style="234"/>
    <col min="14851" max="14851" width="49.28515625" style="234" customWidth="1"/>
    <col min="14852" max="14852" width="9.140625" style="234"/>
    <col min="14853" max="14853" width="11" style="234" customWidth="1"/>
    <col min="14854" max="15106" width="9.140625" style="234"/>
    <col min="15107" max="15107" width="49.28515625" style="234" customWidth="1"/>
    <col min="15108" max="15108" width="9.140625" style="234"/>
    <col min="15109" max="15109" width="11" style="234" customWidth="1"/>
    <col min="15110" max="15362" width="9.140625" style="234"/>
    <col min="15363" max="15363" width="49.28515625" style="234" customWidth="1"/>
    <col min="15364" max="15364" width="9.140625" style="234"/>
    <col min="15365" max="15365" width="11" style="234" customWidth="1"/>
    <col min="15366" max="15618" width="9.140625" style="234"/>
    <col min="15619" max="15619" width="49.28515625" style="234" customWidth="1"/>
    <col min="15620" max="15620" width="9.140625" style="234"/>
    <col min="15621" max="15621" width="11" style="234" customWidth="1"/>
    <col min="15622" max="15874" width="9.140625" style="234"/>
    <col min="15875" max="15875" width="49.28515625" style="234" customWidth="1"/>
    <col min="15876" max="15876" width="9.140625" style="234"/>
    <col min="15877" max="15877" width="11" style="234" customWidth="1"/>
    <col min="15878" max="16130" width="9.140625" style="234"/>
    <col min="16131" max="16131" width="49.28515625" style="234" customWidth="1"/>
    <col min="16132" max="16132" width="9.140625" style="234"/>
    <col min="16133" max="16133" width="11" style="234" customWidth="1"/>
    <col min="16134" max="16384" width="9.140625" style="234"/>
  </cols>
  <sheetData>
    <row r="1" spans="1:23" x14ac:dyDescent="0.25">
      <c r="A1" s="233"/>
      <c r="B1" s="233"/>
      <c r="C1" s="233"/>
      <c r="D1" s="233"/>
      <c r="E1" s="233"/>
      <c r="F1" s="233"/>
      <c r="G1" s="233"/>
      <c r="H1" s="233"/>
      <c r="I1" s="233"/>
      <c r="J1" s="233"/>
      <c r="K1" s="233"/>
      <c r="L1" s="233"/>
      <c r="M1" s="233"/>
      <c r="N1" s="233"/>
      <c r="O1" s="233"/>
      <c r="P1" s="233"/>
      <c r="Q1" s="233"/>
      <c r="R1" s="233"/>
      <c r="S1" s="233"/>
      <c r="T1" s="233"/>
    </row>
    <row r="2" spans="1:23" x14ac:dyDescent="0.25">
      <c r="A2" s="1067" t="s">
        <v>731</v>
      </c>
      <c r="B2" s="1067"/>
      <c r="C2" s="1067"/>
      <c r="D2" s="1067"/>
      <c r="E2" s="1067"/>
      <c r="F2" s="1067"/>
      <c r="G2" s="1067"/>
      <c r="H2" s="1067"/>
      <c r="I2" s="1067"/>
      <c r="J2" s="1067"/>
      <c r="K2" s="1067"/>
      <c r="L2" s="1067"/>
      <c r="M2" s="1067"/>
      <c r="N2" s="1067"/>
      <c r="O2" s="1067"/>
      <c r="P2" s="1067"/>
      <c r="Q2" s="1067"/>
      <c r="R2" s="1067"/>
      <c r="S2" s="1067"/>
      <c r="T2" s="1067"/>
    </row>
    <row r="3" spans="1:23" x14ac:dyDescent="0.25">
      <c r="A3" s="233"/>
      <c r="B3" s="233"/>
      <c r="C3" s="233"/>
      <c r="D3" s="233"/>
      <c r="E3" s="233"/>
      <c r="F3" s="233"/>
      <c r="G3" s="233"/>
      <c r="H3" s="233"/>
      <c r="I3" s="233"/>
      <c r="J3" s="233"/>
      <c r="K3" s="233"/>
      <c r="L3" s="233"/>
      <c r="M3" s="233"/>
      <c r="N3" s="233"/>
      <c r="O3" s="233"/>
      <c r="P3" s="233"/>
      <c r="Q3" s="233"/>
      <c r="R3" s="233"/>
      <c r="S3" s="233"/>
      <c r="T3" s="233"/>
    </row>
    <row r="4" spans="1:23" x14ac:dyDescent="0.25">
      <c r="A4" s="1068" t="s">
        <v>1</v>
      </c>
      <c r="B4" s="1068" t="s">
        <v>2</v>
      </c>
      <c r="C4" s="1069" t="s">
        <v>423</v>
      </c>
      <c r="D4" s="1070" t="s">
        <v>12</v>
      </c>
      <c r="E4" s="1070"/>
      <c r="F4" s="1070"/>
      <c r="G4" s="1070"/>
      <c r="H4" s="1070"/>
      <c r="I4" s="1070"/>
      <c r="J4" s="1070"/>
      <c r="K4" s="1070"/>
      <c r="L4" s="1070"/>
      <c r="M4" s="1070"/>
      <c r="N4" s="1070"/>
      <c r="O4" s="1070"/>
      <c r="P4" s="1070"/>
      <c r="Q4" s="1070"/>
      <c r="R4" s="1070"/>
      <c r="S4" s="1070"/>
      <c r="T4" s="1070"/>
    </row>
    <row r="5" spans="1:23" ht="40.5" customHeight="1" x14ac:dyDescent="0.25">
      <c r="A5" s="1068"/>
      <c r="B5" s="1068"/>
      <c r="C5" s="1069"/>
      <c r="D5" s="1070" t="s">
        <v>12</v>
      </c>
      <c r="E5" s="1066" t="s">
        <v>590</v>
      </c>
      <c r="F5" s="1066"/>
      <c r="G5" s="1066" t="s">
        <v>591</v>
      </c>
      <c r="H5" s="1066"/>
      <c r="I5" s="1066" t="s">
        <v>592</v>
      </c>
      <c r="J5" s="1066"/>
      <c r="K5" s="1066" t="s">
        <v>593</v>
      </c>
      <c r="L5" s="1066"/>
      <c r="M5" s="1066" t="s">
        <v>594</v>
      </c>
      <c r="N5" s="1066"/>
      <c r="O5" s="1066" t="s">
        <v>595</v>
      </c>
      <c r="P5" s="1066"/>
      <c r="Q5" s="1066" t="s">
        <v>596</v>
      </c>
      <c r="R5" s="1066"/>
      <c r="S5" s="1066" t="s">
        <v>597</v>
      </c>
      <c r="T5" s="1066"/>
    </row>
    <row r="6" spans="1:23" ht="21" x14ac:dyDescent="0.25">
      <c r="A6" s="1068"/>
      <c r="B6" s="1068"/>
      <c r="C6" s="1069"/>
      <c r="D6" s="1070"/>
      <c r="E6" s="235" t="s">
        <v>598</v>
      </c>
      <c r="F6" s="235" t="s">
        <v>599</v>
      </c>
      <c r="G6" s="235" t="s">
        <v>600</v>
      </c>
      <c r="H6" s="235" t="s">
        <v>601</v>
      </c>
      <c r="I6" s="235" t="s">
        <v>600</v>
      </c>
      <c r="J6" s="235" t="s">
        <v>599</v>
      </c>
      <c r="K6" s="235" t="s">
        <v>600</v>
      </c>
      <c r="L6" s="235" t="s">
        <v>601</v>
      </c>
      <c r="M6" s="235" t="s">
        <v>600</v>
      </c>
      <c r="N6" s="235" t="s">
        <v>601</v>
      </c>
      <c r="O6" s="235" t="s">
        <v>600</v>
      </c>
      <c r="P6" s="235" t="s">
        <v>601</v>
      </c>
      <c r="Q6" s="235" t="s">
        <v>600</v>
      </c>
      <c r="R6" s="235" t="s">
        <v>601</v>
      </c>
      <c r="S6" s="235" t="s">
        <v>600</v>
      </c>
      <c r="T6" s="235" t="s">
        <v>601</v>
      </c>
    </row>
    <row r="7" spans="1:23" x14ac:dyDescent="0.25">
      <c r="A7" s="582">
        <v>1</v>
      </c>
      <c r="B7" s="582">
        <v>2</v>
      </c>
      <c r="C7" s="583">
        <v>3</v>
      </c>
      <c r="D7" s="581">
        <v>4</v>
      </c>
      <c r="E7" s="584">
        <v>5</v>
      </c>
      <c r="F7" s="581">
        <v>6</v>
      </c>
      <c r="G7" s="584">
        <v>7</v>
      </c>
      <c r="H7" s="581">
        <v>8</v>
      </c>
      <c r="I7" s="584">
        <v>9</v>
      </c>
      <c r="J7" s="581">
        <v>10</v>
      </c>
      <c r="K7" s="584">
        <v>11</v>
      </c>
      <c r="L7" s="581">
        <v>12</v>
      </c>
      <c r="M7" s="584">
        <v>13</v>
      </c>
      <c r="N7" s="581">
        <v>14</v>
      </c>
      <c r="O7" s="584">
        <v>15</v>
      </c>
      <c r="P7" s="581">
        <v>16</v>
      </c>
      <c r="Q7" s="584">
        <v>17</v>
      </c>
      <c r="R7" s="581">
        <v>18</v>
      </c>
      <c r="S7" s="584">
        <v>19</v>
      </c>
      <c r="T7" s="581">
        <v>20</v>
      </c>
    </row>
    <row r="8" spans="1:23" s="240" customFormat="1" x14ac:dyDescent="0.25">
      <c r="A8" s="236">
        <v>1</v>
      </c>
      <c r="B8" s="237" t="s">
        <v>256</v>
      </c>
      <c r="C8" s="238" t="s">
        <v>257</v>
      </c>
      <c r="D8" s="239">
        <f>SUM(E8:T8)</f>
        <v>3859</v>
      </c>
      <c r="E8" s="239">
        <f>E9+E10</f>
        <v>636</v>
      </c>
      <c r="F8" s="239">
        <f t="shared" ref="F8:T8" si="0">F9+F10</f>
        <v>220</v>
      </c>
      <c r="G8" s="239">
        <f t="shared" si="0"/>
        <v>455</v>
      </c>
      <c r="H8" s="239">
        <f t="shared" si="0"/>
        <v>301</v>
      </c>
      <c r="I8" s="239">
        <f t="shared" si="0"/>
        <v>1381</v>
      </c>
      <c r="J8" s="239">
        <f t="shared" si="0"/>
        <v>709</v>
      </c>
      <c r="K8" s="239">
        <f t="shared" si="0"/>
        <v>55</v>
      </c>
      <c r="L8" s="239">
        <f t="shared" si="0"/>
        <v>23</v>
      </c>
      <c r="M8" s="239">
        <f t="shared" si="0"/>
        <v>0</v>
      </c>
      <c r="N8" s="239">
        <f t="shared" si="0"/>
        <v>0</v>
      </c>
      <c r="O8" s="239">
        <f t="shared" si="0"/>
        <v>0</v>
      </c>
      <c r="P8" s="239">
        <f t="shared" si="0"/>
        <v>0</v>
      </c>
      <c r="Q8" s="239">
        <f t="shared" si="0"/>
        <v>0</v>
      </c>
      <c r="R8" s="239">
        <f t="shared" si="0"/>
        <v>0</v>
      </c>
      <c r="S8" s="239">
        <f t="shared" si="0"/>
        <v>58</v>
      </c>
      <c r="T8" s="239">
        <f t="shared" si="0"/>
        <v>21</v>
      </c>
      <c r="W8" s="487"/>
    </row>
    <row r="9" spans="1:23" x14ac:dyDescent="0.25">
      <c r="A9" s="836"/>
      <c r="B9" s="241"/>
      <c r="C9" s="242" t="s">
        <v>602</v>
      </c>
      <c r="D9" s="243">
        <f>SUM(E9:T9)</f>
        <v>3589</v>
      </c>
      <c r="E9" s="243">
        <v>636</v>
      </c>
      <c r="F9" s="243">
        <v>220</v>
      </c>
      <c r="G9" s="243">
        <v>455</v>
      </c>
      <c r="H9" s="243">
        <v>301</v>
      </c>
      <c r="I9" s="243">
        <v>1151</v>
      </c>
      <c r="J9" s="243">
        <v>669</v>
      </c>
      <c r="K9" s="243">
        <v>55</v>
      </c>
      <c r="L9" s="243">
        <f>15+8</f>
        <v>23</v>
      </c>
      <c r="M9" s="243"/>
      <c r="N9" s="243"/>
      <c r="O9" s="243"/>
      <c r="P9" s="243"/>
      <c r="Q9" s="243"/>
      <c r="R9" s="243"/>
      <c r="S9" s="243">
        <v>58</v>
      </c>
      <c r="T9" s="243">
        <v>21</v>
      </c>
      <c r="W9" s="487"/>
    </row>
    <row r="10" spans="1:23" x14ac:dyDescent="0.25">
      <c r="A10" s="836"/>
      <c r="B10" s="241"/>
      <c r="C10" s="242" t="s">
        <v>603</v>
      </c>
      <c r="D10" s="243">
        <f>SUM(E10:T10)</f>
        <v>270</v>
      </c>
      <c r="E10" s="243">
        <f>50-50</f>
        <v>0</v>
      </c>
      <c r="F10" s="243"/>
      <c r="G10" s="243"/>
      <c r="H10" s="243"/>
      <c r="I10" s="243">
        <v>230</v>
      </c>
      <c r="J10" s="243">
        <v>40</v>
      </c>
      <c r="K10" s="243"/>
      <c r="L10" s="243"/>
      <c r="M10" s="243"/>
      <c r="N10" s="243"/>
      <c r="O10" s="243"/>
      <c r="P10" s="243"/>
      <c r="Q10" s="243"/>
      <c r="R10" s="243"/>
      <c r="S10" s="243"/>
      <c r="T10" s="243"/>
      <c r="W10" s="487"/>
    </row>
    <row r="11" spans="1:23" s="240" customFormat="1" x14ac:dyDescent="0.25">
      <c r="A11" s="236">
        <v>2</v>
      </c>
      <c r="B11" s="237" t="s">
        <v>27</v>
      </c>
      <c r="C11" s="238" t="s">
        <v>28</v>
      </c>
      <c r="D11" s="239">
        <f>SUM(E11:T11)</f>
        <v>447</v>
      </c>
      <c r="E11" s="239">
        <f>E12+E13</f>
        <v>100</v>
      </c>
      <c r="F11" s="239">
        <f t="shared" ref="F11:T11" si="1">F12+F13</f>
        <v>70</v>
      </c>
      <c r="G11" s="239">
        <f t="shared" si="1"/>
        <v>26</v>
      </c>
      <c r="H11" s="239">
        <f t="shared" si="1"/>
        <v>24</v>
      </c>
      <c r="I11" s="239">
        <f t="shared" si="1"/>
        <v>89</v>
      </c>
      <c r="J11" s="239">
        <f t="shared" si="1"/>
        <v>20</v>
      </c>
      <c r="K11" s="239">
        <f t="shared" si="1"/>
        <v>104</v>
      </c>
      <c r="L11" s="239">
        <f t="shared" si="1"/>
        <v>14</v>
      </c>
      <c r="M11" s="239">
        <f t="shared" si="1"/>
        <v>0</v>
      </c>
      <c r="N11" s="239">
        <f t="shared" si="1"/>
        <v>0</v>
      </c>
      <c r="O11" s="239">
        <f t="shared" si="1"/>
        <v>0</v>
      </c>
      <c r="P11" s="239">
        <f t="shared" si="1"/>
        <v>0</v>
      </c>
      <c r="Q11" s="239">
        <f t="shared" si="1"/>
        <v>0</v>
      </c>
      <c r="R11" s="239">
        <f t="shared" si="1"/>
        <v>0</v>
      </c>
      <c r="S11" s="239">
        <f t="shared" si="1"/>
        <v>0</v>
      </c>
      <c r="T11" s="239">
        <f t="shared" si="1"/>
        <v>0</v>
      </c>
      <c r="W11" s="487"/>
    </row>
    <row r="12" spans="1:23" s="240" customFormat="1" x14ac:dyDescent="0.25">
      <c r="A12" s="236"/>
      <c r="B12" s="237"/>
      <c r="C12" s="242" t="s">
        <v>602</v>
      </c>
      <c r="D12" s="243">
        <f t="shared" ref="D12:D17" si="2">SUM(E12:T12)</f>
        <v>207</v>
      </c>
      <c r="E12" s="243">
        <v>40</v>
      </c>
      <c r="F12" s="243">
        <v>20</v>
      </c>
      <c r="G12" s="243">
        <v>21</v>
      </c>
      <c r="H12" s="243">
        <v>24</v>
      </c>
      <c r="I12" s="243">
        <v>44</v>
      </c>
      <c r="J12" s="243">
        <v>20</v>
      </c>
      <c r="K12" s="243">
        <v>24</v>
      </c>
      <c r="L12" s="243">
        <v>14</v>
      </c>
      <c r="M12" s="243"/>
      <c r="N12" s="243"/>
      <c r="O12" s="243"/>
      <c r="P12" s="243"/>
      <c r="Q12" s="243"/>
      <c r="R12" s="243"/>
      <c r="S12" s="243"/>
      <c r="T12" s="243"/>
      <c r="W12" s="487"/>
    </row>
    <row r="13" spans="1:23" x14ac:dyDescent="0.25">
      <c r="A13" s="836"/>
      <c r="B13" s="241"/>
      <c r="C13" s="242" t="s">
        <v>603</v>
      </c>
      <c r="D13" s="243">
        <f t="shared" si="2"/>
        <v>240</v>
      </c>
      <c r="E13" s="243">
        <v>60</v>
      </c>
      <c r="F13" s="243">
        <v>50</v>
      </c>
      <c r="G13" s="243">
        <v>5</v>
      </c>
      <c r="H13" s="243"/>
      <c r="I13" s="243">
        <v>45</v>
      </c>
      <c r="J13" s="243"/>
      <c r="K13" s="243">
        <v>80</v>
      </c>
      <c r="L13" s="243"/>
      <c r="M13" s="243"/>
      <c r="N13" s="243"/>
      <c r="O13" s="243"/>
      <c r="P13" s="243"/>
      <c r="Q13" s="243"/>
      <c r="R13" s="243"/>
      <c r="S13" s="243"/>
      <c r="T13" s="243"/>
      <c r="W13" s="487"/>
    </row>
    <row r="14" spans="1:23" x14ac:dyDescent="0.25">
      <c r="A14" s="836">
        <v>3</v>
      </c>
      <c r="B14" s="241" t="s">
        <v>117</v>
      </c>
      <c r="C14" s="244" t="s">
        <v>118</v>
      </c>
      <c r="D14" s="243">
        <f t="shared" si="2"/>
        <v>300</v>
      </c>
      <c r="E14" s="243">
        <v>200</v>
      </c>
      <c r="F14" s="243"/>
      <c r="G14" s="243"/>
      <c r="H14" s="243"/>
      <c r="I14" s="243">
        <v>40</v>
      </c>
      <c r="J14" s="243"/>
      <c r="K14" s="243">
        <v>60</v>
      </c>
      <c r="L14" s="243"/>
      <c r="M14" s="243"/>
      <c r="N14" s="243"/>
      <c r="O14" s="243"/>
      <c r="P14" s="243"/>
      <c r="Q14" s="243"/>
      <c r="R14" s="243"/>
      <c r="S14" s="243"/>
      <c r="T14" s="243"/>
      <c r="W14" s="487"/>
    </row>
    <row r="15" spans="1:23" x14ac:dyDescent="0.25">
      <c r="A15" s="836">
        <v>4</v>
      </c>
      <c r="B15" s="241" t="s">
        <v>119</v>
      </c>
      <c r="C15" s="244" t="s">
        <v>120</v>
      </c>
      <c r="D15" s="243">
        <f t="shared" si="2"/>
        <v>310</v>
      </c>
      <c r="E15" s="243">
        <v>210</v>
      </c>
      <c r="F15" s="243"/>
      <c r="G15" s="243"/>
      <c r="H15" s="243"/>
      <c r="I15" s="243">
        <v>30</v>
      </c>
      <c r="J15" s="243"/>
      <c r="K15" s="243">
        <v>70</v>
      </c>
      <c r="L15" s="243"/>
      <c r="M15" s="243"/>
      <c r="N15" s="243"/>
      <c r="O15" s="243"/>
      <c r="P15" s="243"/>
      <c r="Q15" s="243"/>
      <c r="R15" s="243"/>
      <c r="S15" s="243"/>
      <c r="T15" s="243"/>
      <c r="W15" s="487"/>
    </row>
    <row r="16" spans="1:23" x14ac:dyDescent="0.25">
      <c r="A16" s="836">
        <v>5</v>
      </c>
      <c r="B16" s="241" t="s">
        <v>123</v>
      </c>
      <c r="C16" s="244" t="s">
        <v>124</v>
      </c>
      <c r="D16" s="243">
        <f t="shared" si="2"/>
        <v>340</v>
      </c>
      <c r="E16" s="243">
        <v>250</v>
      </c>
      <c r="F16" s="243"/>
      <c r="G16" s="243">
        <v>10</v>
      </c>
      <c r="H16" s="243"/>
      <c r="I16" s="243">
        <v>50</v>
      </c>
      <c r="J16" s="243"/>
      <c r="K16" s="243">
        <v>30</v>
      </c>
      <c r="L16" s="243"/>
      <c r="M16" s="243"/>
      <c r="N16" s="243"/>
      <c r="O16" s="243"/>
      <c r="P16" s="243"/>
      <c r="Q16" s="243"/>
      <c r="R16" s="243"/>
      <c r="S16" s="243"/>
      <c r="T16" s="243"/>
      <c r="W16" s="487"/>
    </row>
    <row r="17" spans="1:23" x14ac:dyDescent="0.25">
      <c r="A17" s="836">
        <v>6</v>
      </c>
      <c r="B17" s="241" t="s">
        <v>125</v>
      </c>
      <c r="C17" s="244" t="s">
        <v>126</v>
      </c>
      <c r="D17" s="243">
        <f t="shared" si="2"/>
        <v>500</v>
      </c>
      <c r="E17" s="243">
        <v>309</v>
      </c>
      <c r="F17" s="243">
        <v>14</v>
      </c>
      <c r="G17" s="243">
        <v>7</v>
      </c>
      <c r="H17" s="243"/>
      <c r="I17" s="243">
        <v>50</v>
      </c>
      <c r="J17" s="243"/>
      <c r="K17" s="243">
        <v>100</v>
      </c>
      <c r="L17" s="243">
        <v>20</v>
      </c>
      <c r="M17" s="243"/>
      <c r="N17" s="243"/>
      <c r="O17" s="243"/>
      <c r="P17" s="243"/>
      <c r="Q17" s="243"/>
      <c r="R17" s="243"/>
      <c r="S17" s="243"/>
      <c r="T17" s="243"/>
      <c r="W17" s="487"/>
    </row>
    <row r="18" spans="1:23" s="240" customFormat="1" x14ac:dyDescent="0.25">
      <c r="A18" s="236">
        <v>7</v>
      </c>
      <c r="B18" s="237" t="s">
        <v>47</v>
      </c>
      <c r="C18" s="238" t="s">
        <v>48</v>
      </c>
      <c r="D18" s="239">
        <f>SUM(E18:T18)</f>
        <v>333</v>
      </c>
      <c r="E18" s="239">
        <f>E19+E20</f>
        <v>94</v>
      </c>
      <c r="F18" s="239">
        <f t="shared" ref="F18:T18" si="3">F19+F20</f>
        <v>42</v>
      </c>
      <c r="G18" s="239">
        <f t="shared" si="3"/>
        <v>17</v>
      </c>
      <c r="H18" s="239">
        <f t="shared" si="3"/>
        <v>12</v>
      </c>
      <c r="I18" s="239">
        <f t="shared" si="3"/>
        <v>62</v>
      </c>
      <c r="J18" s="239">
        <f t="shared" si="3"/>
        <v>12</v>
      </c>
      <c r="K18" s="239">
        <f t="shared" si="3"/>
        <v>80</v>
      </c>
      <c r="L18" s="239">
        <f t="shared" si="3"/>
        <v>14</v>
      </c>
      <c r="M18" s="239">
        <f t="shared" si="3"/>
        <v>0</v>
      </c>
      <c r="N18" s="239">
        <f t="shared" si="3"/>
        <v>0</v>
      </c>
      <c r="O18" s="239">
        <f t="shared" si="3"/>
        <v>0</v>
      </c>
      <c r="P18" s="239">
        <f t="shared" si="3"/>
        <v>0</v>
      </c>
      <c r="Q18" s="239">
        <f t="shared" si="3"/>
        <v>0</v>
      </c>
      <c r="R18" s="239">
        <f t="shared" si="3"/>
        <v>0</v>
      </c>
      <c r="S18" s="239">
        <f t="shared" si="3"/>
        <v>0</v>
      </c>
      <c r="T18" s="239">
        <f t="shared" si="3"/>
        <v>0</v>
      </c>
      <c r="W18" s="487"/>
    </row>
    <row r="19" spans="1:23" s="240" customFormat="1" x14ac:dyDescent="0.25">
      <c r="A19" s="236"/>
      <c r="B19" s="237"/>
      <c r="C19" s="242" t="s">
        <v>602</v>
      </c>
      <c r="D19" s="243">
        <f>SUM(E19:T19)</f>
        <v>133</v>
      </c>
      <c r="E19" s="243">
        <v>24</v>
      </c>
      <c r="F19" s="243">
        <v>12</v>
      </c>
      <c r="G19" s="243">
        <v>12</v>
      </c>
      <c r="H19" s="243">
        <v>12</v>
      </c>
      <c r="I19" s="243">
        <v>17</v>
      </c>
      <c r="J19" s="243">
        <v>12</v>
      </c>
      <c r="K19" s="243">
        <v>30</v>
      </c>
      <c r="L19" s="243">
        <v>14</v>
      </c>
      <c r="M19" s="243"/>
      <c r="N19" s="243"/>
      <c r="O19" s="243"/>
      <c r="P19" s="243"/>
      <c r="Q19" s="243"/>
      <c r="R19" s="243"/>
      <c r="S19" s="243"/>
      <c r="T19" s="243"/>
      <c r="W19" s="487"/>
    </row>
    <row r="20" spans="1:23" s="240" customFormat="1" x14ac:dyDescent="0.25">
      <c r="A20" s="236"/>
      <c r="B20" s="237"/>
      <c r="C20" s="242" t="s">
        <v>603</v>
      </c>
      <c r="D20" s="243">
        <f>SUM(E20:T20)</f>
        <v>200</v>
      </c>
      <c r="E20" s="243">
        <v>70</v>
      </c>
      <c r="F20" s="243">
        <v>30</v>
      </c>
      <c r="G20" s="243">
        <v>5</v>
      </c>
      <c r="H20" s="243"/>
      <c r="I20" s="243">
        <v>45</v>
      </c>
      <c r="J20" s="243"/>
      <c r="K20" s="243">
        <v>50</v>
      </c>
      <c r="L20" s="243"/>
      <c r="M20" s="243"/>
      <c r="N20" s="243"/>
      <c r="O20" s="243"/>
      <c r="P20" s="243"/>
      <c r="Q20" s="243"/>
      <c r="R20" s="243"/>
      <c r="S20" s="243"/>
      <c r="T20" s="243"/>
      <c r="W20" s="487"/>
    </row>
    <row r="21" spans="1:23" s="240" customFormat="1" x14ac:dyDescent="0.25">
      <c r="A21" s="236">
        <v>8</v>
      </c>
      <c r="B21" s="237" t="s">
        <v>196</v>
      </c>
      <c r="C21" s="238" t="s">
        <v>197</v>
      </c>
      <c r="D21" s="239">
        <f>SUM(E21:T21)</f>
        <v>237</v>
      </c>
      <c r="E21" s="239">
        <f>E22+E23</f>
        <v>67</v>
      </c>
      <c r="F21" s="239">
        <f t="shared" ref="F21:T21" si="4">F22+F23</f>
        <v>13</v>
      </c>
      <c r="G21" s="239">
        <f t="shared" si="4"/>
        <v>0</v>
      </c>
      <c r="H21" s="239">
        <f t="shared" si="4"/>
        <v>0</v>
      </c>
      <c r="I21" s="239">
        <f t="shared" si="4"/>
        <v>86</v>
      </c>
      <c r="J21" s="239">
        <f t="shared" si="4"/>
        <v>26</v>
      </c>
      <c r="K21" s="239">
        <f t="shared" si="4"/>
        <v>45</v>
      </c>
      <c r="L21" s="239">
        <f t="shared" si="4"/>
        <v>0</v>
      </c>
      <c r="M21" s="239">
        <f t="shared" si="4"/>
        <v>0</v>
      </c>
      <c r="N21" s="239">
        <f t="shared" si="4"/>
        <v>0</v>
      </c>
      <c r="O21" s="239">
        <f t="shared" si="4"/>
        <v>0</v>
      </c>
      <c r="P21" s="239">
        <f t="shared" si="4"/>
        <v>0</v>
      </c>
      <c r="Q21" s="239">
        <f t="shared" si="4"/>
        <v>0</v>
      </c>
      <c r="R21" s="239">
        <f t="shared" si="4"/>
        <v>0</v>
      </c>
      <c r="S21" s="239">
        <f t="shared" si="4"/>
        <v>0</v>
      </c>
      <c r="T21" s="239">
        <f t="shared" si="4"/>
        <v>0</v>
      </c>
      <c r="W21" s="487"/>
    </row>
    <row r="22" spans="1:23" x14ac:dyDescent="0.25">
      <c r="A22" s="836"/>
      <c r="B22" s="241"/>
      <c r="C22" s="242" t="s">
        <v>602</v>
      </c>
      <c r="D22" s="243">
        <f t="shared" ref="D22:D52" si="5">SUM(E22:T22)</f>
        <v>124</v>
      </c>
      <c r="E22" s="243">
        <v>12</v>
      </c>
      <c r="F22" s="243">
        <v>8</v>
      </c>
      <c r="G22" s="243"/>
      <c r="H22" s="243"/>
      <c r="I22" s="243">
        <v>33</v>
      </c>
      <c r="J22" s="243">
        <v>26</v>
      </c>
      <c r="K22" s="243">
        <f>35+11-1</f>
        <v>45</v>
      </c>
      <c r="L22" s="243">
        <v>0</v>
      </c>
      <c r="M22" s="243"/>
      <c r="N22" s="243"/>
      <c r="O22" s="243"/>
      <c r="P22" s="243"/>
      <c r="Q22" s="243"/>
      <c r="R22" s="243"/>
      <c r="S22" s="243"/>
      <c r="T22" s="243"/>
      <c r="W22" s="487"/>
    </row>
    <row r="23" spans="1:23" x14ac:dyDescent="0.25">
      <c r="A23" s="836"/>
      <c r="B23" s="241"/>
      <c r="C23" s="242" t="s">
        <v>603</v>
      </c>
      <c r="D23" s="243">
        <f t="shared" si="5"/>
        <v>113</v>
      </c>
      <c r="E23" s="243">
        <f>40+15</f>
        <v>55</v>
      </c>
      <c r="F23" s="243">
        <v>5</v>
      </c>
      <c r="G23" s="243"/>
      <c r="H23" s="243">
        <v>0</v>
      </c>
      <c r="I23" s="243">
        <f>40+10+3</f>
        <v>53</v>
      </c>
      <c r="J23" s="243"/>
      <c r="K23" s="243">
        <f>25-25</f>
        <v>0</v>
      </c>
      <c r="L23" s="243"/>
      <c r="M23" s="243"/>
      <c r="N23" s="243"/>
      <c r="O23" s="243"/>
      <c r="P23" s="243"/>
      <c r="Q23" s="243"/>
      <c r="R23" s="243"/>
      <c r="S23" s="243"/>
      <c r="T23" s="243"/>
      <c r="W23" s="487"/>
    </row>
    <row r="24" spans="1:23" x14ac:dyDescent="0.25">
      <c r="A24" s="836">
        <v>9</v>
      </c>
      <c r="B24" s="241" t="s">
        <v>248</v>
      </c>
      <c r="C24" s="244" t="s">
        <v>249</v>
      </c>
      <c r="D24" s="243">
        <f t="shared" si="5"/>
        <v>530</v>
      </c>
      <c r="E24" s="243">
        <f>230-50</f>
        <v>180</v>
      </c>
      <c r="F24" s="243">
        <v>58</v>
      </c>
      <c r="G24" s="243">
        <v>2</v>
      </c>
      <c r="H24" s="243">
        <v>7</v>
      </c>
      <c r="I24" s="243">
        <v>96</v>
      </c>
      <c r="J24" s="243">
        <f>6+50</f>
        <v>56</v>
      </c>
      <c r="K24" s="243">
        <v>60</v>
      </c>
      <c r="L24" s="243">
        <v>33</v>
      </c>
      <c r="M24" s="243"/>
      <c r="N24" s="243"/>
      <c r="O24" s="243"/>
      <c r="P24" s="243"/>
      <c r="Q24" s="243">
        <v>38</v>
      </c>
      <c r="R24" s="243"/>
      <c r="S24" s="243"/>
      <c r="T24" s="243"/>
      <c r="W24" s="487"/>
    </row>
    <row r="25" spans="1:23" x14ac:dyDescent="0.25">
      <c r="A25" s="836">
        <v>10</v>
      </c>
      <c r="B25" s="241" t="s">
        <v>160</v>
      </c>
      <c r="C25" s="244" t="s">
        <v>161</v>
      </c>
      <c r="D25" s="243">
        <f t="shared" si="5"/>
        <v>331</v>
      </c>
      <c r="E25" s="243">
        <v>246</v>
      </c>
      <c r="F25" s="243">
        <v>10</v>
      </c>
      <c r="G25" s="243">
        <v>5</v>
      </c>
      <c r="H25" s="243"/>
      <c r="I25" s="243">
        <v>40</v>
      </c>
      <c r="J25" s="243"/>
      <c r="K25" s="243"/>
      <c r="L25" s="243">
        <v>30</v>
      </c>
      <c r="M25" s="243"/>
      <c r="N25" s="243"/>
      <c r="O25" s="243"/>
      <c r="P25" s="243"/>
      <c r="Q25" s="243"/>
      <c r="R25" s="243"/>
      <c r="S25" s="243"/>
      <c r="T25" s="243"/>
      <c r="W25" s="487"/>
    </row>
    <row r="26" spans="1:23" x14ac:dyDescent="0.25">
      <c r="A26" s="836">
        <v>11</v>
      </c>
      <c r="B26" s="241" t="s">
        <v>178</v>
      </c>
      <c r="C26" s="244" t="s">
        <v>179</v>
      </c>
      <c r="D26" s="243">
        <f t="shared" si="5"/>
        <v>52</v>
      </c>
      <c r="E26" s="243">
        <v>10</v>
      </c>
      <c r="F26" s="243">
        <v>5</v>
      </c>
      <c r="G26" s="243">
        <v>7</v>
      </c>
      <c r="H26" s="243">
        <v>3</v>
      </c>
      <c r="I26" s="243">
        <v>15</v>
      </c>
      <c r="J26" s="243">
        <v>12</v>
      </c>
      <c r="K26" s="243"/>
      <c r="L26" s="243"/>
      <c r="M26" s="243"/>
      <c r="N26" s="243"/>
      <c r="O26" s="243"/>
      <c r="P26" s="243"/>
      <c r="Q26" s="243"/>
      <c r="R26" s="243"/>
      <c r="S26" s="243"/>
      <c r="T26" s="243"/>
      <c r="W26" s="487"/>
    </row>
    <row r="27" spans="1:23" x14ac:dyDescent="0.25">
      <c r="A27" s="836">
        <v>12</v>
      </c>
      <c r="B27" s="241" t="s">
        <v>99</v>
      </c>
      <c r="C27" s="244" t="s">
        <v>100</v>
      </c>
      <c r="D27" s="243">
        <f t="shared" si="5"/>
        <v>116</v>
      </c>
      <c r="E27" s="243">
        <v>22</v>
      </c>
      <c r="F27" s="243">
        <f>10-1</f>
        <v>9</v>
      </c>
      <c r="G27" s="243">
        <f>14+1</f>
        <v>15</v>
      </c>
      <c r="H27" s="243">
        <v>7</v>
      </c>
      <c r="I27" s="243">
        <f>22+1</f>
        <v>23</v>
      </c>
      <c r="J27" s="243">
        <f>10+2</f>
        <v>12</v>
      </c>
      <c r="K27" s="243">
        <f>15+1</f>
        <v>16</v>
      </c>
      <c r="L27" s="243">
        <f>6+1</f>
        <v>7</v>
      </c>
      <c r="M27" s="243">
        <v>5</v>
      </c>
      <c r="N27" s="243"/>
      <c r="O27" s="243"/>
      <c r="P27" s="243"/>
      <c r="Q27" s="243"/>
      <c r="R27" s="243"/>
      <c r="S27" s="243"/>
      <c r="T27" s="243"/>
      <c r="W27" s="487"/>
    </row>
    <row r="28" spans="1:23" x14ac:dyDescent="0.25">
      <c r="A28" s="836">
        <v>13</v>
      </c>
      <c r="B28" s="241" t="s">
        <v>157</v>
      </c>
      <c r="C28" s="244" t="s">
        <v>725</v>
      </c>
      <c r="D28" s="243">
        <f t="shared" si="5"/>
        <v>166</v>
      </c>
      <c r="E28" s="243">
        <v>32</v>
      </c>
      <c r="F28" s="243">
        <v>16</v>
      </c>
      <c r="G28" s="243">
        <v>38</v>
      </c>
      <c r="H28" s="243">
        <v>17</v>
      </c>
      <c r="I28" s="243">
        <v>43</v>
      </c>
      <c r="J28" s="243">
        <v>20</v>
      </c>
      <c r="K28" s="243"/>
      <c r="L28" s="243"/>
      <c r="M28" s="243"/>
      <c r="N28" s="243"/>
      <c r="O28" s="243"/>
      <c r="P28" s="243"/>
      <c r="Q28" s="243"/>
      <c r="R28" s="243"/>
      <c r="S28" s="243"/>
      <c r="T28" s="243"/>
      <c r="W28" s="487"/>
    </row>
    <row r="29" spans="1:23" x14ac:dyDescent="0.25">
      <c r="A29" s="836">
        <v>14</v>
      </c>
      <c r="B29" s="241" t="s">
        <v>71</v>
      </c>
      <c r="C29" s="244" t="s">
        <v>72</v>
      </c>
      <c r="D29" s="243">
        <f t="shared" si="5"/>
        <v>255</v>
      </c>
      <c r="E29" s="243">
        <v>54</v>
      </c>
      <c r="F29" s="243">
        <v>22</v>
      </c>
      <c r="G29" s="243">
        <v>12</v>
      </c>
      <c r="H29" s="243">
        <v>15</v>
      </c>
      <c r="I29" s="243">
        <v>35</v>
      </c>
      <c r="J29" s="243">
        <v>15</v>
      </c>
      <c r="K29" s="243">
        <v>62</v>
      </c>
      <c r="L29" s="243">
        <v>20</v>
      </c>
      <c r="M29" s="243">
        <v>15</v>
      </c>
      <c r="N29" s="243">
        <v>5</v>
      </c>
      <c r="O29" s="243"/>
      <c r="P29" s="243"/>
      <c r="Q29" s="243"/>
      <c r="R29" s="243"/>
      <c r="S29" s="243"/>
      <c r="T29" s="243"/>
      <c r="W29" s="487"/>
    </row>
    <row r="30" spans="1:23" x14ac:dyDescent="0.25">
      <c r="A30" s="836">
        <v>15</v>
      </c>
      <c r="B30" s="241" t="s">
        <v>162</v>
      </c>
      <c r="C30" s="244" t="s">
        <v>416</v>
      </c>
      <c r="D30" s="243">
        <f t="shared" si="5"/>
        <v>103</v>
      </c>
      <c r="E30" s="243">
        <v>20</v>
      </c>
      <c r="F30" s="243">
        <f>10-1</f>
        <v>9</v>
      </c>
      <c r="G30" s="243">
        <v>15</v>
      </c>
      <c r="H30" s="243">
        <v>14</v>
      </c>
      <c r="I30" s="243">
        <f>14-1</f>
        <v>13</v>
      </c>
      <c r="J30" s="243">
        <f>12+1</f>
        <v>13</v>
      </c>
      <c r="K30" s="243">
        <v>9</v>
      </c>
      <c r="L30" s="243">
        <f>6+1</f>
        <v>7</v>
      </c>
      <c r="M30" s="243">
        <v>3</v>
      </c>
      <c r="N30" s="243"/>
      <c r="O30" s="243"/>
      <c r="P30" s="243"/>
      <c r="Q30" s="243"/>
      <c r="R30" s="243"/>
      <c r="S30" s="243"/>
      <c r="T30" s="243"/>
      <c r="W30" s="487"/>
    </row>
    <row r="31" spans="1:23" x14ac:dyDescent="0.25">
      <c r="A31" s="836">
        <v>16</v>
      </c>
      <c r="B31" s="241" t="s">
        <v>153</v>
      </c>
      <c r="C31" s="244" t="s">
        <v>604</v>
      </c>
      <c r="D31" s="243">
        <f t="shared" si="5"/>
        <v>153</v>
      </c>
      <c r="E31" s="243">
        <v>55</v>
      </c>
      <c r="F31" s="243">
        <v>25</v>
      </c>
      <c r="G31" s="243">
        <v>19</v>
      </c>
      <c r="H31" s="243">
        <v>14</v>
      </c>
      <c r="I31" s="243">
        <v>14</v>
      </c>
      <c r="J31" s="243">
        <v>8</v>
      </c>
      <c r="K31" s="243">
        <v>9</v>
      </c>
      <c r="L31" s="243">
        <v>6</v>
      </c>
      <c r="M31" s="243">
        <v>3</v>
      </c>
      <c r="N31" s="243"/>
      <c r="O31" s="243"/>
      <c r="P31" s="243"/>
      <c r="Q31" s="243"/>
      <c r="R31" s="243"/>
      <c r="S31" s="243"/>
      <c r="T31" s="243"/>
      <c r="W31" s="487"/>
    </row>
    <row r="32" spans="1:23" x14ac:dyDescent="0.25">
      <c r="A32" s="836">
        <v>17</v>
      </c>
      <c r="B32" s="241" t="s">
        <v>155</v>
      </c>
      <c r="C32" s="244" t="s">
        <v>605</v>
      </c>
      <c r="D32" s="243">
        <f t="shared" si="5"/>
        <v>268</v>
      </c>
      <c r="E32" s="243">
        <f>44+1</f>
        <v>45</v>
      </c>
      <c r="F32" s="243">
        <f>18-3</f>
        <v>15</v>
      </c>
      <c r="G32" s="243"/>
      <c r="H32" s="243"/>
      <c r="I32" s="243">
        <f>91-2</f>
        <v>89</v>
      </c>
      <c r="J32" s="243">
        <v>41</v>
      </c>
      <c r="K32" s="243">
        <f>60+1</f>
        <v>61</v>
      </c>
      <c r="L32" s="243">
        <f>14+3</f>
        <v>17</v>
      </c>
      <c r="M32" s="243"/>
      <c r="N32" s="243"/>
      <c r="O32" s="243"/>
      <c r="P32" s="243"/>
      <c r="Q32" s="243"/>
      <c r="R32" s="243"/>
      <c r="S32" s="243"/>
      <c r="T32" s="243"/>
      <c r="W32" s="487"/>
    </row>
    <row r="33" spans="1:23" x14ac:dyDescent="0.25">
      <c r="A33" s="836">
        <v>18</v>
      </c>
      <c r="B33" s="241" t="s">
        <v>158</v>
      </c>
      <c r="C33" s="244" t="s">
        <v>371</v>
      </c>
      <c r="D33" s="243">
        <f t="shared" si="5"/>
        <v>214</v>
      </c>
      <c r="E33" s="243">
        <v>36</v>
      </c>
      <c r="F33" s="243">
        <v>18</v>
      </c>
      <c r="G33" s="243"/>
      <c r="H33" s="243"/>
      <c r="I33" s="243">
        <v>41</v>
      </c>
      <c r="J33" s="243">
        <v>14</v>
      </c>
      <c r="K33" s="243">
        <v>105</v>
      </c>
      <c r="L33" s="243"/>
      <c r="M33" s="243"/>
      <c r="N33" s="243"/>
      <c r="O33" s="243"/>
      <c r="P33" s="243"/>
      <c r="Q33" s="243"/>
      <c r="R33" s="243"/>
      <c r="S33" s="243"/>
      <c r="T33" s="243"/>
      <c r="W33" s="487"/>
    </row>
    <row r="34" spans="1:23" x14ac:dyDescent="0.25">
      <c r="A34" s="836">
        <v>19</v>
      </c>
      <c r="B34" s="241" t="s">
        <v>262</v>
      </c>
      <c r="C34" s="244" t="s">
        <v>415</v>
      </c>
      <c r="D34" s="243">
        <f t="shared" si="5"/>
        <v>176</v>
      </c>
      <c r="E34" s="243">
        <v>36</v>
      </c>
      <c r="F34" s="243">
        <v>15</v>
      </c>
      <c r="G34" s="243">
        <v>25</v>
      </c>
      <c r="H34" s="243">
        <v>15</v>
      </c>
      <c r="I34" s="243">
        <v>25</v>
      </c>
      <c r="J34" s="243">
        <v>12</v>
      </c>
      <c r="K34" s="243">
        <v>17</v>
      </c>
      <c r="L34" s="243"/>
      <c r="M34" s="243">
        <v>10</v>
      </c>
      <c r="N34" s="243">
        <v>5</v>
      </c>
      <c r="O34" s="243">
        <v>8</v>
      </c>
      <c r="P34" s="243">
        <v>8</v>
      </c>
      <c r="Q34" s="243"/>
      <c r="R34" s="243"/>
      <c r="S34" s="243"/>
      <c r="T34" s="243"/>
      <c r="W34" s="487"/>
    </row>
    <row r="35" spans="1:23" x14ac:dyDescent="0.25">
      <c r="A35" s="836">
        <v>20</v>
      </c>
      <c r="B35" s="241" t="s">
        <v>75</v>
      </c>
      <c r="C35" s="244" t="s">
        <v>76</v>
      </c>
      <c r="D35" s="243">
        <f t="shared" si="5"/>
        <v>252</v>
      </c>
      <c r="E35" s="243">
        <f>44-3</f>
        <v>41</v>
      </c>
      <c r="F35" s="243">
        <v>22</v>
      </c>
      <c r="G35" s="243">
        <f>4-1</f>
        <v>3</v>
      </c>
      <c r="H35" s="243">
        <v>3</v>
      </c>
      <c r="I35" s="243">
        <f>45-5</f>
        <v>40</v>
      </c>
      <c r="J35" s="243">
        <f>25+1</f>
        <v>26</v>
      </c>
      <c r="K35" s="243">
        <f>62+4</f>
        <v>66</v>
      </c>
      <c r="L35" s="243">
        <f>30+1</f>
        <v>31</v>
      </c>
      <c r="M35" s="243">
        <v>15</v>
      </c>
      <c r="N35" s="243">
        <v>5</v>
      </c>
      <c r="O35" s="243"/>
      <c r="P35" s="243"/>
      <c r="Q35" s="243"/>
      <c r="R35" s="243"/>
      <c r="S35" s="243"/>
      <c r="T35" s="243"/>
      <c r="W35" s="487"/>
    </row>
    <row r="36" spans="1:23" x14ac:dyDescent="0.25">
      <c r="A36" s="836">
        <v>21</v>
      </c>
      <c r="B36" s="241" t="s">
        <v>260</v>
      </c>
      <c r="C36" s="244" t="s">
        <v>606</v>
      </c>
      <c r="D36" s="243">
        <f t="shared" si="5"/>
        <v>207</v>
      </c>
      <c r="E36" s="243">
        <v>19</v>
      </c>
      <c r="F36" s="243">
        <v>20</v>
      </c>
      <c r="G36" s="243"/>
      <c r="H36" s="243"/>
      <c r="I36" s="243"/>
      <c r="J36" s="243"/>
      <c r="K36" s="243"/>
      <c r="L36" s="243"/>
      <c r="M36" s="243"/>
      <c r="N36" s="243"/>
      <c r="O36" s="243">
        <v>84</v>
      </c>
      <c r="P36" s="243">
        <v>84</v>
      </c>
      <c r="Q36" s="243"/>
      <c r="R36" s="243"/>
      <c r="S36" s="243"/>
      <c r="T36" s="243"/>
      <c r="W36" s="487"/>
    </row>
    <row r="37" spans="1:23" x14ac:dyDescent="0.25">
      <c r="A37" s="836">
        <v>22</v>
      </c>
      <c r="B37" s="241" t="s">
        <v>131</v>
      </c>
      <c r="C37" s="244" t="s">
        <v>607</v>
      </c>
      <c r="D37" s="243">
        <f t="shared" si="5"/>
        <v>56</v>
      </c>
      <c r="E37" s="243">
        <v>10</v>
      </c>
      <c r="F37" s="243">
        <v>7</v>
      </c>
      <c r="G37" s="243">
        <v>39</v>
      </c>
      <c r="H37" s="243"/>
      <c r="I37" s="243"/>
      <c r="J37" s="243"/>
      <c r="K37" s="243"/>
      <c r="L37" s="243"/>
      <c r="M37" s="243"/>
      <c r="N37" s="243"/>
      <c r="O37" s="243"/>
      <c r="P37" s="243"/>
      <c r="Q37" s="243"/>
      <c r="R37" s="243"/>
      <c r="S37" s="243"/>
      <c r="T37" s="243"/>
      <c r="W37" s="487"/>
    </row>
    <row r="38" spans="1:23" x14ac:dyDescent="0.25">
      <c r="A38" s="836">
        <v>23</v>
      </c>
      <c r="B38" s="241" t="s">
        <v>133</v>
      </c>
      <c r="C38" s="244" t="s">
        <v>608</v>
      </c>
      <c r="D38" s="243">
        <f t="shared" si="5"/>
        <v>146</v>
      </c>
      <c r="E38" s="243">
        <v>28</v>
      </c>
      <c r="F38" s="243">
        <v>14</v>
      </c>
      <c r="G38" s="243">
        <v>20</v>
      </c>
      <c r="H38" s="243">
        <v>20</v>
      </c>
      <c r="I38" s="243">
        <v>32</v>
      </c>
      <c r="J38" s="243">
        <v>10</v>
      </c>
      <c r="K38" s="243">
        <v>14</v>
      </c>
      <c r="L38" s="243">
        <v>8</v>
      </c>
      <c r="M38" s="243"/>
      <c r="N38" s="243"/>
      <c r="O38" s="243"/>
      <c r="P38" s="243"/>
      <c r="Q38" s="243"/>
      <c r="R38" s="243"/>
      <c r="S38" s="243"/>
      <c r="T38" s="243"/>
      <c r="W38" s="487"/>
    </row>
    <row r="39" spans="1:23" x14ac:dyDescent="0.25">
      <c r="A39" s="836">
        <v>24</v>
      </c>
      <c r="B39" s="241" t="s">
        <v>135</v>
      </c>
      <c r="C39" s="244" t="s">
        <v>609</v>
      </c>
      <c r="D39" s="243">
        <f t="shared" si="5"/>
        <v>255</v>
      </c>
      <c r="E39" s="243">
        <v>44</v>
      </c>
      <c r="F39" s="243">
        <v>22</v>
      </c>
      <c r="G39" s="243">
        <v>38</v>
      </c>
      <c r="H39" s="243">
        <v>12</v>
      </c>
      <c r="I39" s="243">
        <v>11</v>
      </c>
      <c r="J39" s="243">
        <v>16</v>
      </c>
      <c r="K39" s="243">
        <v>62</v>
      </c>
      <c r="L39" s="243">
        <v>30</v>
      </c>
      <c r="M39" s="243">
        <v>15</v>
      </c>
      <c r="N39" s="243">
        <v>5</v>
      </c>
      <c r="O39" s="243"/>
      <c r="P39" s="243"/>
      <c r="Q39" s="243"/>
      <c r="R39" s="243"/>
      <c r="S39" s="243"/>
      <c r="T39" s="243"/>
      <c r="W39" s="487"/>
    </row>
    <row r="40" spans="1:23" x14ac:dyDescent="0.25">
      <c r="A40" s="836">
        <v>25</v>
      </c>
      <c r="B40" s="241" t="s">
        <v>258</v>
      </c>
      <c r="C40" s="244" t="s">
        <v>259</v>
      </c>
      <c r="D40" s="243">
        <f t="shared" si="5"/>
        <v>1092</v>
      </c>
      <c r="E40" s="243">
        <v>208</v>
      </c>
      <c r="F40" s="243">
        <v>110</v>
      </c>
      <c r="G40" s="243">
        <v>70</v>
      </c>
      <c r="H40" s="243">
        <v>99</v>
      </c>
      <c r="I40" s="243">
        <v>293</v>
      </c>
      <c r="J40" s="243">
        <v>312</v>
      </c>
      <c r="K40" s="243"/>
      <c r="L40" s="243"/>
      <c r="M40" s="243"/>
      <c r="N40" s="243"/>
      <c r="O40" s="243"/>
      <c r="P40" s="243"/>
      <c r="Q40" s="243"/>
      <c r="R40" s="243"/>
      <c r="S40" s="243"/>
      <c r="T40" s="243"/>
      <c r="W40" s="487"/>
    </row>
    <row r="41" spans="1:23" x14ac:dyDescent="0.25">
      <c r="A41" s="836">
        <v>26</v>
      </c>
      <c r="B41" s="241" t="s">
        <v>244</v>
      </c>
      <c r="C41" s="244" t="s">
        <v>610</v>
      </c>
      <c r="D41" s="243">
        <f t="shared" si="5"/>
        <v>465</v>
      </c>
      <c r="E41" s="243"/>
      <c r="F41" s="243"/>
      <c r="G41" s="243"/>
      <c r="H41" s="243"/>
      <c r="I41" s="243"/>
      <c r="J41" s="243"/>
      <c r="K41" s="243"/>
      <c r="L41" s="243"/>
      <c r="M41" s="243"/>
      <c r="N41" s="243"/>
      <c r="O41" s="243"/>
      <c r="P41" s="243"/>
      <c r="Q41" s="243">
        <v>233</v>
      </c>
      <c r="R41" s="243">
        <v>232</v>
      </c>
      <c r="S41" s="243"/>
      <c r="T41" s="243"/>
      <c r="W41" s="487"/>
    </row>
    <row r="42" spans="1:23" x14ac:dyDescent="0.25">
      <c r="A42" s="836">
        <v>27</v>
      </c>
      <c r="B42" s="241" t="s">
        <v>246</v>
      </c>
      <c r="C42" s="244" t="s">
        <v>247</v>
      </c>
      <c r="D42" s="243">
        <f>SUM(E42:T42)</f>
        <v>192</v>
      </c>
      <c r="E42" s="243"/>
      <c r="F42" s="243"/>
      <c r="G42" s="243"/>
      <c r="H42" s="243"/>
      <c r="I42" s="243"/>
      <c r="J42" s="243"/>
      <c r="K42" s="243"/>
      <c r="L42" s="243"/>
      <c r="M42" s="243"/>
      <c r="N42" s="243"/>
      <c r="O42" s="243"/>
      <c r="P42" s="243">
        <v>192</v>
      </c>
      <c r="Q42" s="243"/>
      <c r="R42" s="243"/>
      <c r="S42" s="243"/>
      <c r="T42" s="243"/>
      <c r="W42" s="487"/>
    </row>
    <row r="43" spans="1:23" x14ac:dyDescent="0.25">
      <c r="A43" s="836">
        <v>28</v>
      </c>
      <c r="B43" s="241" t="s">
        <v>174</v>
      </c>
      <c r="C43" s="244" t="s">
        <v>611</v>
      </c>
      <c r="D43" s="243">
        <f t="shared" si="5"/>
        <v>273</v>
      </c>
      <c r="E43" s="243">
        <v>99</v>
      </c>
      <c r="F43" s="243">
        <v>43</v>
      </c>
      <c r="G43" s="243">
        <v>24</v>
      </c>
      <c r="H43" s="243">
        <v>19</v>
      </c>
      <c r="I43" s="243">
        <v>35</v>
      </c>
      <c r="J43" s="243">
        <v>35</v>
      </c>
      <c r="K43" s="243"/>
      <c r="L43" s="243"/>
      <c r="M43" s="243">
        <v>10</v>
      </c>
      <c r="N43" s="243">
        <v>8</v>
      </c>
      <c r="O43" s="243"/>
      <c r="P43" s="243"/>
      <c r="Q43" s="243"/>
      <c r="R43" s="243"/>
      <c r="S43" s="243"/>
      <c r="T43" s="243"/>
      <c r="W43" s="487"/>
    </row>
    <row r="44" spans="1:23" x14ac:dyDescent="0.25">
      <c r="A44" s="836">
        <v>29</v>
      </c>
      <c r="B44" s="241" t="s">
        <v>204</v>
      </c>
      <c r="C44" s="244" t="s">
        <v>205</v>
      </c>
      <c r="D44" s="243">
        <f t="shared" si="5"/>
        <v>154</v>
      </c>
      <c r="E44" s="243">
        <v>30</v>
      </c>
      <c r="F44" s="243">
        <v>15</v>
      </c>
      <c r="G44" s="243">
        <f>14-1</f>
        <v>13</v>
      </c>
      <c r="H44" s="243">
        <v>6</v>
      </c>
      <c r="I44" s="243">
        <v>10</v>
      </c>
      <c r="J44" s="243">
        <v>4</v>
      </c>
      <c r="K44" s="243">
        <v>48</v>
      </c>
      <c r="L44" s="243">
        <v>23</v>
      </c>
      <c r="M44" s="243">
        <v>3</v>
      </c>
      <c r="N44" s="243">
        <v>2</v>
      </c>
      <c r="O44" s="243"/>
      <c r="P44" s="243"/>
      <c r="Q44" s="243"/>
      <c r="R44" s="243"/>
      <c r="S44" s="243"/>
      <c r="T44" s="243"/>
      <c r="W44" s="487"/>
    </row>
    <row r="45" spans="1:23" x14ac:dyDescent="0.25">
      <c r="A45" s="836">
        <v>30</v>
      </c>
      <c r="B45" s="241" t="s">
        <v>93</v>
      </c>
      <c r="C45" s="244" t="s">
        <v>94</v>
      </c>
      <c r="D45" s="243">
        <f t="shared" si="5"/>
        <v>60</v>
      </c>
      <c r="E45" s="243">
        <v>13</v>
      </c>
      <c r="F45" s="243">
        <v>5</v>
      </c>
      <c r="G45" s="243">
        <v>8</v>
      </c>
      <c r="H45" s="243">
        <v>2</v>
      </c>
      <c r="I45" s="243">
        <v>6</v>
      </c>
      <c r="J45" s="243">
        <v>2</v>
      </c>
      <c r="K45" s="243">
        <f>10-1</f>
        <v>9</v>
      </c>
      <c r="L45" s="243">
        <v>10</v>
      </c>
      <c r="M45" s="243">
        <f>3+1</f>
        <v>4</v>
      </c>
      <c r="N45" s="243">
        <v>1</v>
      </c>
      <c r="O45" s="243"/>
      <c r="P45" s="243"/>
      <c r="Q45" s="243"/>
      <c r="R45" s="243"/>
      <c r="S45" s="243"/>
      <c r="T45" s="243"/>
      <c r="W45" s="487"/>
    </row>
    <row r="46" spans="1:23" x14ac:dyDescent="0.25">
      <c r="A46" s="836">
        <v>31</v>
      </c>
      <c r="B46" s="241" t="s">
        <v>19</v>
      </c>
      <c r="C46" s="244" t="s">
        <v>20</v>
      </c>
      <c r="D46" s="243">
        <f t="shared" si="5"/>
        <v>303</v>
      </c>
      <c r="E46" s="243">
        <f>40-5</f>
        <v>35</v>
      </c>
      <c r="F46" s="243">
        <v>60</v>
      </c>
      <c r="G46" s="243">
        <f>27+5</f>
        <v>32</v>
      </c>
      <c r="H46" s="243">
        <f>12-3</f>
        <v>9</v>
      </c>
      <c r="I46" s="243">
        <f>50-3</f>
        <v>47</v>
      </c>
      <c r="J46" s="243">
        <f>40-2</f>
        <v>38</v>
      </c>
      <c r="K46" s="243">
        <f>68-1</f>
        <v>67</v>
      </c>
      <c r="L46" s="243">
        <f>13+2</f>
        <v>15</v>
      </c>
      <c r="M46" s="243"/>
      <c r="N46" s="243"/>
      <c r="O46" s="243"/>
      <c r="P46" s="243"/>
      <c r="Q46" s="243"/>
      <c r="R46" s="243"/>
      <c r="S46" s="243"/>
      <c r="T46" s="243"/>
      <c r="W46" s="487"/>
    </row>
    <row r="47" spans="1:23" x14ac:dyDescent="0.25">
      <c r="A47" s="836">
        <v>32</v>
      </c>
      <c r="B47" s="245" t="s">
        <v>79</v>
      </c>
      <c r="C47" s="246" t="s">
        <v>80</v>
      </c>
      <c r="D47" s="243">
        <f t="shared" si="5"/>
        <v>160</v>
      </c>
      <c r="E47" s="243">
        <f>23+1</f>
        <v>24</v>
      </c>
      <c r="F47" s="243">
        <f>13-1</f>
        <v>12</v>
      </c>
      <c r="G47" s="243">
        <f>18+1</f>
        <v>19</v>
      </c>
      <c r="H47" s="243">
        <v>9</v>
      </c>
      <c r="I47" s="243">
        <f>18+1</f>
        <v>19</v>
      </c>
      <c r="J47" s="243">
        <f>12+1</f>
        <v>13</v>
      </c>
      <c r="K47" s="243">
        <f>30+2</f>
        <v>32</v>
      </c>
      <c r="L47" s="243">
        <f>20+1</f>
        <v>21</v>
      </c>
      <c r="M47" s="243">
        <f>6-1</f>
        <v>5</v>
      </c>
      <c r="N47" s="243">
        <v>6</v>
      </c>
      <c r="O47" s="243"/>
      <c r="P47" s="243"/>
      <c r="Q47" s="243"/>
      <c r="R47" s="243"/>
      <c r="S47" s="243"/>
      <c r="T47" s="243"/>
      <c r="W47" s="487"/>
    </row>
    <row r="48" spans="1:23" x14ac:dyDescent="0.25">
      <c r="A48" s="836">
        <v>33</v>
      </c>
      <c r="B48" s="245" t="s">
        <v>53</v>
      </c>
      <c r="C48" s="246" t="s">
        <v>54</v>
      </c>
      <c r="D48" s="243">
        <f t="shared" si="5"/>
        <v>103</v>
      </c>
      <c r="E48" s="243">
        <v>20</v>
      </c>
      <c r="F48" s="243">
        <v>10</v>
      </c>
      <c r="G48" s="243">
        <v>9</v>
      </c>
      <c r="H48" s="243">
        <v>6</v>
      </c>
      <c r="I48" s="243">
        <v>11</v>
      </c>
      <c r="J48" s="243">
        <v>5</v>
      </c>
      <c r="K48" s="243">
        <v>33</v>
      </c>
      <c r="L48" s="243">
        <v>9</v>
      </c>
      <c r="M48" s="243"/>
      <c r="N48" s="243"/>
      <c r="O48" s="243"/>
      <c r="P48" s="243"/>
      <c r="Q48" s="243"/>
      <c r="R48" s="243"/>
      <c r="S48" s="243"/>
      <c r="T48" s="243"/>
      <c r="W48" s="487"/>
    </row>
    <row r="49" spans="1:23" x14ac:dyDescent="0.25">
      <c r="A49" s="836">
        <v>34</v>
      </c>
      <c r="B49" s="245" t="s">
        <v>85</v>
      </c>
      <c r="C49" s="246" t="s">
        <v>86</v>
      </c>
      <c r="D49" s="243">
        <f t="shared" si="5"/>
        <v>52</v>
      </c>
      <c r="E49" s="243">
        <v>10</v>
      </c>
      <c r="F49" s="243">
        <v>5</v>
      </c>
      <c r="G49" s="243">
        <v>2</v>
      </c>
      <c r="H49" s="243">
        <v>1</v>
      </c>
      <c r="I49" s="243">
        <v>12</v>
      </c>
      <c r="J49" s="243">
        <v>7</v>
      </c>
      <c r="K49" s="243">
        <v>8</v>
      </c>
      <c r="L49" s="243">
        <v>3</v>
      </c>
      <c r="M49" s="243">
        <v>3</v>
      </c>
      <c r="N49" s="243">
        <v>1</v>
      </c>
      <c r="O49" s="243"/>
      <c r="P49" s="243"/>
      <c r="Q49" s="243"/>
      <c r="R49" s="243"/>
      <c r="S49" s="243"/>
      <c r="T49" s="243"/>
      <c r="W49" s="487"/>
    </row>
    <row r="50" spans="1:23" x14ac:dyDescent="0.25">
      <c r="A50" s="836">
        <v>35</v>
      </c>
      <c r="B50" s="247" t="s">
        <v>184</v>
      </c>
      <c r="C50" s="246" t="s">
        <v>185</v>
      </c>
      <c r="D50" s="243">
        <f t="shared" si="5"/>
        <v>42</v>
      </c>
      <c r="E50" s="243">
        <v>8</v>
      </c>
      <c r="F50" s="243">
        <v>4</v>
      </c>
      <c r="G50" s="243">
        <v>4</v>
      </c>
      <c r="H50" s="243">
        <v>4</v>
      </c>
      <c r="I50" s="243">
        <v>7</v>
      </c>
      <c r="J50" s="243">
        <v>3</v>
      </c>
      <c r="K50" s="243">
        <v>7</v>
      </c>
      <c r="L50" s="243">
        <v>5</v>
      </c>
      <c r="M50" s="243"/>
      <c r="N50" s="243"/>
      <c r="O50" s="243"/>
      <c r="P50" s="243"/>
      <c r="Q50" s="243"/>
      <c r="R50" s="243"/>
      <c r="S50" s="243"/>
      <c r="T50" s="243"/>
      <c r="W50" s="487"/>
    </row>
    <row r="51" spans="1:23" x14ac:dyDescent="0.25">
      <c r="A51" s="836">
        <v>36</v>
      </c>
      <c r="B51" s="247" t="s">
        <v>57</v>
      </c>
      <c r="C51" s="246" t="s">
        <v>58</v>
      </c>
      <c r="D51" s="243">
        <f t="shared" si="5"/>
        <v>22</v>
      </c>
      <c r="E51" s="243">
        <f>6-4</f>
        <v>2</v>
      </c>
      <c r="F51" s="243">
        <f>4-2</f>
        <v>2</v>
      </c>
      <c r="G51" s="243">
        <v>2</v>
      </c>
      <c r="H51" s="243">
        <f>4-2</f>
        <v>2</v>
      </c>
      <c r="I51" s="243">
        <f>8-1</f>
        <v>7</v>
      </c>
      <c r="J51" s="243">
        <v>7</v>
      </c>
      <c r="K51" s="243"/>
      <c r="L51" s="243"/>
      <c r="M51" s="243"/>
      <c r="N51" s="243"/>
      <c r="O51" s="243"/>
      <c r="P51" s="243"/>
      <c r="Q51" s="243"/>
      <c r="R51" s="243"/>
      <c r="S51" s="243"/>
      <c r="T51" s="243"/>
      <c r="W51" s="487"/>
    </row>
    <row r="52" spans="1:23" x14ac:dyDescent="0.25">
      <c r="A52" s="836">
        <v>37</v>
      </c>
      <c r="B52" s="247" t="s">
        <v>443</v>
      </c>
      <c r="C52" s="246" t="s">
        <v>612</v>
      </c>
      <c r="D52" s="243">
        <f t="shared" si="5"/>
        <v>0</v>
      </c>
      <c r="E52" s="243"/>
      <c r="F52" s="243"/>
      <c r="G52" s="243"/>
      <c r="H52" s="243"/>
      <c r="I52" s="243"/>
      <c r="J52" s="243"/>
      <c r="K52" s="243"/>
      <c r="L52" s="243"/>
      <c r="M52" s="243"/>
      <c r="N52" s="243"/>
      <c r="O52" s="243"/>
      <c r="P52" s="243"/>
      <c r="Q52" s="243"/>
      <c r="R52" s="243"/>
      <c r="S52" s="243"/>
      <c r="T52" s="243"/>
      <c r="W52" s="487"/>
    </row>
    <row r="53" spans="1:23" s="240" customFormat="1" x14ac:dyDescent="0.25">
      <c r="A53" s="236"/>
      <c r="B53" s="238"/>
      <c r="C53" s="238" t="s">
        <v>387</v>
      </c>
      <c r="D53" s="239">
        <f t="shared" ref="D53:T53" si="6">SUM(D8:D52)-D8-D11-D18-D21</f>
        <v>12524</v>
      </c>
      <c r="E53" s="239">
        <f t="shared" si="6"/>
        <v>3193</v>
      </c>
      <c r="F53" s="239">
        <f t="shared" si="6"/>
        <v>912</v>
      </c>
      <c r="G53" s="239">
        <f t="shared" si="6"/>
        <v>936</v>
      </c>
      <c r="H53" s="239">
        <f t="shared" si="6"/>
        <v>621</v>
      </c>
      <c r="I53" s="239">
        <f t="shared" si="6"/>
        <v>2752</v>
      </c>
      <c r="J53" s="239">
        <f t="shared" si="6"/>
        <v>1448</v>
      </c>
      <c r="K53" s="239">
        <f t="shared" si="6"/>
        <v>1229</v>
      </c>
      <c r="L53" s="239">
        <f t="shared" si="6"/>
        <v>346</v>
      </c>
      <c r="M53" s="239">
        <f t="shared" si="6"/>
        <v>91</v>
      </c>
      <c r="N53" s="239">
        <f t="shared" si="6"/>
        <v>38</v>
      </c>
      <c r="O53" s="239">
        <f t="shared" si="6"/>
        <v>92</v>
      </c>
      <c r="P53" s="239">
        <f t="shared" si="6"/>
        <v>284</v>
      </c>
      <c r="Q53" s="239">
        <f t="shared" si="6"/>
        <v>271</v>
      </c>
      <c r="R53" s="239">
        <f t="shared" si="6"/>
        <v>232</v>
      </c>
      <c r="S53" s="239">
        <f t="shared" si="6"/>
        <v>58</v>
      </c>
      <c r="T53" s="239">
        <f t="shared" si="6"/>
        <v>21</v>
      </c>
      <c r="W53" s="487"/>
    </row>
    <row r="54" spans="1:23" x14ac:dyDescent="0.25">
      <c r="A54" s="248"/>
      <c r="B54" s="248"/>
      <c r="C54" s="249" t="s">
        <v>602</v>
      </c>
      <c r="D54" s="243">
        <f t="shared" ref="D54:T54" si="7">D9+D12+D19+D22+SUM(D26:D52)</f>
        <v>9390</v>
      </c>
      <c r="E54" s="243">
        <f t="shared" si="7"/>
        <v>1613</v>
      </c>
      <c r="F54" s="243">
        <f t="shared" si="7"/>
        <v>745</v>
      </c>
      <c r="G54" s="243">
        <f t="shared" si="7"/>
        <v>902</v>
      </c>
      <c r="H54" s="243">
        <f t="shared" si="7"/>
        <v>614</v>
      </c>
      <c r="I54" s="243">
        <f t="shared" si="7"/>
        <v>2073</v>
      </c>
      <c r="J54" s="243">
        <f t="shared" si="7"/>
        <v>1352</v>
      </c>
      <c r="K54" s="243">
        <f t="shared" si="7"/>
        <v>779</v>
      </c>
      <c r="L54" s="243">
        <f t="shared" si="7"/>
        <v>263</v>
      </c>
      <c r="M54" s="243">
        <f t="shared" si="7"/>
        <v>91</v>
      </c>
      <c r="N54" s="243">
        <f t="shared" si="7"/>
        <v>38</v>
      </c>
      <c r="O54" s="243">
        <f t="shared" si="7"/>
        <v>92</v>
      </c>
      <c r="P54" s="243">
        <f t="shared" si="7"/>
        <v>284</v>
      </c>
      <c r="Q54" s="243">
        <f t="shared" si="7"/>
        <v>233</v>
      </c>
      <c r="R54" s="243">
        <f t="shared" si="7"/>
        <v>232</v>
      </c>
      <c r="S54" s="243">
        <f t="shared" si="7"/>
        <v>58</v>
      </c>
      <c r="T54" s="243">
        <f t="shared" si="7"/>
        <v>21</v>
      </c>
      <c r="W54" s="487"/>
    </row>
    <row r="55" spans="1:23" x14ac:dyDescent="0.25">
      <c r="A55" s="248"/>
      <c r="B55" s="248"/>
      <c r="C55" s="249" t="s">
        <v>603</v>
      </c>
      <c r="D55" s="243">
        <f t="shared" ref="D55:T55" si="8">D10+D13+D14+D15+D16+D17+D20+D23+D25+D24</f>
        <v>3134</v>
      </c>
      <c r="E55" s="243">
        <f t="shared" si="8"/>
        <v>1580</v>
      </c>
      <c r="F55" s="243">
        <f t="shared" si="8"/>
        <v>167</v>
      </c>
      <c r="G55" s="243">
        <f t="shared" si="8"/>
        <v>34</v>
      </c>
      <c r="H55" s="243">
        <f t="shared" si="8"/>
        <v>7</v>
      </c>
      <c r="I55" s="243">
        <f t="shared" si="8"/>
        <v>679</v>
      </c>
      <c r="J55" s="243">
        <f t="shared" si="8"/>
        <v>96</v>
      </c>
      <c r="K55" s="243">
        <f t="shared" si="8"/>
        <v>450</v>
      </c>
      <c r="L55" s="243">
        <f t="shared" si="8"/>
        <v>83</v>
      </c>
      <c r="M55" s="243">
        <f t="shared" si="8"/>
        <v>0</v>
      </c>
      <c r="N55" s="243">
        <f t="shared" si="8"/>
        <v>0</v>
      </c>
      <c r="O55" s="243">
        <f t="shared" si="8"/>
        <v>0</v>
      </c>
      <c r="P55" s="243">
        <f t="shared" si="8"/>
        <v>0</v>
      </c>
      <c r="Q55" s="243">
        <f t="shared" si="8"/>
        <v>38</v>
      </c>
      <c r="R55" s="243">
        <f t="shared" si="8"/>
        <v>0</v>
      </c>
      <c r="S55" s="243">
        <f t="shared" si="8"/>
        <v>0</v>
      </c>
      <c r="T55" s="243">
        <f t="shared" si="8"/>
        <v>0</v>
      </c>
      <c r="W55" s="487"/>
    </row>
    <row r="58" spans="1:23" x14ac:dyDescent="0.25">
      <c r="D58" s="488"/>
      <c r="E58" s="488"/>
      <c r="F58" s="488"/>
      <c r="G58" s="488"/>
      <c r="H58" s="488"/>
      <c r="I58" s="488"/>
      <c r="J58" s="488"/>
      <c r="K58" s="488"/>
      <c r="L58" s="488"/>
      <c r="M58" s="488"/>
      <c r="N58" s="488"/>
      <c r="O58" s="488"/>
      <c r="P58" s="488"/>
      <c r="Q58" s="488"/>
      <c r="R58" s="488"/>
      <c r="S58" s="488"/>
      <c r="T58" s="488"/>
    </row>
    <row r="60" spans="1:23" x14ac:dyDescent="0.25">
      <c r="D60" s="488"/>
      <c r="E60" s="488"/>
      <c r="F60" s="488"/>
      <c r="G60" s="488"/>
      <c r="H60" s="488"/>
      <c r="I60" s="488"/>
      <c r="J60" s="488"/>
      <c r="K60" s="488"/>
      <c r="L60" s="488"/>
      <c r="M60" s="488"/>
      <c r="N60" s="488"/>
      <c r="O60" s="488"/>
      <c r="P60" s="488"/>
      <c r="Q60" s="488"/>
      <c r="R60" s="488"/>
      <c r="S60" s="488"/>
      <c r="T60" s="488"/>
    </row>
    <row r="61" spans="1:23" x14ac:dyDescent="0.25">
      <c r="D61" s="488"/>
      <c r="E61" s="488"/>
      <c r="F61" s="488"/>
      <c r="G61" s="488"/>
      <c r="H61" s="488"/>
      <c r="I61" s="488"/>
      <c r="J61" s="488"/>
      <c r="K61" s="488"/>
      <c r="L61" s="488"/>
      <c r="M61" s="488"/>
      <c r="N61" s="488"/>
      <c r="O61" s="488"/>
      <c r="P61" s="488"/>
      <c r="Q61" s="488"/>
      <c r="R61" s="488"/>
      <c r="S61" s="488"/>
      <c r="T61" s="488"/>
    </row>
    <row r="62" spans="1:23" x14ac:dyDescent="0.25">
      <c r="D62" s="488"/>
      <c r="E62" s="488"/>
      <c r="F62" s="488"/>
      <c r="G62" s="488"/>
      <c r="H62" s="488"/>
      <c r="I62" s="488"/>
      <c r="J62" s="488"/>
      <c r="K62" s="488"/>
      <c r="L62" s="488"/>
      <c r="M62" s="488"/>
      <c r="N62" s="488"/>
      <c r="O62" s="488"/>
      <c r="P62" s="488"/>
      <c r="Q62" s="488"/>
      <c r="R62" s="488"/>
      <c r="S62" s="488"/>
      <c r="T62" s="488"/>
    </row>
  </sheetData>
  <mergeCells count="14">
    <mergeCell ref="M5:N5"/>
    <mergeCell ref="O5:P5"/>
    <mergeCell ref="Q5:R5"/>
    <mergeCell ref="S5:T5"/>
    <mergeCell ref="A2:T2"/>
    <mergeCell ref="A4:A6"/>
    <mergeCell ref="B4:B6"/>
    <mergeCell ref="C4:C6"/>
    <mergeCell ref="D4:T4"/>
    <mergeCell ref="D5:D6"/>
    <mergeCell ref="E5:F5"/>
    <mergeCell ref="G5:H5"/>
    <mergeCell ref="I5:J5"/>
    <mergeCell ref="K5:L5"/>
  </mergeCells>
  <dataValidations count="3">
    <dataValidation type="custom" allowBlank="1" showInputMessage="1" showErrorMessage="1" errorTitle="Введены неверные данные" error="Недопустимо превышение объемов_x000a_максимального значения из 2016, 2017 г.г. на 20 %" sqref="UOL983065:UOT983065 JA16:JG16 SW16:TC16 ACS16:ACY16 AMO16:AMU16 AWK16:AWQ16 BGG16:BGM16 BQC16:BQI16 BZY16:CAE16 CJU16:CKA16 CTQ16:CTW16 DDM16:DDS16 DNI16:DNO16 DXE16:DXK16 EHA16:EHG16 EQW16:ERC16 FAS16:FAY16 FKO16:FKU16 FUK16:FUQ16 GEG16:GEM16 GOC16:GOI16 GXY16:GYE16 HHU16:HIA16 HRQ16:HRW16 IBM16:IBS16 ILI16:ILO16 IVE16:IVK16 JFA16:JFG16 JOW16:JPC16 JYS16:JYY16 KIO16:KIU16 KSK16:KSQ16 LCG16:LCM16 LMC16:LMI16 LVY16:LWE16 MFU16:MGA16 MPQ16:MPW16 MZM16:MZS16 NJI16:NJO16 NTE16:NTK16 ODA16:ODG16 OMW16:ONC16 OWS16:OWY16 PGO16:PGU16 PQK16:PQQ16 QAG16:QAM16 QKC16:QKI16 QTY16:QUE16 RDU16:REA16 RNQ16:RNW16 RXM16:RXS16 SHI16:SHO16 SRE16:SRK16 TBA16:TBG16 TKW16:TLC16 TUS16:TUY16 UEO16:UEU16 UOK16:UOQ16 UYG16:UYM16 VIC16:VII16 VRY16:VSE16 WBU16:WCA16 WLQ16:WLW16 WVM16:WVS16 E65552:K65552 JA65552:JG65552 SW65552:TC65552 ACS65552:ACY65552 AMO65552:AMU65552 AWK65552:AWQ65552 BGG65552:BGM65552 BQC65552:BQI65552 BZY65552:CAE65552 CJU65552:CKA65552 CTQ65552:CTW65552 DDM65552:DDS65552 DNI65552:DNO65552 DXE65552:DXK65552 EHA65552:EHG65552 EQW65552:ERC65552 FAS65552:FAY65552 FKO65552:FKU65552 FUK65552:FUQ65552 GEG65552:GEM65552 GOC65552:GOI65552 GXY65552:GYE65552 HHU65552:HIA65552 HRQ65552:HRW65552 IBM65552:IBS65552 ILI65552:ILO65552 IVE65552:IVK65552 JFA65552:JFG65552 JOW65552:JPC65552 JYS65552:JYY65552 KIO65552:KIU65552 KSK65552:KSQ65552 LCG65552:LCM65552 LMC65552:LMI65552 LVY65552:LWE65552 MFU65552:MGA65552 MPQ65552:MPW65552 MZM65552:MZS65552 NJI65552:NJO65552 NTE65552:NTK65552 ODA65552:ODG65552 OMW65552:ONC65552 OWS65552:OWY65552 PGO65552:PGU65552 PQK65552:PQQ65552 QAG65552:QAM65552 QKC65552:QKI65552 QTY65552:QUE65552 RDU65552:REA65552 RNQ65552:RNW65552 RXM65552:RXS65552 SHI65552:SHO65552 SRE65552:SRK65552 TBA65552:TBG65552 TKW65552:TLC65552 TUS65552:TUY65552 UEO65552:UEU65552 UOK65552:UOQ65552 UYG65552:UYM65552 VIC65552:VII65552 VRY65552:VSE65552 WBU65552:WCA65552 WLQ65552:WLW65552 WVM65552:WVS65552 E131088:K131088 JA131088:JG131088 SW131088:TC131088 ACS131088:ACY131088 AMO131088:AMU131088 AWK131088:AWQ131088 BGG131088:BGM131088 BQC131088:BQI131088 BZY131088:CAE131088 CJU131088:CKA131088 CTQ131088:CTW131088 DDM131088:DDS131088 DNI131088:DNO131088 DXE131088:DXK131088 EHA131088:EHG131088 EQW131088:ERC131088 FAS131088:FAY131088 FKO131088:FKU131088 FUK131088:FUQ131088 GEG131088:GEM131088 GOC131088:GOI131088 GXY131088:GYE131088 HHU131088:HIA131088 HRQ131088:HRW131088 IBM131088:IBS131088 ILI131088:ILO131088 IVE131088:IVK131088 JFA131088:JFG131088 JOW131088:JPC131088 JYS131088:JYY131088 KIO131088:KIU131088 KSK131088:KSQ131088 LCG131088:LCM131088 LMC131088:LMI131088 LVY131088:LWE131088 MFU131088:MGA131088 MPQ131088:MPW131088 MZM131088:MZS131088 NJI131088:NJO131088 NTE131088:NTK131088 ODA131088:ODG131088 OMW131088:ONC131088 OWS131088:OWY131088 PGO131088:PGU131088 PQK131088:PQQ131088 QAG131088:QAM131088 QKC131088:QKI131088 QTY131088:QUE131088 RDU131088:REA131088 RNQ131088:RNW131088 RXM131088:RXS131088 SHI131088:SHO131088 SRE131088:SRK131088 TBA131088:TBG131088 TKW131088:TLC131088 TUS131088:TUY131088 UEO131088:UEU131088 UOK131088:UOQ131088 UYG131088:UYM131088 VIC131088:VII131088 VRY131088:VSE131088 WBU131088:WCA131088 WLQ131088:WLW131088 WVM131088:WVS131088 E196624:K196624 JA196624:JG196624 SW196624:TC196624 ACS196624:ACY196624 AMO196624:AMU196624 AWK196624:AWQ196624 BGG196624:BGM196624 BQC196624:BQI196624 BZY196624:CAE196624 CJU196624:CKA196624 CTQ196624:CTW196624 DDM196624:DDS196624 DNI196624:DNO196624 DXE196624:DXK196624 EHA196624:EHG196624 EQW196624:ERC196624 FAS196624:FAY196624 FKO196624:FKU196624 FUK196624:FUQ196624 GEG196624:GEM196624 GOC196624:GOI196624 GXY196624:GYE196624 HHU196624:HIA196624 HRQ196624:HRW196624 IBM196624:IBS196624 ILI196624:ILO196624 IVE196624:IVK196624 JFA196624:JFG196624 JOW196624:JPC196624 JYS196624:JYY196624 KIO196624:KIU196624 KSK196624:KSQ196624 LCG196624:LCM196624 LMC196624:LMI196624 LVY196624:LWE196624 MFU196624:MGA196624 MPQ196624:MPW196624 MZM196624:MZS196624 NJI196624:NJO196624 NTE196624:NTK196624 ODA196624:ODG196624 OMW196624:ONC196624 OWS196624:OWY196624 PGO196624:PGU196624 PQK196624:PQQ196624 QAG196624:QAM196624 QKC196624:QKI196624 QTY196624:QUE196624 RDU196624:REA196624 RNQ196624:RNW196624 RXM196624:RXS196624 SHI196624:SHO196624 SRE196624:SRK196624 TBA196624:TBG196624 TKW196624:TLC196624 TUS196624:TUY196624 UEO196624:UEU196624 UOK196624:UOQ196624 UYG196624:UYM196624 VIC196624:VII196624 VRY196624:VSE196624 WBU196624:WCA196624 WLQ196624:WLW196624 WVM196624:WVS196624 E262160:K262160 JA262160:JG262160 SW262160:TC262160 ACS262160:ACY262160 AMO262160:AMU262160 AWK262160:AWQ262160 BGG262160:BGM262160 BQC262160:BQI262160 BZY262160:CAE262160 CJU262160:CKA262160 CTQ262160:CTW262160 DDM262160:DDS262160 DNI262160:DNO262160 DXE262160:DXK262160 EHA262160:EHG262160 EQW262160:ERC262160 FAS262160:FAY262160 FKO262160:FKU262160 FUK262160:FUQ262160 GEG262160:GEM262160 GOC262160:GOI262160 GXY262160:GYE262160 HHU262160:HIA262160 HRQ262160:HRW262160 IBM262160:IBS262160 ILI262160:ILO262160 IVE262160:IVK262160 JFA262160:JFG262160 JOW262160:JPC262160 JYS262160:JYY262160 KIO262160:KIU262160 KSK262160:KSQ262160 LCG262160:LCM262160 LMC262160:LMI262160 LVY262160:LWE262160 MFU262160:MGA262160 MPQ262160:MPW262160 MZM262160:MZS262160 NJI262160:NJO262160 NTE262160:NTK262160 ODA262160:ODG262160 OMW262160:ONC262160 OWS262160:OWY262160 PGO262160:PGU262160 PQK262160:PQQ262160 QAG262160:QAM262160 QKC262160:QKI262160 QTY262160:QUE262160 RDU262160:REA262160 RNQ262160:RNW262160 RXM262160:RXS262160 SHI262160:SHO262160 SRE262160:SRK262160 TBA262160:TBG262160 TKW262160:TLC262160 TUS262160:TUY262160 UEO262160:UEU262160 UOK262160:UOQ262160 UYG262160:UYM262160 VIC262160:VII262160 VRY262160:VSE262160 WBU262160:WCA262160 WLQ262160:WLW262160 WVM262160:WVS262160 E327696:K327696 JA327696:JG327696 SW327696:TC327696 ACS327696:ACY327696 AMO327696:AMU327696 AWK327696:AWQ327696 BGG327696:BGM327696 BQC327696:BQI327696 BZY327696:CAE327696 CJU327696:CKA327696 CTQ327696:CTW327696 DDM327696:DDS327696 DNI327696:DNO327696 DXE327696:DXK327696 EHA327696:EHG327696 EQW327696:ERC327696 FAS327696:FAY327696 FKO327696:FKU327696 FUK327696:FUQ327696 GEG327696:GEM327696 GOC327696:GOI327696 GXY327696:GYE327696 HHU327696:HIA327696 HRQ327696:HRW327696 IBM327696:IBS327696 ILI327696:ILO327696 IVE327696:IVK327696 JFA327696:JFG327696 JOW327696:JPC327696 JYS327696:JYY327696 KIO327696:KIU327696 KSK327696:KSQ327696 LCG327696:LCM327696 LMC327696:LMI327696 LVY327696:LWE327696 MFU327696:MGA327696 MPQ327696:MPW327696 MZM327696:MZS327696 NJI327696:NJO327696 NTE327696:NTK327696 ODA327696:ODG327696 OMW327696:ONC327696 OWS327696:OWY327696 PGO327696:PGU327696 PQK327696:PQQ327696 QAG327696:QAM327696 QKC327696:QKI327696 QTY327696:QUE327696 RDU327696:REA327696 RNQ327696:RNW327696 RXM327696:RXS327696 SHI327696:SHO327696 SRE327696:SRK327696 TBA327696:TBG327696 TKW327696:TLC327696 TUS327696:TUY327696 UEO327696:UEU327696 UOK327696:UOQ327696 UYG327696:UYM327696 VIC327696:VII327696 VRY327696:VSE327696 WBU327696:WCA327696 WLQ327696:WLW327696 WVM327696:WVS327696 E393232:K393232 JA393232:JG393232 SW393232:TC393232 ACS393232:ACY393232 AMO393232:AMU393232 AWK393232:AWQ393232 BGG393232:BGM393232 BQC393232:BQI393232 BZY393232:CAE393232 CJU393232:CKA393232 CTQ393232:CTW393232 DDM393232:DDS393232 DNI393232:DNO393232 DXE393232:DXK393232 EHA393232:EHG393232 EQW393232:ERC393232 FAS393232:FAY393232 FKO393232:FKU393232 FUK393232:FUQ393232 GEG393232:GEM393232 GOC393232:GOI393232 GXY393232:GYE393232 HHU393232:HIA393232 HRQ393232:HRW393232 IBM393232:IBS393232 ILI393232:ILO393232 IVE393232:IVK393232 JFA393232:JFG393232 JOW393232:JPC393232 JYS393232:JYY393232 KIO393232:KIU393232 KSK393232:KSQ393232 LCG393232:LCM393232 LMC393232:LMI393232 LVY393232:LWE393232 MFU393232:MGA393232 MPQ393232:MPW393232 MZM393232:MZS393232 NJI393232:NJO393232 NTE393232:NTK393232 ODA393232:ODG393232 OMW393232:ONC393232 OWS393232:OWY393232 PGO393232:PGU393232 PQK393232:PQQ393232 QAG393232:QAM393232 QKC393232:QKI393232 QTY393232:QUE393232 RDU393232:REA393232 RNQ393232:RNW393232 RXM393232:RXS393232 SHI393232:SHO393232 SRE393232:SRK393232 TBA393232:TBG393232 TKW393232:TLC393232 TUS393232:TUY393232 UEO393232:UEU393232 UOK393232:UOQ393232 UYG393232:UYM393232 VIC393232:VII393232 VRY393232:VSE393232 WBU393232:WCA393232 WLQ393232:WLW393232 WVM393232:WVS393232 E458768:K458768 JA458768:JG458768 SW458768:TC458768 ACS458768:ACY458768 AMO458768:AMU458768 AWK458768:AWQ458768 BGG458768:BGM458768 BQC458768:BQI458768 BZY458768:CAE458768 CJU458768:CKA458768 CTQ458768:CTW458768 DDM458768:DDS458768 DNI458768:DNO458768 DXE458768:DXK458768 EHA458768:EHG458768 EQW458768:ERC458768 FAS458768:FAY458768 FKO458768:FKU458768 FUK458768:FUQ458768 GEG458768:GEM458768 GOC458768:GOI458768 GXY458768:GYE458768 HHU458768:HIA458768 HRQ458768:HRW458768 IBM458768:IBS458768 ILI458768:ILO458768 IVE458768:IVK458768 JFA458768:JFG458768 JOW458768:JPC458768 JYS458768:JYY458768 KIO458768:KIU458768 KSK458768:KSQ458768 LCG458768:LCM458768 LMC458768:LMI458768 LVY458768:LWE458768 MFU458768:MGA458768 MPQ458768:MPW458768 MZM458768:MZS458768 NJI458768:NJO458768 NTE458768:NTK458768 ODA458768:ODG458768 OMW458768:ONC458768 OWS458768:OWY458768 PGO458768:PGU458768 PQK458768:PQQ458768 QAG458768:QAM458768 QKC458768:QKI458768 QTY458768:QUE458768 RDU458768:REA458768 RNQ458768:RNW458768 RXM458768:RXS458768 SHI458768:SHO458768 SRE458768:SRK458768 TBA458768:TBG458768 TKW458768:TLC458768 TUS458768:TUY458768 UEO458768:UEU458768 UOK458768:UOQ458768 UYG458768:UYM458768 VIC458768:VII458768 VRY458768:VSE458768 WBU458768:WCA458768 WLQ458768:WLW458768 WVM458768:WVS458768 E524304:K524304 JA524304:JG524304 SW524304:TC524304 ACS524304:ACY524304 AMO524304:AMU524304 AWK524304:AWQ524304 BGG524304:BGM524304 BQC524304:BQI524304 BZY524304:CAE524304 CJU524304:CKA524304 CTQ524304:CTW524304 DDM524304:DDS524304 DNI524304:DNO524304 DXE524304:DXK524304 EHA524304:EHG524304 EQW524304:ERC524304 FAS524304:FAY524304 FKO524304:FKU524304 FUK524304:FUQ524304 GEG524304:GEM524304 GOC524304:GOI524304 GXY524304:GYE524304 HHU524304:HIA524304 HRQ524304:HRW524304 IBM524304:IBS524304 ILI524304:ILO524304 IVE524304:IVK524304 JFA524304:JFG524304 JOW524304:JPC524304 JYS524304:JYY524304 KIO524304:KIU524304 KSK524304:KSQ524304 LCG524304:LCM524304 LMC524304:LMI524304 LVY524304:LWE524304 MFU524304:MGA524304 MPQ524304:MPW524304 MZM524304:MZS524304 NJI524304:NJO524304 NTE524304:NTK524304 ODA524304:ODG524304 OMW524304:ONC524304 OWS524304:OWY524304 PGO524304:PGU524304 PQK524304:PQQ524304 QAG524304:QAM524304 QKC524304:QKI524304 QTY524304:QUE524304 RDU524304:REA524304 RNQ524304:RNW524304 RXM524304:RXS524304 SHI524304:SHO524304 SRE524304:SRK524304 TBA524304:TBG524304 TKW524304:TLC524304 TUS524304:TUY524304 UEO524304:UEU524304 UOK524304:UOQ524304 UYG524304:UYM524304 VIC524304:VII524304 VRY524304:VSE524304 WBU524304:WCA524304 WLQ524304:WLW524304 WVM524304:WVS524304 E589840:K589840 JA589840:JG589840 SW589840:TC589840 ACS589840:ACY589840 AMO589840:AMU589840 AWK589840:AWQ589840 BGG589840:BGM589840 BQC589840:BQI589840 BZY589840:CAE589840 CJU589840:CKA589840 CTQ589840:CTW589840 DDM589840:DDS589840 DNI589840:DNO589840 DXE589840:DXK589840 EHA589840:EHG589840 EQW589840:ERC589840 FAS589840:FAY589840 FKO589840:FKU589840 FUK589840:FUQ589840 GEG589840:GEM589840 GOC589840:GOI589840 GXY589840:GYE589840 HHU589840:HIA589840 HRQ589840:HRW589840 IBM589840:IBS589840 ILI589840:ILO589840 IVE589840:IVK589840 JFA589840:JFG589840 JOW589840:JPC589840 JYS589840:JYY589840 KIO589840:KIU589840 KSK589840:KSQ589840 LCG589840:LCM589840 LMC589840:LMI589840 LVY589840:LWE589840 MFU589840:MGA589840 MPQ589840:MPW589840 MZM589840:MZS589840 NJI589840:NJO589840 NTE589840:NTK589840 ODA589840:ODG589840 OMW589840:ONC589840 OWS589840:OWY589840 PGO589840:PGU589840 PQK589840:PQQ589840 QAG589840:QAM589840 QKC589840:QKI589840 QTY589840:QUE589840 RDU589840:REA589840 RNQ589840:RNW589840 RXM589840:RXS589840 SHI589840:SHO589840 SRE589840:SRK589840 TBA589840:TBG589840 TKW589840:TLC589840 TUS589840:TUY589840 UEO589840:UEU589840 UOK589840:UOQ589840 UYG589840:UYM589840 VIC589840:VII589840 VRY589840:VSE589840 WBU589840:WCA589840 WLQ589840:WLW589840 WVM589840:WVS589840 E655376:K655376 JA655376:JG655376 SW655376:TC655376 ACS655376:ACY655376 AMO655376:AMU655376 AWK655376:AWQ655376 BGG655376:BGM655376 BQC655376:BQI655376 BZY655376:CAE655376 CJU655376:CKA655376 CTQ655376:CTW655376 DDM655376:DDS655376 DNI655376:DNO655376 DXE655376:DXK655376 EHA655376:EHG655376 EQW655376:ERC655376 FAS655376:FAY655376 FKO655376:FKU655376 FUK655376:FUQ655376 GEG655376:GEM655376 GOC655376:GOI655376 GXY655376:GYE655376 HHU655376:HIA655376 HRQ655376:HRW655376 IBM655376:IBS655376 ILI655376:ILO655376 IVE655376:IVK655376 JFA655376:JFG655376 JOW655376:JPC655376 JYS655376:JYY655376 KIO655376:KIU655376 KSK655376:KSQ655376 LCG655376:LCM655376 LMC655376:LMI655376 LVY655376:LWE655376 MFU655376:MGA655376 MPQ655376:MPW655376 MZM655376:MZS655376 NJI655376:NJO655376 NTE655376:NTK655376 ODA655376:ODG655376 OMW655376:ONC655376 OWS655376:OWY655376 PGO655376:PGU655376 PQK655376:PQQ655376 QAG655376:QAM655376 QKC655376:QKI655376 QTY655376:QUE655376 RDU655376:REA655376 RNQ655376:RNW655376 RXM655376:RXS655376 SHI655376:SHO655376 SRE655376:SRK655376 TBA655376:TBG655376 TKW655376:TLC655376 TUS655376:TUY655376 UEO655376:UEU655376 UOK655376:UOQ655376 UYG655376:UYM655376 VIC655376:VII655376 VRY655376:VSE655376 WBU655376:WCA655376 WLQ655376:WLW655376 WVM655376:WVS655376 E720912:K720912 JA720912:JG720912 SW720912:TC720912 ACS720912:ACY720912 AMO720912:AMU720912 AWK720912:AWQ720912 BGG720912:BGM720912 BQC720912:BQI720912 BZY720912:CAE720912 CJU720912:CKA720912 CTQ720912:CTW720912 DDM720912:DDS720912 DNI720912:DNO720912 DXE720912:DXK720912 EHA720912:EHG720912 EQW720912:ERC720912 FAS720912:FAY720912 FKO720912:FKU720912 FUK720912:FUQ720912 GEG720912:GEM720912 GOC720912:GOI720912 GXY720912:GYE720912 HHU720912:HIA720912 HRQ720912:HRW720912 IBM720912:IBS720912 ILI720912:ILO720912 IVE720912:IVK720912 JFA720912:JFG720912 JOW720912:JPC720912 JYS720912:JYY720912 KIO720912:KIU720912 KSK720912:KSQ720912 LCG720912:LCM720912 LMC720912:LMI720912 LVY720912:LWE720912 MFU720912:MGA720912 MPQ720912:MPW720912 MZM720912:MZS720912 NJI720912:NJO720912 NTE720912:NTK720912 ODA720912:ODG720912 OMW720912:ONC720912 OWS720912:OWY720912 PGO720912:PGU720912 PQK720912:PQQ720912 QAG720912:QAM720912 QKC720912:QKI720912 QTY720912:QUE720912 RDU720912:REA720912 RNQ720912:RNW720912 RXM720912:RXS720912 SHI720912:SHO720912 SRE720912:SRK720912 TBA720912:TBG720912 TKW720912:TLC720912 TUS720912:TUY720912 UEO720912:UEU720912 UOK720912:UOQ720912 UYG720912:UYM720912 VIC720912:VII720912 VRY720912:VSE720912 WBU720912:WCA720912 WLQ720912:WLW720912 WVM720912:WVS720912 E786448:K786448 JA786448:JG786448 SW786448:TC786448 ACS786448:ACY786448 AMO786448:AMU786448 AWK786448:AWQ786448 BGG786448:BGM786448 BQC786448:BQI786448 BZY786448:CAE786448 CJU786448:CKA786448 CTQ786448:CTW786448 DDM786448:DDS786448 DNI786448:DNO786448 DXE786448:DXK786448 EHA786448:EHG786448 EQW786448:ERC786448 FAS786448:FAY786448 FKO786448:FKU786448 FUK786448:FUQ786448 GEG786448:GEM786448 GOC786448:GOI786448 GXY786448:GYE786448 HHU786448:HIA786448 HRQ786448:HRW786448 IBM786448:IBS786448 ILI786448:ILO786448 IVE786448:IVK786448 JFA786448:JFG786448 JOW786448:JPC786448 JYS786448:JYY786448 KIO786448:KIU786448 KSK786448:KSQ786448 LCG786448:LCM786448 LMC786448:LMI786448 LVY786448:LWE786448 MFU786448:MGA786448 MPQ786448:MPW786448 MZM786448:MZS786448 NJI786448:NJO786448 NTE786448:NTK786448 ODA786448:ODG786448 OMW786448:ONC786448 OWS786448:OWY786448 PGO786448:PGU786448 PQK786448:PQQ786448 QAG786448:QAM786448 QKC786448:QKI786448 QTY786448:QUE786448 RDU786448:REA786448 RNQ786448:RNW786448 RXM786448:RXS786448 SHI786448:SHO786448 SRE786448:SRK786448 TBA786448:TBG786448 TKW786448:TLC786448 TUS786448:TUY786448 UEO786448:UEU786448 UOK786448:UOQ786448 UYG786448:UYM786448 VIC786448:VII786448 VRY786448:VSE786448 WBU786448:WCA786448 WLQ786448:WLW786448 WVM786448:WVS786448 E851984:K851984 JA851984:JG851984 SW851984:TC851984 ACS851984:ACY851984 AMO851984:AMU851984 AWK851984:AWQ851984 BGG851984:BGM851984 BQC851984:BQI851984 BZY851984:CAE851984 CJU851984:CKA851984 CTQ851984:CTW851984 DDM851984:DDS851984 DNI851984:DNO851984 DXE851984:DXK851984 EHA851984:EHG851984 EQW851984:ERC851984 FAS851984:FAY851984 FKO851984:FKU851984 FUK851984:FUQ851984 GEG851984:GEM851984 GOC851984:GOI851984 GXY851984:GYE851984 HHU851984:HIA851984 HRQ851984:HRW851984 IBM851984:IBS851984 ILI851984:ILO851984 IVE851984:IVK851984 JFA851984:JFG851984 JOW851984:JPC851984 JYS851984:JYY851984 KIO851984:KIU851984 KSK851984:KSQ851984 LCG851984:LCM851984 LMC851984:LMI851984 LVY851984:LWE851984 MFU851984:MGA851984 MPQ851984:MPW851984 MZM851984:MZS851984 NJI851984:NJO851984 NTE851984:NTK851984 ODA851984:ODG851984 OMW851984:ONC851984 OWS851984:OWY851984 PGO851984:PGU851984 PQK851984:PQQ851984 QAG851984:QAM851984 QKC851984:QKI851984 QTY851984:QUE851984 RDU851984:REA851984 RNQ851984:RNW851984 RXM851984:RXS851984 SHI851984:SHO851984 SRE851984:SRK851984 TBA851984:TBG851984 TKW851984:TLC851984 TUS851984:TUY851984 UEO851984:UEU851984 UOK851984:UOQ851984 UYG851984:UYM851984 VIC851984:VII851984 VRY851984:VSE851984 WBU851984:WCA851984 WLQ851984:WLW851984 WVM851984:WVS851984 E917520:K917520 JA917520:JG917520 SW917520:TC917520 ACS917520:ACY917520 AMO917520:AMU917520 AWK917520:AWQ917520 BGG917520:BGM917520 BQC917520:BQI917520 BZY917520:CAE917520 CJU917520:CKA917520 CTQ917520:CTW917520 DDM917520:DDS917520 DNI917520:DNO917520 DXE917520:DXK917520 EHA917520:EHG917520 EQW917520:ERC917520 FAS917520:FAY917520 FKO917520:FKU917520 FUK917520:FUQ917520 GEG917520:GEM917520 GOC917520:GOI917520 GXY917520:GYE917520 HHU917520:HIA917520 HRQ917520:HRW917520 IBM917520:IBS917520 ILI917520:ILO917520 IVE917520:IVK917520 JFA917520:JFG917520 JOW917520:JPC917520 JYS917520:JYY917520 KIO917520:KIU917520 KSK917520:KSQ917520 LCG917520:LCM917520 LMC917520:LMI917520 LVY917520:LWE917520 MFU917520:MGA917520 MPQ917520:MPW917520 MZM917520:MZS917520 NJI917520:NJO917520 NTE917520:NTK917520 ODA917520:ODG917520 OMW917520:ONC917520 OWS917520:OWY917520 PGO917520:PGU917520 PQK917520:PQQ917520 QAG917520:QAM917520 QKC917520:QKI917520 QTY917520:QUE917520 RDU917520:REA917520 RNQ917520:RNW917520 RXM917520:RXS917520 SHI917520:SHO917520 SRE917520:SRK917520 TBA917520:TBG917520 TKW917520:TLC917520 TUS917520:TUY917520 UEO917520:UEU917520 UOK917520:UOQ917520 UYG917520:UYM917520 VIC917520:VII917520 VRY917520:VSE917520 WBU917520:WCA917520 WLQ917520:WLW917520 WVM917520:WVS917520 E983056:K983056 JA983056:JG983056 SW983056:TC983056 ACS983056:ACY983056 AMO983056:AMU983056 AWK983056:AWQ983056 BGG983056:BGM983056 BQC983056:BQI983056 BZY983056:CAE983056 CJU983056:CKA983056 CTQ983056:CTW983056 DDM983056:DDS983056 DNI983056:DNO983056 DXE983056:DXK983056 EHA983056:EHG983056 EQW983056:ERC983056 FAS983056:FAY983056 FKO983056:FKU983056 FUK983056:FUQ983056 GEG983056:GEM983056 GOC983056:GOI983056 GXY983056:GYE983056 HHU983056:HIA983056 HRQ983056:HRW983056 IBM983056:IBS983056 ILI983056:ILO983056 IVE983056:IVK983056 JFA983056:JFG983056 JOW983056:JPC983056 JYS983056:JYY983056 KIO983056:KIU983056 KSK983056:KSQ983056 LCG983056:LCM983056 LMC983056:LMI983056 LVY983056:LWE983056 MFU983056:MGA983056 MPQ983056:MPW983056 MZM983056:MZS983056 NJI983056:NJO983056 NTE983056:NTK983056 ODA983056:ODG983056 OMW983056:ONC983056 OWS983056:OWY983056 PGO983056:PGU983056 PQK983056:PQQ983056 QAG983056:QAM983056 QKC983056:QKI983056 QTY983056:QUE983056 RDU983056:REA983056 RNQ983056:RNW983056 RXM983056:RXS983056 SHI983056:SHO983056 SRE983056:SRK983056 TBA983056:TBG983056 TKW983056:TLC983056 TUS983056:TUY983056 UEO983056:UEU983056 UOK983056:UOQ983056 UYG983056:UYM983056 VIC983056:VII983056 VRY983056:VSE983056 WBU983056:WCA983056 WLQ983056:WLW983056 WVM983056:WVS983056 UYH983065:UYP983065 JA17:JH17 SW17:TD17 ACS17:ACZ17 AMO17:AMV17 AWK17:AWR17 BGG17:BGN17 BQC17:BQJ17 BZY17:CAF17 CJU17:CKB17 CTQ17:CTX17 DDM17:DDT17 DNI17:DNP17 DXE17:DXL17 EHA17:EHH17 EQW17:ERD17 FAS17:FAZ17 FKO17:FKV17 FUK17:FUR17 GEG17:GEN17 GOC17:GOJ17 GXY17:GYF17 HHU17:HIB17 HRQ17:HRX17 IBM17:IBT17 ILI17:ILP17 IVE17:IVL17 JFA17:JFH17 JOW17:JPD17 JYS17:JYZ17 KIO17:KIV17 KSK17:KSR17 LCG17:LCN17 LMC17:LMJ17 LVY17:LWF17 MFU17:MGB17 MPQ17:MPX17 MZM17:MZT17 NJI17:NJP17 NTE17:NTL17 ODA17:ODH17 OMW17:OND17 OWS17:OWZ17 PGO17:PGV17 PQK17:PQR17 QAG17:QAN17 QKC17:QKJ17 QTY17:QUF17 RDU17:REB17 RNQ17:RNX17 RXM17:RXT17 SHI17:SHP17 SRE17:SRL17 TBA17:TBH17 TKW17:TLD17 TUS17:TUZ17 UEO17:UEV17 UOK17:UOR17 UYG17:UYN17 VIC17:VIJ17 VRY17:VSF17 WBU17:WCB17 WLQ17:WLX17 WVM17:WVT17 E65553:L65553 JA65553:JH65553 SW65553:TD65553 ACS65553:ACZ65553 AMO65553:AMV65553 AWK65553:AWR65553 BGG65553:BGN65553 BQC65553:BQJ65553 BZY65553:CAF65553 CJU65553:CKB65553 CTQ65553:CTX65553 DDM65553:DDT65553 DNI65553:DNP65553 DXE65553:DXL65553 EHA65553:EHH65553 EQW65553:ERD65553 FAS65553:FAZ65553 FKO65553:FKV65553 FUK65553:FUR65553 GEG65553:GEN65553 GOC65553:GOJ65553 GXY65553:GYF65553 HHU65553:HIB65553 HRQ65553:HRX65553 IBM65553:IBT65553 ILI65553:ILP65553 IVE65553:IVL65553 JFA65553:JFH65553 JOW65553:JPD65553 JYS65553:JYZ65553 KIO65553:KIV65553 KSK65553:KSR65553 LCG65553:LCN65553 LMC65553:LMJ65553 LVY65553:LWF65553 MFU65553:MGB65553 MPQ65553:MPX65553 MZM65553:MZT65553 NJI65553:NJP65553 NTE65553:NTL65553 ODA65553:ODH65553 OMW65553:OND65553 OWS65553:OWZ65553 PGO65553:PGV65553 PQK65553:PQR65553 QAG65553:QAN65553 QKC65553:QKJ65553 QTY65553:QUF65553 RDU65553:REB65553 RNQ65553:RNX65553 RXM65553:RXT65553 SHI65553:SHP65553 SRE65553:SRL65553 TBA65553:TBH65553 TKW65553:TLD65553 TUS65553:TUZ65553 UEO65553:UEV65553 UOK65553:UOR65553 UYG65553:UYN65553 VIC65553:VIJ65553 VRY65553:VSF65553 WBU65553:WCB65553 WLQ65553:WLX65553 WVM65553:WVT65553 E131089:L131089 JA131089:JH131089 SW131089:TD131089 ACS131089:ACZ131089 AMO131089:AMV131089 AWK131089:AWR131089 BGG131089:BGN131089 BQC131089:BQJ131089 BZY131089:CAF131089 CJU131089:CKB131089 CTQ131089:CTX131089 DDM131089:DDT131089 DNI131089:DNP131089 DXE131089:DXL131089 EHA131089:EHH131089 EQW131089:ERD131089 FAS131089:FAZ131089 FKO131089:FKV131089 FUK131089:FUR131089 GEG131089:GEN131089 GOC131089:GOJ131089 GXY131089:GYF131089 HHU131089:HIB131089 HRQ131089:HRX131089 IBM131089:IBT131089 ILI131089:ILP131089 IVE131089:IVL131089 JFA131089:JFH131089 JOW131089:JPD131089 JYS131089:JYZ131089 KIO131089:KIV131089 KSK131089:KSR131089 LCG131089:LCN131089 LMC131089:LMJ131089 LVY131089:LWF131089 MFU131089:MGB131089 MPQ131089:MPX131089 MZM131089:MZT131089 NJI131089:NJP131089 NTE131089:NTL131089 ODA131089:ODH131089 OMW131089:OND131089 OWS131089:OWZ131089 PGO131089:PGV131089 PQK131089:PQR131089 QAG131089:QAN131089 QKC131089:QKJ131089 QTY131089:QUF131089 RDU131089:REB131089 RNQ131089:RNX131089 RXM131089:RXT131089 SHI131089:SHP131089 SRE131089:SRL131089 TBA131089:TBH131089 TKW131089:TLD131089 TUS131089:TUZ131089 UEO131089:UEV131089 UOK131089:UOR131089 UYG131089:UYN131089 VIC131089:VIJ131089 VRY131089:VSF131089 WBU131089:WCB131089 WLQ131089:WLX131089 WVM131089:WVT131089 E196625:L196625 JA196625:JH196625 SW196625:TD196625 ACS196625:ACZ196625 AMO196625:AMV196625 AWK196625:AWR196625 BGG196625:BGN196625 BQC196625:BQJ196625 BZY196625:CAF196625 CJU196625:CKB196625 CTQ196625:CTX196625 DDM196625:DDT196625 DNI196625:DNP196625 DXE196625:DXL196625 EHA196625:EHH196625 EQW196625:ERD196625 FAS196625:FAZ196625 FKO196625:FKV196625 FUK196625:FUR196625 GEG196625:GEN196625 GOC196625:GOJ196625 GXY196625:GYF196625 HHU196625:HIB196625 HRQ196625:HRX196625 IBM196625:IBT196625 ILI196625:ILP196625 IVE196625:IVL196625 JFA196625:JFH196625 JOW196625:JPD196625 JYS196625:JYZ196625 KIO196625:KIV196625 KSK196625:KSR196625 LCG196625:LCN196625 LMC196625:LMJ196625 LVY196625:LWF196625 MFU196625:MGB196625 MPQ196625:MPX196625 MZM196625:MZT196625 NJI196625:NJP196625 NTE196625:NTL196625 ODA196625:ODH196625 OMW196625:OND196625 OWS196625:OWZ196625 PGO196625:PGV196625 PQK196625:PQR196625 QAG196625:QAN196625 QKC196625:QKJ196625 QTY196625:QUF196625 RDU196625:REB196625 RNQ196625:RNX196625 RXM196625:RXT196625 SHI196625:SHP196625 SRE196625:SRL196625 TBA196625:TBH196625 TKW196625:TLD196625 TUS196625:TUZ196625 UEO196625:UEV196625 UOK196625:UOR196625 UYG196625:UYN196625 VIC196625:VIJ196625 VRY196625:VSF196625 WBU196625:WCB196625 WLQ196625:WLX196625 WVM196625:WVT196625 E262161:L262161 JA262161:JH262161 SW262161:TD262161 ACS262161:ACZ262161 AMO262161:AMV262161 AWK262161:AWR262161 BGG262161:BGN262161 BQC262161:BQJ262161 BZY262161:CAF262161 CJU262161:CKB262161 CTQ262161:CTX262161 DDM262161:DDT262161 DNI262161:DNP262161 DXE262161:DXL262161 EHA262161:EHH262161 EQW262161:ERD262161 FAS262161:FAZ262161 FKO262161:FKV262161 FUK262161:FUR262161 GEG262161:GEN262161 GOC262161:GOJ262161 GXY262161:GYF262161 HHU262161:HIB262161 HRQ262161:HRX262161 IBM262161:IBT262161 ILI262161:ILP262161 IVE262161:IVL262161 JFA262161:JFH262161 JOW262161:JPD262161 JYS262161:JYZ262161 KIO262161:KIV262161 KSK262161:KSR262161 LCG262161:LCN262161 LMC262161:LMJ262161 LVY262161:LWF262161 MFU262161:MGB262161 MPQ262161:MPX262161 MZM262161:MZT262161 NJI262161:NJP262161 NTE262161:NTL262161 ODA262161:ODH262161 OMW262161:OND262161 OWS262161:OWZ262161 PGO262161:PGV262161 PQK262161:PQR262161 QAG262161:QAN262161 QKC262161:QKJ262161 QTY262161:QUF262161 RDU262161:REB262161 RNQ262161:RNX262161 RXM262161:RXT262161 SHI262161:SHP262161 SRE262161:SRL262161 TBA262161:TBH262161 TKW262161:TLD262161 TUS262161:TUZ262161 UEO262161:UEV262161 UOK262161:UOR262161 UYG262161:UYN262161 VIC262161:VIJ262161 VRY262161:VSF262161 WBU262161:WCB262161 WLQ262161:WLX262161 WVM262161:WVT262161 E327697:L327697 JA327697:JH327697 SW327697:TD327697 ACS327697:ACZ327697 AMO327697:AMV327697 AWK327697:AWR327697 BGG327697:BGN327697 BQC327697:BQJ327697 BZY327697:CAF327697 CJU327697:CKB327697 CTQ327697:CTX327697 DDM327697:DDT327697 DNI327697:DNP327697 DXE327697:DXL327697 EHA327697:EHH327697 EQW327697:ERD327697 FAS327697:FAZ327697 FKO327697:FKV327697 FUK327697:FUR327697 GEG327697:GEN327697 GOC327697:GOJ327697 GXY327697:GYF327697 HHU327697:HIB327697 HRQ327697:HRX327697 IBM327697:IBT327697 ILI327697:ILP327697 IVE327697:IVL327697 JFA327697:JFH327697 JOW327697:JPD327697 JYS327697:JYZ327697 KIO327697:KIV327697 KSK327697:KSR327697 LCG327697:LCN327697 LMC327697:LMJ327697 LVY327697:LWF327697 MFU327697:MGB327697 MPQ327697:MPX327697 MZM327697:MZT327697 NJI327697:NJP327697 NTE327697:NTL327697 ODA327697:ODH327697 OMW327697:OND327697 OWS327697:OWZ327697 PGO327697:PGV327697 PQK327697:PQR327697 QAG327697:QAN327697 QKC327697:QKJ327697 QTY327697:QUF327697 RDU327697:REB327697 RNQ327697:RNX327697 RXM327697:RXT327697 SHI327697:SHP327697 SRE327697:SRL327697 TBA327697:TBH327697 TKW327697:TLD327697 TUS327697:TUZ327697 UEO327697:UEV327697 UOK327697:UOR327697 UYG327697:UYN327697 VIC327697:VIJ327697 VRY327697:VSF327697 WBU327697:WCB327697 WLQ327697:WLX327697 WVM327697:WVT327697 E393233:L393233 JA393233:JH393233 SW393233:TD393233 ACS393233:ACZ393233 AMO393233:AMV393233 AWK393233:AWR393233 BGG393233:BGN393233 BQC393233:BQJ393233 BZY393233:CAF393233 CJU393233:CKB393233 CTQ393233:CTX393233 DDM393233:DDT393233 DNI393233:DNP393233 DXE393233:DXL393233 EHA393233:EHH393233 EQW393233:ERD393233 FAS393233:FAZ393233 FKO393233:FKV393233 FUK393233:FUR393233 GEG393233:GEN393233 GOC393233:GOJ393233 GXY393233:GYF393233 HHU393233:HIB393233 HRQ393233:HRX393233 IBM393233:IBT393233 ILI393233:ILP393233 IVE393233:IVL393233 JFA393233:JFH393233 JOW393233:JPD393233 JYS393233:JYZ393233 KIO393233:KIV393233 KSK393233:KSR393233 LCG393233:LCN393233 LMC393233:LMJ393233 LVY393233:LWF393233 MFU393233:MGB393233 MPQ393233:MPX393233 MZM393233:MZT393233 NJI393233:NJP393233 NTE393233:NTL393233 ODA393233:ODH393233 OMW393233:OND393233 OWS393233:OWZ393233 PGO393233:PGV393233 PQK393233:PQR393233 QAG393233:QAN393233 QKC393233:QKJ393233 QTY393233:QUF393233 RDU393233:REB393233 RNQ393233:RNX393233 RXM393233:RXT393233 SHI393233:SHP393233 SRE393233:SRL393233 TBA393233:TBH393233 TKW393233:TLD393233 TUS393233:TUZ393233 UEO393233:UEV393233 UOK393233:UOR393233 UYG393233:UYN393233 VIC393233:VIJ393233 VRY393233:VSF393233 WBU393233:WCB393233 WLQ393233:WLX393233 WVM393233:WVT393233 E458769:L458769 JA458769:JH458769 SW458769:TD458769 ACS458769:ACZ458769 AMO458769:AMV458769 AWK458769:AWR458769 BGG458769:BGN458769 BQC458769:BQJ458769 BZY458769:CAF458769 CJU458769:CKB458769 CTQ458769:CTX458769 DDM458769:DDT458769 DNI458769:DNP458769 DXE458769:DXL458769 EHA458769:EHH458769 EQW458769:ERD458769 FAS458769:FAZ458769 FKO458769:FKV458769 FUK458769:FUR458769 GEG458769:GEN458769 GOC458769:GOJ458769 GXY458769:GYF458769 HHU458769:HIB458769 HRQ458769:HRX458769 IBM458769:IBT458769 ILI458769:ILP458769 IVE458769:IVL458769 JFA458769:JFH458769 JOW458769:JPD458769 JYS458769:JYZ458769 KIO458769:KIV458769 KSK458769:KSR458769 LCG458769:LCN458769 LMC458769:LMJ458769 LVY458769:LWF458769 MFU458769:MGB458769 MPQ458769:MPX458769 MZM458769:MZT458769 NJI458769:NJP458769 NTE458769:NTL458769 ODA458769:ODH458769 OMW458769:OND458769 OWS458769:OWZ458769 PGO458769:PGV458769 PQK458769:PQR458769 QAG458769:QAN458769 QKC458769:QKJ458769 QTY458769:QUF458769 RDU458769:REB458769 RNQ458769:RNX458769 RXM458769:RXT458769 SHI458769:SHP458769 SRE458769:SRL458769 TBA458769:TBH458769 TKW458769:TLD458769 TUS458769:TUZ458769 UEO458769:UEV458769 UOK458769:UOR458769 UYG458769:UYN458769 VIC458769:VIJ458769 VRY458769:VSF458769 WBU458769:WCB458769 WLQ458769:WLX458769 WVM458769:WVT458769 E524305:L524305 JA524305:JH524305 SW524305:TD524305 ACS524305:ACZ524305 AMO524305:AMV524305 AWK524305:AWR524305 BGG524305:BGN524305 BQC524305:BQJ524305 BZY524305:CAF524305 CJU524305:CKB524305 CTQ524305:CTX524305 DDM524305:DDT524305 DNI524305:DNP524305 DXE524305:DXL524305 EHA524305:EHH524305 EQW524305:ERD524305 FAS524305:FAZ524305 FKO524305:FKV524305 FUK524305:FUR524305 GEG524305:GEN524305 GOC524305:GOJ524305 GXY524305:GYF524305 HHU524305:HIB524305 HRQ524305:HRX524305 IBM524305:IBT524305 ILI524305:ILP524305 IVE524305:IVL524305 JFA524305:JFH524305 JOW524305:JPD524305 JYS524305:JYZ524305 KIO524305:KIV524305 KSK524305:KSR524305 LCG524305:LCN524305 LMC524305:LMJ524305 LVY524305:LWF524305 MFU524305:MGB524305 MPQ524305:MPX524305 MZM524305:MZT524305 NJI524305:NJP524305 NTE524305:NTL524305 ODA524305:ODH524305 OMW524305:OND524305 OWS524305:OWZ524305 PGO524305:PGV524305 PQK524305:PQR524305 QAG524305:QAN524305 QKC524305:QKJ524305 QTY524305:QUF524305 RDU524305:REB524305 RNQ524305:RNX524305 RXM524305:RXT524305 SHI524305:SHP524305 SRE524305:SRL524305 TBA524305:TBH524305 TKW524305:TLD524305 TUS524305:TUZ524305 UEO524305:UEV524305 UOK524305:UOR524305 UYG524305:UYN524305 VIC524305:VIJ524305 VRY524305:VSF524305 WBU524305:WCB524305 WLQ524305:WLX524305 WVM524305:WVT524305 E589841:L589841 JA589841:JH589841 SW589841:TD589841 ACS589841:ACZ589841 AMO589841:AMV589841 AWK589841:AWR589841 BGG589841:BGN589841 BQC589841:BQJ589841 BZY589841:CAF589841 CJU589841:CKB589841 CTQ589841:CTX589841 DDM589841:DDT589841 DNI589841:DNP589841 DXE589841:DXL589841 EHA589841:EHH589841 EQW589841:ERD589841 FAS589841:FAZ589841 FKO589841:FKV589841 FUK589841:FUR589841 GEG589841:GEN589841 GOC589841:GOJ589841 GXY589841:GYF589841 HHU589841:HIB589841 HRQ589841:HRX589841 IBM589841:IBT589841 ILI589841:ILP589841 IVE589841:IVL589841 JFA589841:JFH589841 JOW589841:JPD589841 JYS589841:JYZ589841 KIO589841:KIV589841 KSK589841:KSR589841 LCG589841:LCN589841 LMC589841:LMJ589841 LVY589841:LWF589841 MFU589841:MGB589841 MPQ589841:MPX589841 MZM589841:MZT589841 NJI589841:NJP589841 NTE589841:NTL589841 ODA589841:ODH589841 OMW589841:OND589841 OWS589841:OWZ589841 PGO589841:PGV589841 PQK589841:PQR589841 QAG589841:QAN589841 QKC589841:QKJ589841 QTY589841:QUF589841 RDU589841:REB589841 RNQ589841:RNX589841 RXM589841:RXT589841 SHI589841:SHP589841 SRE589841:SRL589841 TBA589841:TBH589841 TKW589841:TLD589841 TUS589841:TUZ589841 UEO589841:UEV589841 UOK589841:UOR589841 UYG589841:UYN589841 VIC589841:VIJ589841 VRY589841:VSF589841 WBU589841:WCB589841 WLQ589841:WLX589841 WVM589841:WVT589841 E655377:L655377 JA655377:JH655377 SW655377:TD655377 ACS655377:ACZ655377 AMO655377:AMV655377 AWK655377:AWR655377 BGG655377:BGN655377 BQC655377:BQJ655377 BZY655377:CAF655377 CJU655377:CKB655377 CTQ655377:CTX655377 DDM655377:DDT655377 DNI655377:DNP655377 DXE655377:DXL655377 EHA655377:EHH655377 EQW655377:ERD655377 FAS655377:FAZ655377 FKO655377:FKV655377 FUK655377:FUR655377 GEG655377:GEN655377 GOC655377:GOJ655377 GXY655377:GYF655377 HHU655377:HIB655377 HRQ655377:HRX655377 IBM655377:IBT655377 ILI655377:ILP655377 IVE655377:IVL655377 JFA655377:JFH655377 JOW655377:JPD655377 JYS655377:JYZ655377 KIO655377:KIV655377 KSK655377:KSR655377 LCG655377:LCN655377 LMC655377:LMJ655377 LVY655377:LWF655377 MFU655377:MGB655377 MPQ655377:MPX655377 MZM655377:MZT655377 NJI655377:NJP655377 NTE655377:NTL655377 ODA655377:ODH655377 OMW655377:OND655377 OWS655377:OWZ655377 PGO655377:PGV655377 PQK655377:PQR655377 QAG655377:QAN655377 QKC655377:QKJ655377 QTY655377:QUF655377 RDU655377:REB655377 RNQ655377:RNX655377 RXM655377:RXT655377 SHI655377:SHP655377 SRE655377:SRL655377 TBA655377:TBH655377 TKW655377:TLD655377 TUS655377:TUZ655377 UEO655377:UEV655377 UOK655377:UOR655377 UYG655377:UYN655377 VIC655377:VIJ655377 VRY655377:VSF655377 WBU655377:WCB655377 WLQ655377:WLX655377 WVM655377:WVT655377 E720913:L720913 JA720913:JH720913 SW720913:TD720913 ACS720913:ACZ720913 AMO720913:AMV720913 AWK720913:AWR720913 BGG720913:BGN720913 BQC720913:BQJ720913 BZY720913:CAF720913 CJU720913:CKB720913 CTQ720913:CTX720913 DDM720913:DDT720913 DNI720913:DNP720913 DXE720913:DXL720913 EHA720913:EHH720913 EQW720913:ERD720913 FAS720913:FAZ720913 FKO720913:FKV720913 FUK720913:FUR720913 GEG720913:GEN720913 GOC720913:GOJ720913 GXY720913:GYF720913 HHU720913:HIB720913 HRQ720913:HRX720913 IBM720913:IBT720913 ILI720913:ILP720913 IVE720913:IVL720913 JFA720913:JFH720913 JOW720913:JPD720913 JYS720913:JYZ720913 KIO720913:KIV720913 KSK720913:KSR720913 LCG720913:LCN720913 LMC720913:LMJ720913 LVY720913:LWF720913 MFU720913:MGB720913 MPQ720913:MPX720913 MZM720913:MZT720913 NJI720913:NJP720913 NTE720913:NTL720913 ODA720913:ODH720913 OMW720913:OND720913 OWS720913:OWZ720913 PGO720913:PGV720913 PQK720913:PQR720913 QAG720913:QAN720913 QKC720913:QKJ720913 QTY720913:QUF720913 RDU720913:REB720913 RNQ720913:RNX720913 RXM720913:RXT720913 SHI720913:SHP720913 SRE720913:SRL720913 TBA720913:TBH720913 TKW720913:TLD720913 TUS720913:TUZ720913 UEO720913:UEV720913 UOK720913:UOR720913 UYG720913:UYN720913 VIC720913:VIJ720913 VRY720913:VSF720913 WBU720913:WCB720913 WLQ720913:WLX720913 WVM720913:WVT720913 E786449:L786449 JA786449:JH786449 SW786449:TD786449 ACS786449:ACZ786449 AMO786449:AMV786449 AWK786449:AWR786449 BGG786449:BGN786449 BQC786449:BQJ786449 BZY786449:CAF786449 CJU786449:CKB786449 CTQ786449:CTX786449 DDM786449:DDT786449 DNI786449:DNP786449 DXE786449:DXL786449 EHA786449:EHH786449 EQW786449:ERD786449 FAS786449:FAZ786449 FKO786449:FKV786449 FUK786449:FUR786449 GEG786449:GEN786449 GOC786449:GOJ786449 GXY786449:GYF786449 HHU786449:HIB786449 HRQ786449:HRX786449 IBM786449:IBT786449 ILI786449:ILP786449 IVE786449:IVL786449 JFA786449:JFH786449 JOW786449:JPD786449 JYS786449:JYZ786449 KIO786449:KIV786449 KSK786449:KSR786449 LCG786449:LCN786449 LMC786449:LMJ786449 LVY786449:LWF786449 MFU786449:MGB786449 MPQ786449:MPX786449 MZM786449:MZT786449 NJI786449:NJP786449 NTE786449:NTL786449 ODA786449:ODH786449 OMW786449:OND786449 OWS786449:OWZ786449 PGO786449:PGV786449 PQK786449:PQR786449 QAG786449:QAN786449 QKC786449:QKJ786449 QTY786449:QUF786449 RDU786449:REB786449 RNQ786449:RNX786449 RXM786449:RXT786449 SHI786449:SHP786449 SRE786449:SRL786449 TBA786449:TBH786449 TKW786449:TLD786449 TUS786449:TUZ786449 UEO786449:UEV786449 UOK786449:UOR786449 UYG786449:UYN786449 VIC786449:VIJ786449 VRY786449:VSF786449 WBU786449:WCB786449 WLQ786449:WLX786449 WVM786449:WVT786449 E851985:L851985 JA851985:JH851985 SW851985:TD851985 ACS851985:ACZ851985 AMO851985:AMV851985 AWK851985:AWR851985 BGG851985:BGN851985 BQC851985:BQJ851985 BZY851985:CAF851985 CJU851985:CKB851985 CTQ851985:CTX851985 DDM851985:DDT851985 DNI851985:DNP851985 DXE851985:DXL851985 EHA851985:EHH851985 EQW851985:ERD851985 FAS851985:FAZ851985 FKO851985:FKV851985 FUK851985:FUR851985 GEG851985:GEN851985 GOC851985:GOJ851985 GXY851985:GYF851985 HHU851985:HIB851985 HRQ851985:HRX851985 IBM851985:IBT851985 ILI851985:ILP851985 IVE851985:IVL851985 JFA851985:JFH851985 JOW851985:JPD851985 JYS851985:JYZ851985 KIO851985:KIV851985 KSK851985:KSR851985 LCG851985:LCN851985 LMC851985:LMJ851985 LVY851985:LWF851985 MFU851985:MGB851985 MPQ851985:MPX851985 MZM851985:MZT851985 NJI851985:NJP851985 NTE851985:NTL851985 ODA851985:ODH851985 OMW851985:OND851985 OWS851985:OWZ851985 PGO851985:PGV851985 PQK851985:PQR851985 QAG851985:QAN851985 QKC851985:QKJ851985 QTY851985:QUF851985 RDU851985:REB851985 RNQ851985:RNX851985 RXM851985:RXT851985 SHI851985:SHP851985 SRE851985:SRL851985 TBA851985:TBH851985 TKW851985:TLD851985 TUS851985:TUZ851985 UEO851985:UEV851985 UOK851985:UOR851985 UYG851985:UYN851985 VIC851985:VIJ851985 VRY851985:VSF851985 WBU851985:WCB851985 WLQ851985:WLX851985 WVM851985:WVT851985 E917521:L917521 JA917521:JH917521 SW917521:TD917521 ACS917521:ACZ917521 AMO917521:AMV917521 AWK917521:AWR917521 BGG917521:BGN917521 BQC917521:BQJ917521 BZY917521:CAF917521 CJU917521:CKB917521 CTQ917521:CTX917521 DDM917521:DDT917521 DNI917521:DNP917521 DXE917521:DXL917521 EHA917521:EHH917521 EQW917521:ERD917521 FAS917521:FAZ917521 FKO917521:FKV917521 FUK917521:FUR917521 GEG917521:GEN917521 GOC917521:GOJ917521 GXY917521:GYF917521 HHU917521:HIB917521 HRQ917521:HRX917521 IBM917521:IBT917521 ILI917521:ILP917521 IVE917521:IVL917521 JFA917521:JFH917521 JOW917521:JPD917521 JYS917521:JYZ917521 KIO917521:KIV917521 KSK917521:KSR917521 LCG917521:LCN917521 LMC917521:LMJ917521 LVY917521:LWF917521 MFU917521:MGB917521 MPQ917521:MPX917521 MZM917521:MZT917521 NJI917521:NJP917521 NTE917521:NTL917521 ODA917521:ODH917521 OMW917521:OND917521 OWS917521:OWZ917521 PGO917521:PGV917521 PQK917521:PQR917521 QAG917521:QAN917521 QKC917521:QKJ917521 QTY917521:QUF917521 RDU917521:REB917521 RNQ917521:RNX917521 RXM917521:RXT917521 SHI917521:SHP917521 SRE917521:SRL917521 TBA917521:TBH917521 TKW917521:TLD917521 TUS917521:TUZ917521 UEO917521:UEV917521 UOK917521:UOR917521 UYG917521:UYN917521 VIC917521:VIJ917521 VRY917521:VSF917521 WBU917521:WCB917521 WLQ917521:WLX917521 WVM917521:WVT917521 E983057:L983057 JA983057:JH983057 SW983057:TD983057 ACS983057:ACZ983057 AMO983057:AMV983057 AWK983057:AWR983057 BGG983057:BGN983057 BQC983057:BQJ983057 BZY983057:CAF983057 CJU983057:CKB983057 CTQ983057:CTX983057 DDM983057:DDT983057 DNI983057:DNP983057 DXE983057:DXL983057 EHA983057:EHH983057 EQW983057:ERD983057 FAS983057:FAZ983057 FKO983057:FKV983057 FUK983057:FUR983057 GEG983057:GEN983057 GOC983057:GOJ983057 GXY983057:GYF983057 HHU983057:HIB983057 HRQ983057:HRX983057 IBM983057:IBT983057 ILI983057:ILP983057 IVE983057:IVL983057 JFA983057:JFH983057 JOW983057:JPD983057 JYS983057:JYZ983057 KIO983057:KIV983057 KSK983057:KSR983057 LCG983057:LCN983057 LMC983057:LMJ983057 LVY983057:LWF983057 MFU983057:MGB983057 MPQ983057:MPX983057 MZM983057:MZT983057 NJI983057:NJP983057 NTE983057:NTL983057 ODA983057:ODH983057 OMW983057:OND983057 OWS983057:OWZ983057 PGO983057:PGV983057 PQK983057:PQR983057 QAG983057:QAN983057 QKC983057:QKJ983057 QTY983057:QUF983057 RDU983057:REB983057 RNQ983057:RNX983057 RXM983057:RXT983057 SHI983057:SHP983057 SRE983057:SRL983057 TBA983057:TBH983057 TKW983057:TLD983057 TUS983057:TUZ983057 UEO983057:UEV983057 UOK983057:UOR983057 UYG983057:UYN983057 VIC983057:VIJ983057 VRY983057:VSF983057 WBU983057:WCB983057 WLQ983057:WLX983057 WVM983057:WVT983057 VID983065:VIL983065 JA14:JO14 SW14:TK14 ACS14:ADG14 AMO14:ANC14 AWK14:AWY14 BGG14:BGU14 BQC14:BQQ14 BZY14:CAM14 CJU14:CKI14 CTQ14:CUE14 DDM14:DEA14 DNI14:DNW14 DXE14:DXS14 EHA14:EHO14 EQW14:ERK14 FAS14:FBG14 FKO14:FLC14 FUK14:FUY14 GEG14:GEU14 GOC14:GOQ14 GXY14:GYM14 HHU14:HII14 HRQ14:HSE14 IBM14:ICA14 ILI14:ILW14 IVE14:IVS14 JFA14:JFO14 JOW14:JPK14 JYS14:JZG14 KIO14:KJC14 KSK14:KSY14 LCG14:LCU14 LMC14:LMQ14 LVY14:LWM14 MFU14:MGI14 MPQ14:MQE14 MZM14:NAA14 NJI14:NJW14 NTE14:NTS14 ODA14:ODO14 OMW14:ONK14 OWS14:OXG14 PGO14:PHC14 PQK14:PQY14 QAG14:QAU14 QKC14:QKQ14 QTY14:QUM14 RDU14:REI14 RNQ14:ROE14 RXM14:RYA14 SHI14:SHW14 SRE14:SRS14 TBA14:TBO14 TKW14:TLK14 TUS14:TVG14 UEO14:UFC14 UOK14:UOY14 UYG14:UYU14 VIC14:VIQ14 VRY14:VSM14 WBU14:WCI14 WLQ14:WME14 WVM14:WWA14 E65550:S65550 JA65550:JO65550 SW65550:TK65550 ACS65550:ADG65550 AMO65550:ANC65550 AWK65550:AWY65550 BGG65550:BGU65550 BQC65550:BQQ65550 BZY65550:CAM65550 CJU65550:CKI65550 CTQ65550:CUE65550 DDM65550:DEA65550 DNI65550:DNW65550 DXE65550:DXS65550 EHA65550:EHO65550 EQW65550:ERK65550 FAS65550:FBG65550 FKO65550:FLC65550 FUK65550:FUY65550 GEG65550:GEU65550 GOC65550:GOQ65550 GXY65550:GYM65550 HHU65550:HII65550 HRQ65550:HSE65550 IBM65550:ICA65550 ILI65550:ILW65550 IVE65550:IVS65550 JFA65550:JFO65550 JOW65550:JPK65550 JYS65550:JZG65550 KIO65550:KJC65550 KSK65550:KSY65550 LCG65550:LCU65550 LMC65550:LMQ65550 LVY65550:LWM65550 MFU65550:MGI65550 MPQ65550:MQE65550 MZM65550:NAA65550 NJI65550:NJW65550 NTE65550:NTS65550 ODA65550:ODO65550 OMW65550:ONK65550 OWS65550:OXG65550 PGO65550:PHC65550 PQK65550:PQY65550 QAG65550:QAU65550 QKC65550:QKQ65550 QTY65550:QUM65550 RDU65550:REI65550 RNQ65550:ROE65550 RXM65550:RYA65550 SHI65550:SHW65550 SRE65550:SRS65550 TBA65550:TBO65550 TKW65550:TLK65550 TUS65550:TVG65550 UEO65550:UFC65550 UOK65550:UOY65550 UYG65550:UYU65550 VIC65550:VIQ65550 VRY65550:VSM65550 WBU65550:WCI65550 WLQ65550:WME65550 WVM65550:WWA65550 E131086:S131086 JA131086:JO131086 SW131086:TK131086 ACS131086:ADG131086 AMO131086:ANC131086 AWK131086:AWY131086 BGG131086:BGU131086 BQC131086:BQQ131086 BZY131086:CAM131086 CJU131086:CKI131086 CTQ131086:CUE131086 DDM131086:DEA131086 DNI131086:DNW131086 DXE131086:DXS131086 EHA131086:EHO131086 EQW131086:ERK131086 FAS131086:FBG131086 FKO131086:FLC131086 FUK131086:FUY131086 GEG131086:GEU131086 GOC131086:GOQ131086 GXY131086:GYM131086 HHU131086:HII131086 HRQ131086:HSE131086 IBM131086:ICA131086 ILI131086:ILW131086 IVE131086:IVS131086 JFA131086:JFO131086 JOW131086:JPK131086 JYS131086:JZG131086 KIO131086:KJC131086 KSK131086:KSY131086 LCG131086:LCU131086 LMC131086:LMQ131086 LVY131086:LWM131086 MFU131086:MGI131086 MPQ131086:MQE131086 MZM131086:NAA131086 NJI131086:NJW131086 NTE131086:NTS131086 ODA131086:ODO131086 OMW131086:ONK131086 OWS131086:OXG131086 PGO131086:PHC131086 PQK131086:PQY131086 QAG131086:QAU131086 QKC131086:QKQ131086 QTY131086:QUM131086 RDU131086:REI131086 RNQ131086:ROE131086 RXM131086:RYA131086 SHI131086:SHW131086 SRE131086:SRS131086 TBA131086:TBO131086 TKW131086:TLK131086 TUS131086:TVG131086 UEO131086:UFC131086 UOK131086:UOY131086 UYG131086:UYU131086 VIC131086:VIQ131086 VRY131086:VSM131086 WBU131086:WCI131086 WLQ131086:WME131086 WVM131086:WWA131086 E196622:S196622 JA196622:JO196622 SW196622:TK196622 ACS196622:ADG196622 AMO196622:ANC196622 AWK196622:AWY196622 BGG196622:BGU196622 BQC196622:BQQ196622 BZY196622:CAM196622 CJU196622:CKI196622 CTQ196622:CUE196622 DDM196622:DEA196622 DNI196622:DNW196622 DXE196622:DXS196622 EHA196622:EHO196622 EQW196622:ERK196622 FAS196622:FBG196622 FKO196622:FLC196622 FUK196622:FUY196622 GEG196622:GEU196622 GOC196622:GOQ196622 GXY196622:GYM196622 HHU196622:HII196622 HRQ196622:HSE196622 IBM196622:ICA196622 ILI196622:ILW196622 IVE196622:IVS196622 JFA196622:JFO196622 JOW196622:JPK196622 JYS196622:JZG196622 KIO196622:KJC196622 KSK196622:KSY196622 LCG196622:LCU196622 LMC196622:LMQ196622 LVY196622:LWM196622 MFU196622:MGI196622 MPQ196622:MQE196622 MZM196622:NAA196622 NJI196622:NJW196622 NTE196622:NTS196622 ODA196622:ODO196622 OMW196622:ONK196622 OWS196622:OXG196622 PGO196622:PHC196622 PQK196622:PQY196622 QAG196622:QAU196622 QKC196622:QKQ196622 QTY196622:QUM196622 RDU196622:REI196622 RNQ196622:ROE196622 RXM196622:RYA196622 SHI196622:SHW196622 SRE196622:SRS196622 TBA196622:TBO196622 TKW196622:TLK196622 TUS196622:TVG196622 UEO196622:UFC196622 UOK196622:UOY196622 UYG196622:UYU196622 VIC196622:VIQ196622 VRY196622:VSM196622 WBU196622:WCI196622 WLQ196622:WME196622 WVM196622:WWA196622 E262158:S262158 JA262158:JO262158 SW262158:TK262158 ACS262158:ADG262158 AMO262158:ANC262158 AWK262158:AWY262158 BGG262158:BGU262158 BQC262158:BQQ262158 BZY262158:CAM262158 CJU262158:CKI262158 CTQ262158:CUE262158 DDM262158:DEA262158 DNI262158:DNW262158 DXE262158:DXS262158 EHA262158:EHO262158 EQW262158:ERK262158 FAS262158:FBG262158 FKO262158:FLC262158 FUK262158:FUY262158 GEG262158:GEU262158 GOC262158:GOQ262158 GXY262158:GYM262158 HHU262158:HII262158 HRQ262158:HSE262158 IBM262158:ICA262158 ILI262158:ILW262158 IVE262158:IVS262158 JFA262158:JFO262158 JOW262158:JPK262158 JYS262158:JZG262158 KIO262158:KJC262158 KSK262158:KSY262158 LCG262158:LCU262158 LMC262158:LMQ262158 LVY262158:LWM262158 MFU262158:MGI262158 MPQ262158:MQE262158 MZM262158:NAA262158 NJI262158:NJW262158 NTE262158:NTS262158 ODA262158:ODO262158 OMW262158:ONK262158 OWS262158:OXG262158 PGO262158:PHC262158 PQK262158:PQY262158 QAG262158:QAU262158 QKC262158:QKQ262158 QTY262158:QUM262158 RDU262158:REI262158 RNQ262158:ROE262158 RXM262158:RYA262158 SHI262158:SHW262158 SRE262158:SRS262158 TBA262158:TBO262158 TKW262158:TLK262158 TUS262158:TVG262158 UEO262158:UFC262158 UOK262158:UOY262158 UYG262158:UYU262158 VIC262158:VIQ262158 VRY262158:VSM262158 WBU262158:WCI262158 WLQ262158:WME262158 WVM262158:WWA262158 E327694:S327694 JA327694:JO327694 SW327694:TK327694 ACS327694:ADG327694 AMO327694:ANC327694 AWK327694:AWY327694 BGG327694:BGU327694 BQC327694:BQQ327694 BZY327694:CAM327694 CJU327694:CKI327694 CTQ327694:CUE327694 DDM327694:DEA327694 DNI327694:DNW327694 DXE327694:DXS327694 EHA327694:EHO327694 EQW327694:ERK327694 FAS327694:FBG327694 FKO327694:FLC327694 FUK327694:FUY327694 GEG327694:GEU327694 GOC327694:GOQ327694 GXY327694:GYM327694 HHU327694:HII327694 HRQ327694:HSE327694 IBM327694:ICA327694 ILI327694:ILW327694 IVE327694:IVS327694 JFA327694:JFO327694 JOW327694:JPK327694 JYS327694:JZG327694 KIO327694:KJC327694 KSK327694:KSY327694 LCG327694:LCU327694 LMC327694:LMQ327694 LVY327694:LWM327694 MFU327694:MGI327694 MPQ327694:MQE327694 MZM327694:NAA327694 NJI327694:NJW327694 NTE327694:NTS327694 ODA327694:ODO327694 OMW327694:ONK327694 OWS327694:OXG327694 PGO327694:PHC327694 PQK327694:PQY327694 QAG327694:QAU327694 QKC327694:QKQ327694 QTY327694:QUM327694 RDU327694:REI327694 RNQ327694:ROE327694 RXM327694:RYA327694 SHI327694:SHW327694 SRE327694:SRS327694 TBA327694:TBO327694 TKW327694:TLK327694 TUS327694:TVG327694 UEO327694:UFC327694 UOK327694:UOY327694 UYG327694:UYU327694 VIC327694:VIQ327694 VRY327694:VSM327694 WBU327694:WCI327694 WLQ327694:WME327694 WVM327694:WWA327694 E393230:S393230 JA393230:JO393230 SW393230:TK393230 ACS393230:ADG393230 AMO393230:ANC393230 AWK393230:AWY393230 BGG393230:BGU393230 BQC393230:BQQ393230 BZY393230:CAM393230 CJU393230:CKI393230 CTQ393230:CUE393230 DDM393230:DEA393230 DNI393230:DNW393230 DXE393230:DXS393230 EHA393230:EHO393230 EQW393230:ERK393230 FAS393230:FBG393230 FKO393230:FLC393230 FUK393230:FUY393230 GEG393230:GEU393230 GOC393230:GOQ393230 GXY393230:GYM393230 HHU393230:HII393230 HRQ393230:HSE393230 IBM393230:ICA393230 ILI393230:ILW393230 IVE393230:IVS393230 JFA393230:JFO393230 JOW393230:JPK393230 JYS393230:JZG393230 KIO393230:KJC393230 KSK393230:KSY393230 LCG393230:LCU393230 LMC393230:LMQ393230 LVY393230:LWM393230 MFU393230:MGI393230 MPQ393230:MQE393230 MZM393230:NAA393230 NJI393230:NJW393230 NTE393230:NTS393230 ODA393230:ODO393230 OMW393230:ONK393230 OWS393230:OXG393230 PGO393230:PHC393230 PQK393230:PQY393230 QAG393230:QAU393230 QKC393230:QKQ393230 QTY393230:QUM393230 RDU393230:REI393230 RNQ393230:ROE393230 RXM393230:RYA393230 SHI393230:SHW393230 SRE393230:SRS393230 TBA393230:TBO393230 TKW393230:TLK393230 TUS393230:TVG393230 UEO393230:UFC393230 UOK393230:UOY393230 UYG393230:UYU393230 VIC393230:VIQ393230 VRY393230:VSM393230 WBU393230:WCI393230 WLQ393230:WME393230 WVM393230:WWA393230 E458766:S458766 JA458766:JO458766 SW458766:TK458766 ACS458766:ADG458766 AMO458766:ANC458766 AWK458766:AWY458766 BGG458766:BGU458766 BQC458766:BQQ458766 BZY458766:CAM458766 CJU458766:CKI458766 CTQ458766:CUE458766 DDM458766:DEA458766 DNI458766:DNW458766 DXE458766:DXS458766 EHA458766:EHO458766 EQW458766:ERK458766 FAS458766:FBG458766 FKO458766:FLC458766 FUK458766:FUY458766 GEG458766:GEU458766 GOC458766:GOQ458766 GXY458766:GYM458766 HHU458766:HII458766 HRQ458766:HSE458766 IBM458766:ICA458766 ILI458766:ILW458766 IVE458766:IVS458766 JFA458766:JFO458766 JOW458766:JPK458766 JYS458766:JZG458766 KIO458766:KJC458766 KSK458766:KSY458766 LCG458766:LCU458766 LMC458766:LMQ458766 LVY458766:LWM458766 MFU458766:MGI458766 MPQ458766:MQE458766 MZM458766:NAA458766 NJI458766:NJW458766 NTE458766:NTS458766 ODA458766:ODO458766 OMW458766:ONK458766 OWS458766:OXG458766 PGO458766:PHC458766 PQK458766:PQY458766 QAG458766:QAU458766 QKC458766:QKQ458766 QTY458766:QUM458766 RDU458766:REI458766 RNQ458766:ROE458766 RXM458766:RYA458766 SHI458766:SHW458766 SRE458766:SRS458766 TBA458766:TBO458766 TKW458766:TLK458766 TUS458766:TVG458766 UEO458766:UFC458766 UOK458766:UOY458766 UYG458766:UYU458766 VIC458766:VIQ458766 VRY458766:VSM458766 WBU458766:WCI458766 WLQ458766:WME458766 WVM458766:WWA458766 E524302:S524302 JA524302:JO524302 SW524302:TK524302 ACS524302:ADG524302 AMO524302:ANC524302 AWK524302:AWY524302 BGG524302:BGU524302 BQC524302:BQQ524302 BZY524302:CAM524302 CJU524302:CKI524302 CTQ524302:CUE524302 DDM524302:DEA524302 DNI524302:DNW524302 DXE524302:DXS524302 EHA524302:EHO524302 EQW524302:ERK524302 FAS524302:FBG524302 FKO524302:FLC524302 FUK524302:FUY524302 GEG524302:GEU524302 GOC524302:GOQ524302 GXY524302:GYM524302 HHU524302:HII524302 HRQ524302:HSE524302 IBM524302:ICA524302 ILI524302:ILW524302 IVE524302:IVS524302 JFA524302:JFO524302 JOW524302:JPK524302 JYS524302:JZG524302 KIO524302:KJC524302 KSK524302:KSY524302 LCG524302:LCU524302 LMC524302:LMQ524302 LVY524302:LWM524302 MFU524302:MGI524302 MPQ524302:MQE524302 MZM524302:NAA524302 NJI524302:NJW524302 NTE524302:NTS524302 ODA524302:ODO524302 OMW524302:ONK524302 OWS524302:OXG524302 PGO524302:PHC524302 PQK524302:PQY524302 QAG524302:QAU524302 QKC524302:QKQ524302 QTY524302:QUM524302 RDU524302:REI524302 RNQ524302:ROE524302 RXM524302:RYA524302 SHI524302:SHW524302 SRE524302:SRS524302 TBA524302:TBO524302 TKW524302:TLK524302 TUS524302:TVG524302 UEO524302:UFC524302 UOK524302:UOY524302 UYG524302:UYU524302 VIC524302:VIQ524302 VRY524302:VSM524302 WBU524302:WCI524302 WLQ524302:WME524302 WVM524302:WWA524302 E589838:S589838 JA589838:JO589838 SW589838:TK589838 ACS589838:ADG589838 AMO589838:ANC589838 AWK589838:AWY589838 BGG589838:BGU589838 BQC589838:BQQ589838 BZY589838:CAM589838 CJU589838:CKI589838 CTQ589838:CUE589838 DDM589838:DEA589838 DNI589838:DNW589838 DXE589838:DXS589838 EHA589838:EHO589838 EQW589838:ERK589838 FAS589838:FBG589838 FKO589838:FLC589838 FUK589838:FUY589838 GEG589838:GEU589838 GOC589838:GOQ589838 GXY589838:GYM589838 HHU589838:HII589838 HRQ589838:HSE589838 IBM589838:ICA589838 ILI589838:ILW589838 IVE589838:IVS589838 JFA589838:JFO589838 JOW589838:JPK589838 JYS589838:JZG589838 KIO589838:KJC589838 KSK589838:KSY589838 LCG589838:LCU589838 LMC589838:LMQ589838 LVY589838:LWM589838 MFU589838:MGI589838 MPQ589838:MQE589838 MZM589838:NAA589838 NJI589838:NJW589838 NTE589838:NTS589838 ODA589838:ODO589838 OMW589838:ONK589838 OWS589838:OXG589838 PGO589838:PHC589838 PQK589838:PQY589838 QAG589838:QAU589838 QKC589838:QKQ589838 QTY589838:QUM589838 RDU589838:REI589838 RNQ589838:ROE589838 RXM589838:RYA589838 SHI589838:SHW589838 SRE589838:SRS589838 TBA589838:TBO589838 TKW589838:TLK589838 TUS589838:TVG589838 UEO589838:UFC589838 UOK589838:UOY589838 UYG589838:UYU589838 VIC589838:VIQ589838 VRY589838:VSM589838 WBU589838:WCI589838 WLQ589838:WME589838 WVM589838:WWA589838 E655374:S655374 JA655374:JO655374 SW655374:TK655374 ACS655374:ADG655374 AMO655374:ANC655374 AWK655374:AWY655374 BGG655374:BGU655374 BQC655374:BQQ655374 BZY655374:CAM655374 CJU655374:CKI655374 CTQ655374:CUE655374 DDM655374:DEA655374 DNI655374:DNW655374 DXE655374:DXS655374 EHA655374:EHO655374 EQW655374:ERK655374 FAS655374:FBG655374 FKO655374:FLC655374 FUK655374:FUY655374 GEG655374:GEU655374 GOC655374:GOQ655374 GXY655374:GYM655374 HHU655374:HII655374 HRQ655374:HSE655374 IBM655374:ICA655374 ILI655374:ILW655374 IVE655374:IVS655374 JFA655374:JFO655374 JOW655374:JPK655374 JYS655374:JZG655374 KIO655374:KJC655374 KSK655374:KSY655374 LCG655374:LCU655374 LMC655374:LMQ655374 LVY655374:LWM655374 MFU655374:MGI655374 MPQ655374:MQE655374 MZM655374:NAA655374 NJI655374:NJW655374 NTE655374:NTS655374 ODA655374:ODO655374 OMW655374:ONK655374 OWS655374:OXG655374 PGO655374:PHC655374 PQK655374:PQY655374 QAG655374:QAU655374 QKC655374:QKQ655374 QTY655374:QUM655374 RDU655374:REI655374 RNQ655374:ROE655374 RXM655374:RYA655374 SHI655374:SHW655374 SRE655374:SRS655374 TBA655374:TBO655374 TKW655374:TLK655374 TUS655374:TVG655374 UEO655374:UFC655374 UOK655374:UOY655374 UYG655374:UYU655374 VIC655374:VIQ655374 VRY655374:VSM655374 WBU655374:WCI655374 WLQ655374:WME655374 WVM655374:WWA655374 E720910:S720910 JA720910:JO720910 SW720910:TK720910 ACS720910:ADG720910 AMO720910:ANC720910 AWK720910:AWY720910 BGG720910:BGU720910 BQC720910:BQQ720910 BZY720910:CAM720910 CJU720910:CKI720910 CTQ720910:CUE720910 DDM720910:DEA720910 DNI720910:DNW720910 DXE720910:DXS720910 EHA720910:EHO720910 EQW720910:ERK720910 FAS720910:FBG720910 FKO720910:FLC720910 FUK720910:FUY720910 GEG720910:GEU720910 GOC720910:GOQ720910 GXY720910:GYM720910 HHU720910:HII720910 HRQ720910:HSE720910 IBM720910:ICA720910 ILI720910:ILW720910 IVE720910:IVS720910 JFA720910:JFO720910 JOW720910:JPK720910 JYS720910:JZG720910 KIO720910:KJC720910 KSK720910:KSY720910 LCG720910:LCU720910 LMC720910:LMQ720910 LVY720910:LWM720910 MFU720910:MGI720910 MPQ720910:MQE720910 MZM720910:NAA720910 NJI720910:NJW720910 NTE720910:NTS720910 ODA720910:ODO720910 OMW720910:ONK720910 OWS720910:OXG720910 PGO720910:PHC720910 PQK720910:PQY720910 QAG720910:QAU720910 QKC720910:QKQ720910 QTY720910:QUM720910 RDU720910:REI720910 RNQ720910:ROE720910 RXM720910:RYA720910 SHI720910:SHW720910 SRE720910:SRS720910 TBA720910:TBO720910 TKW720910:TLK720910 TUS720910:TVG720910 UEO720910:UFC720910 UOK720910:UOY720910 UYG720910:UYU720910 VIC720910:VIQ720910 VRY720910:VSM720910 WBU720910:WCI720910 WLQ720910:WME720910 WVM720910:WWA720910 E786446:S786446 JA786446:JO786446 SW786446:TK786446 ACS786446:ADG786446 AMO786446:ANC786446 AWK786446:AWY786446 BGG786446:BGU786446 BQC786446:BQQ786446 BZY786446:CAM786446 CJU786446:CKI786446 CTQ786446:CUE786446 DDM786446:DEA786446 DNI786446:DNW786446 DXE786446:DXS786446 EHA786446:EHO786446 EQW786446:ERK786446 FAS786446:FBG786446 FKO786446:FLC786446 FUK786446:FUY786446 GEG786446:GEU786446 GOC786446:GOQ786446 GXY786446:GYM786446 HHU786446:HII786446 HRQ786446:HSE786446 IBM786446:ICA786446 ILI786446:ILW786446 IVE786446:IVS786446 JFA786446:JFO786446 JOW786446:JPK786446 JYS786446:JZG786446 KIO786446:KJC786446 KSK786446:KSY786446 LCG786446:LCU786446 LMC786446:LMQ786446 LVY786446:LWM786446 MFU786446:MGI786446 MPQ786446:MQE786446 MZM786446:NAA786446 NJI786446:NJW786446 NTE786446:NTS786446 ODA786446:ODO786446 OMW786446:ONK786446 OWS786446:OXG786446 PGO786446:PHC786446 PQK786446:PQY786446 QAG786446:QAU786446 QKC786446:QKQ786446 QTY786446:QUM786446 RDU786446:REI786446 RNQ786446:ROE786446 RXM786446:RYA786446 SHI786446:SHW786446 SRE786446:SRS786446 TBA786446:TBO786446 TKW786446:TLK786446 TUS786446:TVG786446 UEO786446:UFC786446 UOK786446:UOY786446 UYG786446:UYU786446 VIC786446:VIQ786446 VRY786446:VSM786446 WBU786446:WCI786446 WLQ786446:WME786446 WVM786446:WWA786446 E851982:S851982 JA851982:JO851982 SW851982:TK851982 ACS851982:ADG851982 AMO851982:ANC851982 AWK851982:AWY851982 BGG851982:BGU851982 BQC851982:BQQ851982 BZY851982:CAM851982 CJU851982:CKI851982 CTQ851982:CUE851982 DDM851982:DEA851982 DNI851982:DNW851982 DXE851982:DXS851982 EHA851982:EHO851982 EQW851982:ERK851982 FAS851982:FBG851982 FKO851982:FLC851982 FUK851982:FUY851982 GEG851982:GEU851982 GOC851982:GOQ851982 GXY851982:GYM851982 HHU851982:HII851982 HRQ851982:HSE851982 IBM851982:ICA851982 ILI851982:ILW851982 IVE851982:IVS851982 JFA851982:JFO851982 JOW851982:JPK851982 JYS851982:JZG851982 KIO851982:KJC851982 KSK851982:KSY851982 LCG851982:LCU851982 LMC851982:LMQ851982 LVY851982:LWM851982 MFU851982:MGI851982 MPQ851982:MQE851982 MZM851982:NAA851982 NJI851982:NJW851982 NTE851982:NTS851982 ODA851982:ODO851982 OMW851982:ONK851982 OWS851982:OXG851982 PGO851982:PHC851982 PQK851982:PQY851982 QAG851982:QAU851982 QKC851982:QKQ851982 QTY851982:QUM851982 RDU851982:REI851982 RNQ851982:ROE851982 RXM851982:RYA851982 SHI851982:SHW851982 SRE851982:SRS851982 TBA851982:TBO851982 TKW851982:TLK851982 TUS851982:TVG851982 UEO851982:UFC851982 UOK851982:UOY851982 UYG851982:UYU851982 VIC851982:VIQ851982 VRY851982:VSM851982 WBU851982:WCI851982 WLQ851982:WME851982 WVM851982:WWA851982 E917518:S917518 JA917518:JO917518 SW917518:TK917518 ACS917518:ADG917518 AMO917518:ANC917518 AWK917518:AWY917518 BGG917518:BGU917518 BQC917518:BQQ917518 BZY917518:CAM917518 CJU917518:CKI917518 CTQ917518:CUE917518 DDM917518:DEA917518 DNI917518:DNW917518 DXE917518:DXS917518 EHA917518:EHO917518 EQW917518:ERK917518 FAS917518:FBG917518 FKO917518:FLC917518 FUK917518:FUY917518 GEG917518:GEU917518 GOC917518:GOQ917518 GXY917518:GYM917518 HHU917518:HII917518 HRQ917518:HSE917518 IBM917518:ICA917518 ILI917518:ILW917518 IVE917518:IVS917518 JFA917518:JFO917518 JOW917518:JPK917518 JYS917518:JZG917518 KIO917518:KJC917518 KSK917518:KSY917518 LCG917518:LCU917518 LMC917518:LMQ917518 LVY917518:LWM917518 MFU917518:MGI917518 MPQ917518:MQE917518 MZM917518:NAA917518 NJI917518:NJW917518 NTE917518:NTS917518 ODA917518:ODO917518 OMW917518:ONK917518 OWS917518:OXG917518 PGO917518:PHC917518 PQK917518:PQY917518 QAG917518:QAU917518 QKC917518:QKQ917518 QTY917518:QUM917518 RDU917518:REI917518 RNQ917518:ROE917518 RXM917518:RYA917518 SHI917518:SHW917518 SRE917518:SRS917518 TBA917518:TBO917518 TKW917518:TLK917518 TUS917518:TVG917518 UEO917518:UFC917518 UOK917518:UOY917518 UYG917518:UYU917518 VIC917518:VIQ917518 VRY917518:VSM917518 WBU917518:WCI917518 WLQ917518:WME917518 WVM917518:WWA917518 E983054:S983054 JA983054:JO983054 SW983054:TK983054 ACS983054:ADG983054 AMO983054:ANC983054 AWK983054:AWY983054 BGG983054:BGU983054 BQC983054:BQQ983054 BZY983054:CAM983054 CJU983054:CKI983054 CTQ983054:CUE983054 DDM983054:DEA983054 DNI983054:DNW983054 DXE983054:DXS983054 EHA983054:EHO983054 EQW983054:ERK983054 FAS983054:FBG983054 FKO983054:FLC983054 FUK983054:FUY983054 GEG983054:GEU983054 GOC983054:GOQ983054 GXY983054:GYM983054 HHU983054:HII983054 HRQ983054:HSE983054 IBM983054:ICA983054 ILI983054:ILW983054 IVE983054:IVS983054 JFA983054:JFO983054 JOW983054:JPK983054 JYS983054:JZG983054 KIO983054:KJC983054 KSK983054:KSY983054 LCG983054:LCU983054 LMC983054:LMQ983054 LVY983054:LWM983054 MFU983054:MGI983054 MPQ983054:MQE983054 MZM983054:NAA983054 NJI983054:NJW983054 NTE983054:NTS983054 ODA983054:ODO983054 OMW983054:ONK983054 OWS983054:OXG983054 PGO983054:PHC983054 PQK983054:PQY983054 QAG983054:QAU983054 QKC983054:QKQ983054 QTY983054:QUM983054 RDU983054:REI983054 RNQ983054:ROE983054 RXM983054:RYA983054 SHI983054:SHW983054 SRE983054:SRS983054 TBA983054:TBO983054 TKW983054:TLK983054 TUS983054:TVG983054 UEO983054:UFC983054 UOK983054:UOY983054 UYG983054:UYU983054 VIC983054:VIQ983054 VRY983054:VSM983054 WBU983054:WCI983054 WLQ983054:WME983054 WVM983054:WWA983054 VRZ983065:VSH983065 JA39:JJ39 SW39:TF39 ACS39:ADB39 AMO39:AMX39 AWK39:AWT39 BGG39:BGP39 BQC39:BQL39 BZY39:CAH39 CJU39:CKD39 CTQ39:CTZ39 DDM39:DDV39 DNI39:DNR39 DXE39:DXN39 EHA39:EHJ39 EQW39:ERF39 FAS39:FBB39 FKO39:FKX39 FUK39:FUT39 GEG39:GEP39 GOC39:GOL39 GXY39:GYH39 HHU39:HID39 HRQ39:HRZ39 IBM39:IBV39 ILI39:ILR39 IVE39:IVN39 JFA39:JFJ39 JOW39:JPF39 JYS39:JZB39 KIO39:KIX39 KSK39:KST39 LCG39:LCP39 LMC39:LML39 LVY39:LWH39 MFU39:MGD39 MPQ39:MPZ39 MZM39:MZV39 NJI39:NJR39 NTE39:NTN39 ODA39:ODJ39 OMW39:ONF39 OWS39:OXB39 PGO39:PGX39 PQK39:PQT39 QAG39:QAP39 QKC39:QKL39 QTY39:QUH39 RDU39:RED39 RNQ39:RNZ39 RXM39:RXV39 SHI39:SHR39 SRE39:SRN39 TBA39:TBJ39 TKW39:TLF39 TUS39:TVB39 UEO39:UEX39 UOK39:UOT39 UYG39:UYP39 VIC39:VIL39 VRY39:VSH39 WBU39:WCD39 WLQ39:WLZ39 WVM39:WVV39 E65575:N65575 JA65575:JJ65575 SW65575:TF65575 ACS65575:ADB65575 AMO65575:AMX65575 AWK65575:AWT65575 BGG65575:BGP65575 BQC65575:BQL65575 BZY65575:CAH65575 CJU65575:CKD65575 CTQ65575:CTZ65575 DDM65575:DDV65575 DNI65575:DNR65575 DXE65575:DXN65575 EHA65575:EHJ65575 EQW65575:ERF65575 FAS65575:FBB65575 FKO65575:FKX65575 FUK65575:FUT65575 GEG65575:GEP65575 GOC65575:GOL65575 GXY65575:GYH65575 HHU65575:HID65575 HRQ65575:HRZ65575 IBM65575:IBV65575 ILI65575:ILR65575 IVE65575:IVN65575 JFA65575:JFJ65575 JOW65575:JPF65575 JYS65575:JZB65575 KIO65575:KIX65575 KSK65575:KST65575 LCG65575:LCP65575 LMC65575:LML65575 LVY65575:LWH65575 MFU65575:MGD65575 MPQ65575:MPZ65575 MZM65575:MZV65575 NJI65575:NJR65575 NTE65575:NTN65575 ODA65575:ODJ65575 OMW65575:ONF65575 OWS65575:OXB65575 PGO65575:PGX65575 PQK65575:PQT65575 QAG65575:QAP65575 QKC65575:QKL65575 QTY65575:QUH65575 RDU65575:RED65575 RNQ65575:RNZ65575 RXM65575:RXV65575 SHI65575:SHR65575 SRE65575:SRN65575 TBA65575:TBJ65575 TKW65575:TLF65575 TUS65575:TVB65575 UEO65575:UEX65575 UOK65575:UOT65575 UYG65575:UYP65575 VIC65575:VIL65575 VRY65575:VSH65575 WBU65575:WCD65575 WLQ65575:WLZ65575 WVM65575:WVV65575 E131111:N131111 JA131111:JJ131111 SW131111:TF131111 ACS131111:ADB131111 AMO131111:AMX131111 AWK131111:AWT131111 BGG131111:BGP131111 BQC131111:BQL131111 BZY131111:CAH131111 CJU131111:CKD131111 CTQ131111:CTZ131111 DDM131111:DDV131111 DNI131111:DNR131111 DXE131111:DXN131111 EHA131111:EHJ131111 EQW131111:ERF131111 FAS131111:FBB131111 FKO131111:FKX131111 FUK131111:FUT131111 GEG131111:GEP131111 GOC131111:GOL131111 GXY131111:GYH131111 HHU131111:HID131111 HRQ131111:HRZ131111 IBM131111:IBV131111 ILI131111:ILR131111 IVE131111:IVN131111 JFA131111:JFJ131111 JOW131111:JPF131111 JYS131111:JZB131111 KIO131111:KIX131111 KSK131111:KST131111 LCG131111:LCP131111 LMC131111:LML131111 LVY131111:LWH131111 MFU131111:MGD131111 MPQ131111:MPZ131111 MZM131111:MZV131111 NJI131111:NJR131111 NTE131111:NTN131111 ODA131111:ODJ131111 OMW131111:ONF131111 OWS131111:OXB131111 PGO131111:PGX131111 PQK131111:PQT131111 QAG131111:QAP131111 QKC131111:QKL131111 QTY131111:QUH131111 RDU131111:RED131111 RNQ131111:RNZ131111 RXM131111:RXV131111 SHI131111:SHR131111 SRE131111:SRN131111 TBA131111:TBJ131111 TKW131111:TLF131111 TUS131111:TVB131111 UEO131111:UEX131111 UOK131111:UOT131111 UYG131111:UYP131111 VIC131111:VIL131111 VRY131111:VSH131111 WBU131111:WCD131111 WLQ131111:WLZ131111 WVM131111:WVV131111 E196647:N196647 JA196647:JJ196647 SW196647:TF196647 ACS196647:ADB196647 AMO196647:AMX196647 AWK196647:AWT196647 BGG196647:BGP196647 BQC196647:BQL196647 BZY196647:CAH196647 CJU196647:CKD196647 CTQ196647:CTZ196647 DDM196647:DDV196647 DNI196647:DNR196647 DXE196647:DXN196647 EHA196647:EHJ196647 EQW196647:ERF196647 FAS196647:FBB196647 FKO196647:FKX196647 FUK196647:FUT196647 GEG196647:GEP196647 GOC196647:GOL196647 GXY196647:GYH196647 HHU196647:HID196647 HRQ196647:HRZ196647 IBM196647:IBV196647 ILI196647:ILR196647 IVE196647:IVN196647 JFA196647:JFJ196647 JOW196647:JPF196647 JYS196647:JZB196647 KIO196647:KIX196647 KSK196647:KST196647 LCG196647:LCP196647 LMC196647:LML196647 LVY196647:LWH196647 MFU196647:MGD196647 MPQ196647:MPZ196647 MZM196647:MZV196647 NJI196647:NJR196647 NTE196647:NTN196647 ODA196647:ODJ196647 OMW196647:ONF196647 OWS196647:OXB196647 PGO196647:PGX196647 PQK196647:PQT196647 QAG196647:QAP196647 QKC196647:QKL196647 QTY196647:QUH196647 RDU196647:RED196647 RNQ196647:RNZ196647 RXM196647:RXV196647 SHI196647:SHR196647 SRE196647:SRN196647 TBA196647:TBJ196647 TKW196647:TLF196647 TUS196647:TVB196647 UEO196647:UEX196647 UOK196647:UOT196647 UYG196647:UYP196647 VIC196647:VIL196647 VRY196647:VSH196647 WBU196647:WCD196647 WLQ196647:WLZ196647 WVM196647:WVV196647 E262183:N262183 JA262183:JJ262183 SW262183:TF262183 ACS262183:ADB262183 AMO262183:AMX262183 AWK262183:AWT262183 BGG262183:BGP262183 BQC262183:BQL262183 BZY262183:CAH262183 CJU262183:CKD262183 CTQ262183:CTZ262183 DDM262183:DDV262183 DNI262183:DNR262183 DXE262183:DXN262183 EHA262183:EHJ262183 EQW262183:ERF262183 FAS262183:FBB262183 FKO262183:FKX262183 FUK262183:FUT262183 GEG262183:GEP262183 GOC262183:GOL262183 GXY262183:GYH262183 HHU262183:HID262183 HRQ262183:HRZ262183 IBM262183:IBV262183 ILI262183:ILR262183 IVE262183:IVN262183 JFA262183:JFJ262183 JOW262183:JPF262183 JYS262183:JZB262183 KIO262183:KIX262183 KSK262183:KST262183 LCG262183:LCP262183 LMC262183:LML262183 LVY262183:LWH262183 MFU262183:MGD262183 MPQ262183:MPZ262183 MZM262183:MZV262183 NJI262183:NJR262183 NTE262183:NTN262183 ODA262183:ODJ262183 OMW262183:ONF262183 OWS262183:OXB262183 PGO262183:PGX262183 PQK262183:PQT262183 QAG262183:QAP262183 QKC262183:QKL262183 QTY262183:QUH262183 RDU262183:RED262183 RNQ262183:RNZ262183 RXM262183:RXV262183 SHI262183:SHR262183 SRE262183:SRN262183 TBA262183:TBJ262183 TKW262183:TLF262183 TUS262183:TVB262183 UEO262183:UEX262183 UOK262183:UOT262183 UYG262183:UYP262183 VIC262183:VIL262183 VRY262183:VSH262183 WBU262183:WCD262183 WLQ262183:WLZ262183 WVM262183:WVV262183 E327719:N327719 JA327719:JJ327719 SW327719:TF327719 ACS327719:ADB327719 AMO327719:AMX327719 AWK327719:AWT327719 BGG327719:BGP327719 BQC327719:BQL327719 BZY327719:CAH327719 CJU327719:CKD327719 CTQ327719:CTZ327719 DDM327719:DDV327719 DNI327719:DNR327719 DXE327719:DXN327719 EHA327719:EHJ327719 EQW327719:ERF327719 FAS327719:FBB327719 FKO327719:FKX327719 FUK327719:FUT327719 GEG327719:GEP327719 GOC327719:GOL327719 GXY327719:GYH327719 HHU327719:HID327719 HRQ327719:HRZ327719 IBM327719:IBV327719 ILI327719:ILR327719 IVE327719:IVN327719 JFA327719:JFJ327719 JOW327719:JPF327719 JYS327719:JZB327719 KIO327719:KIX327719 KSK327719:KST327719 LCG327719:LCP327719 LMC327719:LML327719 LVY327719:LWH327719 MFU327719:MGD327719 MPQ327719:MPZ327719 MZM327719:MZV327719 NJI327719:NJR327719 NTE327719:NTN327719 ODA327719:ODJ327719 OMW327719:ONF327719 OWS327719:OXB327719 PGO327719:PGX327719 PQK327719:PQT327719 QAG327719:QAP327719 QKC327719:QKL327719 QTY327719:QUH327719 RDU327719:RED327719 RNQ327719:RNZ327719 RXM327719:RXV327719 SHI327719:SHR327719 SRE327719:SRN327719 TBA327719:TBJ327719 TKW327719:TLF327719 TUS327719:TVB327719 UEO327719:UEX327719 UOK327719:UOT327719 UYG327719:UYP327719 VIC327719:VIL327719 VRY327719:VSH327719 WBU327719:WCD327719 WLQ327719:WLZ327719 WVM327719:WVV327719 E393255:N393255 JA393255:JJ393255 SW393255:TF393255 ACS393255:ADB393255 AMO393255:AMX393255 AWK393255:AWT393255 BGG393255:BGP393255 BQC393255:BQL393255 BZY393255:CAH393255 CJU393255:CKD393255 CTQ393255:CTZ393255 DDM393255:DDV393255 DNI393255:DNR393255 DXE393255:DXN393255 EHA393255:EHJ393255 EQW393255:ERF393255 FAS393255:FBB393255 FKO393255:FKX393255 FUK393255:FUT393255 GEG393255:GEP393255 GOC393255:GOL393255 GXY393255:GYH393255 HHU393255:HID393255 HRQ393255:HRZ393255 IBM393255:IBV393255 ILI393255:ILR393255 IVE393255:IVN393255 JFA393255:JFJ393255 JOW393255:JPF393255 JYS393255:JZB393255 KIO393255:KIX393255 KSK393255:KST393255 LCG393255:LCP393255 LMC393255:LML393255 LVY393255:LWH393255 MFU393255:MGD393255 MPQ393255:MPZ393255 MZM393255:MZV393255 NJI393255:NJR393255 NTE393255:NTN393255 ODA393255:ODJ393255 OMW393255:ONF393255 OWS393255:OXB393255 PGO393255:PGX393255 PQK393255:PQT393255 QAG393255:QAP393255 QKC393255:QKL393255 QTY393255:QUH393255 RDU393255:RED393255 RNQ393255:RNZ393255 RXM393255:RXV393255 SHI393255:SHR393255 SRE393255:SRN393255 TBA393255:TBJ393255 TKW393255:TLF393255 TUS393255:TVB393255 UEO393255:UEX393255 UOK393255:UOT393255 UYG393255:UYP393255 VIC393255:VIL393255 VRY393255:VSH393255 WBU393255:WCD393255 WLQ393255:WLZ393255 WVM393255:WVV393255 E458791:N458791 JA458791:JJ458791 SW458791:TF458791 ACS458791:ADB458791 AMO458791:AMX458791 AWK458791:AWT458791 BGG458791:BGP458791 BQC458791:BQL458791 BZY458791:CAH458791 CJU458791:CKD458791 CTQ458791:CTZ458791 DDM458791:DDV458791 DNI458791:DNR458791 DXE458791:DXN458791 EHA458791:EHJ458791 EQW458791:ERF458791 FAS458791:FBB458791 FKO458791:FKX458791 FUK458791:FUT458791 GEG458791:GEP458791 GOC458791:GOL458791 GXY458791:GYH458791 HHU458791:HID458791 HRQ458791:HRZ458791 IBM458791:IBV458791 ILI458791:ILR458791 IVE458791:IVN458791 JFA458791:JFJ458791 JOW458791:JPF458791 JYS458791:JZB458791 KIO458791:KIX458791 KSK458791:KST458791 LCG458791:LCP458791 LMC458791:LML458791 LVY458791:LWH458791 MFU458791:MGD458791 MPQ458791:MPZ458791 MZM458791:MZV458791 NJI458791:NJR458791 NTE458791:NTN458791 ODA458791:ODJ458791 OMW458791:ONF458791 OWS458791:OXB458791 PGO458791:PGX458791 PQK458791:PQT458791 QAG458791:QAP458791 QKC458791:QKL458791 QTY458791:QUH458791 RDU458791:RED458791 RNQ458791:RNZ458791 RXM458791:RXV458791 SHI458791:SHR458791 SRE458791:SRN458791 TBA458791:TBJ458791 TKW458791:TLF458791 TUS458791:TVB458791 UEO458791:UEX458791 UOK458791:UOT458791 UYG458791:UYP458791 VIC458791:VIL458791 VRY458791:VSH458791 WBU458791:WCD458791 WLQ458791:WLZ458791 WVM458791:WVV458791 E524327:N524327 JA524327:JJ524327 SW524327:TF524327 ACS524327:ADB524327 AMO524327:AMX524327 AWK524327:AWT524327 BGG524327:BGP524327 BQC524327:BQL524327 BZY524327:CAH524327 CJU524327:CKD524327 CTQ524327:CTZ524327 DDM524327:DDV524327 DNI524327:DNR524327 DXE524327:DXN524327 EHA524327:EHJ524327 EQW524327:ERF524327 FAS524327:FBB524327 FKO524327:FKX524327 FUK524327:FUT524327 GEG524327:GEP524327 GOC524327:GOL524327 GXY524327:GYH524327 HHU524327:HID524327 HRQ524327:HRZ524327 IBM524327:IBV524327 ILI524327:ILR524327 IVE524327:IVN524327 JFA524327:JFJ524327 JOW524327:JPF524327 JYS524327:JZB524327 KIO524327:KIX524327 KSK524327:KST524327 LCG524327:LCP524327 LMC524327:LML524327 LVY524327:LWH524327 MFU524327:MGD524327 MPQ524327:MPZ524327 MZM524327:MZV524327 NJI524327:NJR524327 NTE524327:NTN524327 ODA524327:ODJ524327 OMW524327:ONF524327 OWS524327:OXB524327 PGO524327:PGX524327 PQK524327:PQT524327 QAG524327:QAP524327 QKC524327:QKL524327 QTY524327:QUH524327 RDU524327:RED524327 RNQ524327:RNZ524327 RXM524327:RXV524327 SHI524327:SHR524327 SRE524327:SRN524327 TBA524327:TBJ524327 TKW524327:TLF524327 TUS524327:TVB524327 UEO524327:UEX524327 UOK524327:UOT524327 UYG524327:UYP524327 VIC524327:VIL524327 VRY524327:VSH524327 WBU524327:WCD524327 WLQ524327:WLZ524327 WVM524327:WVV524327 E589863:N589863 JA589863:JJ589863 SW589863:TF589863 ACS589863:ADB589863 AMO589863:AMX589863 AWK589863:AWT589863 BGG589863:BGP589863 BQC589863:BQL589863 BZY589863:CAH589863 CJU589863:CKD589863 CTQ589863:CTZ589863 DDM589863:DDV589863 DNI589863:DNR589863 DXE589863:DXN589863 EHA589863:EHJ589863 EQW589863:ERF589863 FAS589863:FBB589863 FKO589863:FKX589863 FUK589863:FUT589863 GEG589863:GEP589863 GOC589863:GOL589863 GXY589863:GYH589863 HHU589863:HID589863 HRQ589863:HRZ589863 IBM589863:IBV589863 ILI589863:ILR589863 IVE589863:IVN589863 JFA589863:JFJ589863 JOW589863:JPF589863 JYS589863:JZB589863 KIO589863:KIX589863 KSK589863:KST589863 LCG589863:LCP589863 LMC589863:LML589863 LVY589863:LWH589863 MFU589863:MGD589863 MPQ589863:MPZ589863 MZM589863:MZV589863 NJI589863:NJR589863 NTE589863:NTN589863 ODA589863:ODJ589863 OMW589863:ONF589863 OWS589863:OXB589863 PGO589863:PGX589863 PQK589863:PQT589863 QAG589863:QAP589863 QKC589863:QKL589863 QTY589863:QUH589863 RDU589863:RED589863 RNQ589863:RNZ589863 RXM589863:RXV589863 SHI589863:SHR589863 SRE589863:SRN589863 TBA589863:TBJ589863 TKW589863:TLF589863 TUS589863:TVB589863 UEO589863:UEX589863 UOK589863:UOT589863 UYG589863:UYP589863 VIC589863:VIL589863 VRY589863:VSH589863 WBU589863:WCD589863 WLQ589863:WLZ589863 WVM589863:WVV589863 E655399:N655399 JA655399:JJ655399 SW655399:TF655399 ACS655399:ADB655399 AMO655399:AMX655399 AWK655399:AWT655399 BGG655399:BGP655399 BQC655399:BQL655399 BZY655399:CAH655399 CJU655399:CKD655399 CTQ655399:CTZ655399 DDM655399:DDV655399 DNI655399:DNR655399 DXE655399:DXN655399 EHA655399:EHJ655399 EQW655399:ERF655399 FAS655399:FBB655399 FKO655399:FKX655399 FUK655399:FUT655399 GEG655399:GEP655399 GOC655399:GOL655399 GXY655399:GYH655399 HHU655399:HID655399 HRQ655399:HRZ655399 IBM655399:IBV655399 ILI655399:ILR655399 IVE655399:IVN655399 JFA655399:JFJ655399 JOW655399:JPF655399 JYS655399:JZB655399 KIO655399:KIX655399 KSK655399:KST655399 LCG655399:LCP655399 LMC655399:LML655399 LVY655399:LWH655399 MFU655399:MGD655399 MPQ655399:MPZ655399 MZM655399:MZV655399 NJI655399:NJR655399 NTE655399:NTN655399 ODA655399:ODJ655399 OMW655399:ONF655399 OWS655399:OXB655399 PGO655399:PGX655399 PQK655399:PQT655399 QAG655399:QAP655399 QKC655399:QKL655399 QTY655399:QUH655399 RDU655399:RED655399 RNQ655399:RNZ655399 RXM655399:RXV655399 SHI655399:SHR655399 SRE655399:SRN655399 TBA655399:TBJ655399 TKW655399:TLF655399 TUS655399:TVB655399 UEO655399:UEX655399 UOK655399:UOT655399 UYG655399:UYP655399 VIC655399:VIL655399 VRY655399:VSH655399 WBU655399:WCD655399 WLQ655399:WLZ655399 WVM655399:WVV655399 E720935:N720935 JA720935:JJ720935 SW720935:TF720935 ACS720935:ADB720935 AMO720935:AMX720935 AWK720935:AWT720935 BGG720935:BGP720935 BQC720935:BQL720935 BZY720935:CAH720935 CJU720935:CKD720935 CTQ720935:CTZ720935 DDM720935:DDV720935 DNI720935:DNR720935 DXE720935:DXN720935 EHA720935:EHJ720935 EQW720935:ERF720935 FAS720935:FBB720935 FKO720935:FKX720935 FUK720935:FUT720935 GEG720935:GEP720935 GOC720935:GOL720935 GXY720935:GYH720935 HHU720935:HID720935 HRQ720935:HRZ720935 IBM720935:IBV720935 ILI720935:ILR720935 IVE720935:IVN720935 JFA720935:JFJ720935 JOW720935:JPF720935 JYS720935:JZB720935 KIO720935:KIX720935 KSK720935:KST720935 LCG720935:LCP720935 LMC720935:LML720935 LVY720935:LWH720935 MFU720935:MGD720935 MPQ720935:MPZ720935 MZM720935:MZV720935 NJI720935:NJR720935 NTE720935:NTN720935 ODA720935:ODJ720935 OMW720935:ONF720935 OWS720935:OXB720935 PGO720935:PGX720935 PQK720935:PQT720935 QAG720935:QAP720935 QKC720935:QKL720935 QTY720935:QUH720935 RDU720935:RED720935 RNQ720935:RNZ720935 RXM720935:RXV720935 SHI720935:SHR720935 SRE720935:SRN720935 TBA720935:TBJ720935 TKW720935:TLF720935 TUS720935:TVB720935 UEO720935:UEX720935 UOK720935:UOT720935 UYG720935:UYP720935 VIC720935:VIL720935 VRY720935:VSH720935 WBU720935:WCD720935 WLQ720935:WLZ720935 WVM720935:WVV720935 E786471:N786471 JA786471:JJ786471 SW786471:TF786471 ACS786471:ADB786471 AMO786471:AMX786471 AWK786471:AWT786471 BGG786471:BGP786471 BQC786471:BQL786471 BZY786471:CAH786471 CJU786471:CKD786471 CTQ786471:CTZ786471 DDM786471:DDV786471 DNI786471:DNR786471 DXE786471:DXN786471 EHA786471:EHJ786471 EQW786471:ERF786471 FAS786471:FBB786471 FKO786471:FKX786471 FUK786471:FUT786471 GEG786471:GEP786471 GOC786471:GOL786471 GXY786471:GYH786471 HHU786471:HID786471 HRQ786471:HRZ786471 IBM786471:IBV786471 ILI786471:ILR786471 IVE786471:IVN786471 JFA786471:JFJ786471 JOW786471:JPF786471 JYS786471:JZB786471 KIO786471:KIX786471 KSK786471:KST786471 LCG786471:LCP786471 LMC786471:LML786471 LVY786471:LWH786471 MFU786471:MGD786471 MPQ786471:MPZ786471 MZM786471:MZV786471 NJI786471:NJR786471 NTE786471:NTN786471 ODA786471:ODJ786471 OMW786471:ONF786471 OWS786471:OXB786471 PGO786471:PGX786471 PQK786471:PQT786471 QAG786471:QAP786471 QKC786471:QKL786471 QTY786471:QUH786471 RDU786471:RED786471 RNQ786471:RNZ786471 RXM786471:RXV786471 SHI786471:SHR786471 SRE786471:SRN786471 TBA786471:TBJ786471 TKW786471:TLF786471 TUS786471:TVB786471 UEO786471:UEX786471 UOK786471:UOT786471 UYG786471:UYP786471 VIC786471:VIL786471 VRY786471:VSH786471 WBU786471:WCD786471 WLQ786471:WLZ786471 WVM786471:WVV786471 E852007:N852007 JA852007:JJ852007 SW852007:TF852007 ACS852007:ADB852007 AMO852007:AMX852007 AWK852007:AWT852007 BGG852007:BGP852007 BQC852007:BQL852007 BZY852007:CAH852007 CJU852007:CKD852007 CTQ852007:CTZ852007 DDM852007:DDV852007 DNI852007:DNR852007 DXE852007:DXN852007 EHA852007:EHJ852007 EQW852007:ERF852007 FAS852007:FBB852007 FKO852007:FKX852007 FUK852007:FUT852007 GEG852007:GEP852007 GOC852007:GOL852007 GXY852007:GYH852007 HHU852007:HID852007 HRQ852007:HRZ852007 IBM852007:IBV852007 ILI852007:ILR852007 IVE852007:IVN852007 JFA852007:JFJ852007 JOW852007:JPF852007 JYS852007:JZB852007 KIO852007:KIX852007 KSK852007:KST852007 LCG852007:LCP852007 LMC852007:LML852007 LVY852007:LWH852007 MFU852007:MGD852007 MPQ852007:MPZ852007 MZM852007:MZV852007 NJI852007:NJR852007 NTE852007:NTN852007 ODA852007:ODJ852007 OMW852007:ONF852007 OWS852007:OXB852007 PGO852007:PGX852007 PQK852007:PQT852007 QAG852007:QAP852007 QKC852007:QKL852007 QTY852007:QUH852007 RDU852007:RED852007 RNQ852007:RNZ852007 RXM852007:RXV852007 SHI852007:SHR852007 SRE852007:SRN852007 TBA852007:TBJ852007 TKW852007:TLF852007 TUS852007:TVB852007 UEO852007:UEX852007 UOK852007:UOT852007 UYG852007:UYP852007 VIC852007:VIL852007 VRY852007:VSH852007 WBU852007:WCD852007 WLQ852007:WLZ852007 WVM852007:WVV852007 E917543:N917543 JA917543:JJ917543 SW917543:TF917543 ACS917543:ADB917543 AMO917543:AMX917543 AWK917543:AWT917543 BGG917543:BGP917543 BQC917543:BQL917543 BZY917543:CAH917543 CJU917543:CKD917543 CTQ917543:CTZ917543 DDM917543:DDV917543 DNI917543:DNR917543 DXE917543:DXN917543 EHA917543:EHJ917543 EQW917543:ERF917543 FAS917543:FBB917543 FKO917543:FKX917543 FUK917543:FUT917543 GEG917543:GEP917543 GOC917543:GOL917543 GXY917543:GYH917543 HHU917543:HID917543 HRQ917543:HRZ917543 IBM917543:IBV917543 ILI917543:ILR917543 IVE917543:IVN917543 JFA917543:JFJ917543 JOW917543:JPF917543 JYS917543:JZB917543 KIO917543:KIX917543 KSK917543:KST917543 LCG917543:LCP917543 LMC917543:LML917543 LVY917543:LWH917543 MFU917543:MGD917543 MPQ917543:MPZ917543 MZM917543:MZV917543 NJI917543:NJR917543 NTE917543:NTN917543 ODA917543:ODJ917543 OMW917543:ONF917543 OWS917543:OXB917543 PGO917543:PGX917543 PQK917543:PQT917543 QAG917543:QAP917543 QKC917543:QKL917543 QTY917543:QUH917543 RDU917543:RED917543 RNQ917543:RNZ917543 RXM917543:RXV917543 SHI917543:SHR917543 SRE917543:SRN917543 TBA917543:TBJ917543 TKW917543:TLF917543 TUS917543:TVB917543 UEO917543:UEX917543 UOK917543:UOT917543 UYG917543:UYP917543 VIC917543:VIL917543 VRY917543:VSH917543 WBU917543:WCD917543 WLQ917543:WLZ917543 WVM917543:WVV917543 E983079:N983079 JA983079:JJ983079 SW983079:TF983079 ACS983079:ADB983079 AMO983079:AMX983079 AWK983079:AWT983079 BGG983079:BGP983079 BQC983079:BQL983079 BZY983079:CAH983079 CJU983079:CKD983079 CTQ983079:CTZ983079 DDM983079:DDV983079 DNI983079:DNR983079 DXE983079:DXN983079 EHA983079:EHJ983079 EQW983079:ERF983079 FAS983079:FBB983079 FKO983079:FKX983079 FUK983079:FUT983079 GEG983079:GEP983079 GOC983079:GOL983079 GXY983079:GYH983079 HHU983079:HID983079 HRQ983079:HRZ983079 IBM983079:IBV983079 ILI983079:ILR983079 IVE983079:IVN983079 JFA983079:JFJ983079 JOW983079:JPF983079 JYS983079:JZB983079 KIO983079:KIX983079 KSK983079:KST983079 LCG983079:LCP983079 LMC983079:LML983079 LVY983079:LWH983079 MFU983079:MGD983079 MPQ983079:MPZ983079 MZM983079:MZV983079 NJI983079:NJR983079 NTE983079:NTN983079 ODA983079:ODJ983079 OMW983079:ONF983079 OWS983079:OXB983079 PGO983079:PGX983079 PQK983079:PQT983079 QAG983079:QAP983079 QKC983079:QKL983079 QTY983079:QUH983079 RDU983079:RED983079 RNQ983079:RNZ983079 RXM983079:RXV983079 SHI983079:SHR983079 SRE983079:SRN983079 TBA983079:TBJ983079 TKW983079:TLF983079 TUS983079:TVB983079 UEO983079:UEX983079 UOK983079:UOT983079 UYG983079:UYP983079 VIC983079:VIL983079 VRY983079:VSH983079 WBU983079:WCD983079 WLQ983079:WLZ983079 WVM983079:WVV983079 WBV983065:WCD983065 JA15:JP15 SW15:TL15 ACS15:ADH15 AMO15:AND15 AWK15:AWZ15 BGG15:BGV15 BQC15:BQR15 BZY15:CAN15 CJU15:CKJ15 CTQ15:CUF15 DDM15:DEB15 DNI15:DNX15 DXE15:DXT15 EHA15:EHP15 EQW15:ERL15 FAS15:FBH15 FKO15:FLD15 FUK15:FUZ15 GEG15:GEV15 GOC15:GOR15 GXY15:GYN15 HHU15:HIJ15 HRQ15:HSF15 IBM15:ICB15 ILI15:ILX15 IVE15:IVT15 JFA15:JFP15 JOW15:JPL15 JYS15:JZH15 KIO15:KJD15 KSK15:KSZ15 LCG15:LCV15 LMC15:LMR15 LVY15:LWN15 MFU15:MGJ15 MPQ15:MQF15 MZM15:NAB15 NJI15:NJX15 NTE15:NTT15 ODA15:ODP15 OMW15:ONL15 OWS15:OXH15 PGO15:PHD15 PQK15:PQZ15 QAG15:QAV15 QKC15:QKR15 QTY15:QUN15 RDU15:REJ15 RNQ15:ROF15 RXM15:RYB15 SHI15:SHX15 SRE15:SRT15 TBA15:TBP15 TKW15:TLL15 TUS15:TVH15 UEO15:UFD15 UOK15:UOZ15 UYG15:UYV15 VIC15:VIR15 VRY15:VSN15 WBU15:WCJ15 WLQ15:WMF15 WVM15:WWB15 E65551:T65551 JA65551:JP65551 SW65551:TL65551 ACS65551:ADH65551 AMO65551:AND65551 AWK65551:AWZ65551 BGG65551:BGV65551 BQC65551:BQR65551 BZY65551:CAN65551 CJU65551:CKJ65551 CTQ65551:CUF65551 DDM65551:DEB65551 DNI65551:DNX65551 DXE65551:DXT65551 EHA65551:EHP65551 EQW65551:ERL65551 FAS65551:FBH65551 FKO65551:FLD65551 FUK65551:FUZ65551 GEG65551:GEV65551 GOC65551:GOR65551 GXY65551:GYN65551 HHU65551:HIJ65551 HRQ65551:HSF65551 IBM65551:ICB65551 ILI65551:ILX65551 IVE65551:IVT65551 JFA65551:JFP65551 JOW65551:JPL65551 JYS65551:JZH65551 KIO65551:KJD65551 KSK65551:KSZ65551 LCG65551:LCV65551 LMC65551:LMR65551 LVY65551:LWN65551 MFU65551:MGJ65551 MPQ65551:MQF65551 MZM65551:NAB65551 NJI65551:NJX65551 NTE65551:NTT65551 ODA65551:ODP65551 OMW65551:ONL65551 OWS65551:OXH65551 PGO65551:PHD65551 PQK65551:PQZ65551 QAG65551:QAV65551 QKC65551:QKR65551 QTY65551:QUN65551 RDU65551:REJ65551 RNQ65551:ROF65551 RXM65551:RYB65551 SHI65551:SHX65551 SRE65551:SRT65551 TBA65551:TBP65551 TKW65551:TLL65551 TUS65551:TVH65551 UEO65551:UFD65551 UOK65551:UOZ65551 UYG65551:UYV65551 VIC65551:VIR65551 VRY65551:VSN65551 WBU65551:WCJ65551 WLQ65551:WMF65551 WVM65551:WWB65551 E131087:T131087 JA131087:JP131087 SW131087:TL131087 ACS131087:ADH131087 AMO131087:AND131087 AWK131087:AWZ131087 BGG131087:BGV131087 BQC131087:BQR131087 BZY131087:CAN131087 CJU131087:CKJ131087 CTQ131087:CUF131087 DDM131087:DEB131087 DNI131087:DNX131087 DXE131087:DXT131087 EHA131087:EHP131087 EQW131087:ERL131087 FAS131087:FBH131087 FKO131087:FLD131087 FUK131087:FUZ131087 GEG131087:GEV131087 GOC131087:GOR131087 GXY131087:GYN131087 HHU131087:HIJ131087 HRQ131087:HSF131087 IBM131087:ICB131087 ILI131087:ILX131087 IVE131087:IVT131087 JFA131087:JFP131087 JOW131087:JPL131087 JYS131087:JZH131087 KIO131087:KJD131087 KSK131087:KSZ131087 LCG131087:LCV131087 LMC131087:LMR131087 LVY131087:LWN131087 MFU131087:MGJ131087 MPQ131087:MQF131087 MZM131087:NAB131087 NJI131087:NJX131087 NTE131087:NTT131087 ODA131087:ODP131087 OMW131087:ONL131087 OWS131087:OXH131087 PGO131087:PHD131087 PQK131087:PQZ131087 QAG131087:QAV131087 QKC131087:QKR131087 QTY131087:QUN131087 RDU131087:REJ131087 RNQ131087:ROF131087 RXM131087:RYB131087 SHI131087:SHX131087 SRE131087:SRT131087 TBA131087:TBP131087 TKW131087:TLL131087 TUS131087:TVH131087 UEO131087:UFD131087 UOK131087:UOZ131087 UYG131087:UYV131087 VIC131087:VIR131087 VRY131087:VSN131087 WBU131087:WCJ131087 WLQ131087:WMF131087 WVM131087:WWB131087 E196623:T196623 JA196623:JP196623 SW196623:TL196623 ACS196623:ADH196623 AMO196623:AND196623 AWK196623:AWZ196623 BGG196623:BGV196623 BQC196623:BQR196623 BZY196623:CAN196623 CJU196623:CKJ196623 CTQ196623:CUF196623 DDM196623:DEB196623 DNI196623:DNX196623 DXE196623:DXT196623 EHA196623:EHP196623 EQW196623:ERL196623 FAS196623:FBH196623 FKO196623:FLD196623 FUK196623:FUZ196623 GEG196623:GEV196623 GOC196623:GOR196623 GXY196623:GYN196623 HHU196623:HIJ196623 HRQ196623:HSF196623 IBM196623:ICB196623 ILI196623:ILX196623 IVE196623:IVT196623 JFA196623:JFP196623 JOW196623:JPL196623 JYS196623:JZH196623 KIO196623:KJD196623 KSK196623:KSZ196623 LCG196623:LCV196623 LMC196623:LMR196623 LVY196623:LWN196623 MFU196623:MGJ196623 MPQ196623:MQF196623 MZM196623:NAB196623 NJI196623:NJX196623 NTE196623:NTT196623 ODA196623:ODP196623 OMW196623:ONL196623 OWS196623:OXH196623 PGO196623:PHD196623 PQK196623:PQZ196623 QAG196623:QAV196623 QKC196623:QKR196623 QTY196623:QUN196623 RDU196623:REJ196623 RNQ196623:ROF196623 RXM196623:RYB196623 SHI196623:SHX196623 SRE196623:SRT196623 TBA196623:TBP196623 TKW196623:TLL196623 TUS196623:TVH196623 UEO196623:UFD196623 UOK196623:UOZ196623 UYG196623:UYV196623 VIC196623:VIR196623 VRY196623:VSN196623 WBU196623:WCJ196623 WLQ196623:WMF196623 WVM196623:WWB196623 E262159:T262159 JA262159:JP262159 SW262159:TL262159 ACS262159:ADH262159 AMO262159:AND262159 AWK262159:AWZ262159 BGG262159:BGV262159 BQC262159:BQR262159 BZY262159:CAN262159 CJU262159:CKJ262159 CTQ262159:CUF262159 DDM262159:DEB262159 DNI262159:DNX262159 DXE262159:DXT262159 EHA262159:EHP262159 EQW262159:ERL262159 FAS262159:FBH262159 FKO262159:FLD262159 FUK262159:FUZ262159 GEG262159:GEV262159 GOC262159:GOR262159 GXY262159:GYN262159 HHU262159:HIJ262159 HRQ262159:HSF262159 IBM262159:ICB262159 ILI262159:ILX262159 IVE262159:IVT262159 JFA262159:JFP262159 JOW262159:JPL262159 JYS262159:JZH262159 KIO262159:KJD262159 KSK262159:KSZ262159 LCG262159:LCV262159 LMC262159:LMR262159 LVY262159:LWN262159 MFU262159:MGJ262159 MPQ262159:MQF262159 MZM262159:NAB262159 NJI262159:NJX262159 NTE262159:NTT262159 ODA262159:ODP262159 OMW262159:ONL262159 OWS262159:OXH262159 PGO262159:PHD262159 PQK262159:PQZ262159 QAG262159:QAV262159 QKC262159:QKR262159 QTY262159:QUN262159 RDU262159:REJ262159 RNQ262159:ROF262159 RXM262159:RYB262159 SHI262159:SHX262159 SRE262159:SRT262159 TBA262159:TBP262159 TKW262159:TLL262159 TUS262159:TVH262159 UEO262159:UFD262159 UOK262159:UOZ262159 UYG262159:UYV262159 VIC262159:VIR262159 VRY262159:VSN262159 WBU262159:WCJ262159 WLQ262159:WMF262159 WVM262159:WWB262159 E327695:T327695 JA327695:JP327695 SW327695:TL327695 ACS327695:ADH327695 AMO327695:AND327695 AWK327695:AWZ327695 BGG327695:BGV327695 BQC327695:BQR327695 BZY327695:CAN327695 CJU327695:CKJ327695 CTQ327695:CUF327695 DDM327695:DEB327695 DNI327695:DNX327695 DXE327695:DXT327695 EHA327695:EHP327695 EQW327695:ERL327695 FAS327695:FBH327695 FKO327695:FLD327695 FUK327695:FUZ327695 GEG327695:GEV327695 GOC327695:GOR327695 GXY327695:GYN327695 HHU327695:HIJ327695 HRQ327695:HSF327695 IBM327695:ICB327695 ILI327695:ILX327695 IVE327695:IVT327695 JFA327695:JFP327695 JOW327695:JPL327695 JYS327695:JZH327695 KIO327695:KJD327695 KSK327695:KSZ327695 LCG327695:LCV327695 LMC327695:LMR327695 LVY327695:LWN327695 MFU327695:MGJ327695 MPQ327695:MQF327695 MZM327695:NAB327695 NJI327695:NJX327695 NTE327695:NTT327695 ODA327695:ODP327695 OMW327695:ONL327695 OWS327695:OXH327695 PGO327695:PHD327695 PQK327695:PQZ327695 QAG327695:QAV327695 QKC327695:QKR327695 QTY327695:QUN327695 RDU327695:REJ327695 RNQ327695:ROF327695 RXM327695:RYB327695 SHI327695:SHX327695 SRE327695:SRT327695 TBA327695:TBP327695 TKW327695:TLL327695 TUS327695:TVH327695 UEO327695:UFD327695 UOK327695:UOZ327695 UYG327695:UYV327695 VIC327695:VIR327695 VRY327695:VSN327695 WBU327695:WCJ327695 WLQ327695:WMF327695 WVM327695:WWB327695 E393231:T393231 JA393231:JP393231 SW393231:TL393231 ACS393231:ADH393231 AMO393231:AND393231 AWK393231:AWZ393231 BGG393231:BGV393231 BQC393231:BQR393231 BZY393231:CAN393231 CJU393231:CKJ393231 CTQ393231:CUF393231 DDM393231:DEB393231 DNI393231:DNX393231 DXE393231:DXT393231 EHA393231:EHP393231 EQW393231:ERL393231 FAS393231:FBH393231 FKO393231:FLD393231 FUK393231:FUZ393231 GEG393231:GEV393231 GOC393231:GOR393231 GXY393231:GYN393231 HHU393231:HIJ393231 HRQ393231:HSF393231 IBM393231:ICB393231 ILI393231:ILX393231 IVE393231:IVT393231 JFA393231:JFP393231 JOW393231:JPL393231 JYS393231:JZH393231 KIO393231:KJD393231 KSK393231:KSZ393231 LCG393231:LCV393231 LMC393231:LMR393231 LVY393231:LWN393231 MFU393231:MGJ393231 MPQ393231:MQF393231 MZM393231:NAB393231 NJI393231:NJX393231 NTE393231:NTT393231 ODA393231:ODP393231 OMW393231:ONL393231 OWS393231:OXH393231 PGO393231:PHD393231 PQK393231:PQZ393231 QAG393231:QAV393231 QKC393231:QKR393231 QTY393231:QUN393231 RDU393231:REJ393231 RNQ393231:ROF393231 RXM393231:RYB393231 SHI393231:SHX393231 SRE393231:SRT393231 TBA393231:TBP393231 TKW393231:TLL393231 TUS393231:TVH393231 UEO393231:UFD393231 UOK393231:UOZ393231 UYG393231:UYV393231 VIC393231:VIR393231 VRY393231:VSN393231 WBU393231:WCJ393231 WLQ393231:WMF393231 WVM393231:WWB393231 E458767:T458767 JA458767:JP458767 SW458767:TL458767 ACS458767:ADH458767 AMO458767:AND458767 AWK458767:AWZ458767 BGG458767:BGV458767 BQC458767:BQR458767 BZY458767:CAN458767 CJU458767:CKJ458767 CTQ458767:CUF458767 DDM458767:DEB458767 DNI458767:DNX458767 DXE458767:DXT458767 EHA458767:EHP458767 EQW458767:ERL458767 FAS458767:FBH458767 FKO458767:FLD458767 FUK458767:FUZ458767 GEG458767:GEV458767 GOC458767:GOR458767 GXY458767:GYN458767 HHU458767:HIJ458767 HRQ458767:HSF458767 IBM458767:ICB458767 ILI458767:ILX458767 IVE458767:IVT458767 JFA458767:JFP458767 JOW458767:JPL458767 JYS458767:JZH458767 KIO458767:KJD458767 KSK458767:KSZ458767 LCG458767:LCV458767 LMC458767:LMR458767 LVY458767:LWN458767 MFU458767:MGJ458767 MPQ458767:MQF458767 MZM458767:NAB458767 NJI458767:NJX458767 NTE458767:NTT458767 ODA458767:ODP458767 OMW458767:ONL458767 OWS458767:OXH458767 PGO458767:PHD458767 PQK458767:PQZ458767 QAG458767:QAV458767 QKC458767:QKR458767 QTY458767:QUN458767 RDU458767:REJ458767 RNQ458767:ROF458767 RXM458767:RYB458767 SHI458767:SHX458767 SRE458767:SRT458767 TBA458767:TBP458767 TKW458767:TLL458767 TUS458767:TVH458767 UEO458767:UFD458767 UOK458767:UOZ458767 UYG458767:UYV458767 VIC458767:VIR458767 VRY458767:VSN458767 WBU458767:WCJ458767 WLQ458767:WMF458767 WVM458767:WWB458767 E524303:T524303 JA524303:JP524303 SW524303:TL524303 ACS524303:ADH524303 AMO524303:AND524303 AWK524303:AWZ524303 BGG524303:BGV524303 BQC524303:BQR524303 BZY524303:CAN524303 CJU524303:CKJ524303 CTQ524303:CUF524303 DDM524303:DEB524303 DNI524303:DNX524303 DXE524303:DXT524303 EHA524303:EHP524303 EQW524303:ERL524303 FAS524303:FBH524303 FKO524303:FLD524303 FUK524303:FUZ524303 GEG524303:GEV524303 GOC524303:GOR524303 GXY524303:GYN524303 HHU524303:HIJ524303 HRQ524303:HSF524303 IBM524303:ICB524303 ILI524303:ILX524303 IVE524303:IVT524303 JFA524303:JFP524303 JOW524303:JPL524303 JYS524303:JZH524303 KIO524303:KJD524303 KSK524303:KSZ524303 LCG524303:LCV524303 LMC524303:LMR524303 LVY524303:LWN524303 MFU524303:MGJ524303 MPQ524303:MQF524303 MZM524303:NAB524303 NJI524303:NJX524303 NTE524303:NTT524303 ODA524303:ODP524303 OMW524303:ONL524303 OWS524303:OXH524303 PGO524303:PHD524303 PQK524303:PQZ524303 QAG524303:QAV524303 QKC524303:QKR524303 QTY524303:QUN524303 RDU524303:REJ524303 RNQ524303:ROF524303 RXM524303:RYB524303 SHI524303:SHX524303 SRE524303:SRT524303 TBA524303:TBP524303 TKW524303:TLL524303 TUS524303:TVH524303 UEO524303:UFD524303 UOK524303:UOZ524303 UYG524303:UYV524303 VIC524303:VIR524303 VRY524303:VSN524303 WBU524303:WCJ524303 WLQ524303:WMF524303 WVM524303:WWB524303 E589839:T589839 JA589839:JP589839 SW589839:TL589839 ACS589839:ADH589839 AMO589839:AND589839 AWK589839:AWZ589839 BGG589839:BGV589839 BQC589839:BQR589839 BZY589839:CAN589839 CJU589839:CKJ589839 CTQ589839:CUF589839 DDM589839:DEB589839 DNI589839:DNX589839 DXE589839:DXT589839 EHA589839:EHP589839 EQW589839:ERL589839 FAS589839:FBH589839 FKO589839:FLD589839 FUK589839:FUZ589839 GEG589839:GEV589839 GOC589839:GOR589839 GXY589839:GYN589839 HHU589839:HIJ589839 HRQ589839:HSF589839 IBM589839:ICB589839 ILI589839:ILX589839 IVE589839:IVT589839 JFA589839:JFP589839 JOW589839:JPL589839 JYS589839:JZH589839 KIO589839:KJD589839 KSK589839:KSZ589839 LCG589839:LCV589839 LMC589839:LMR589839 LVY589839:LWN589839 MFU589839:MGJ589839 MPQ589839:MQF589839 MZM589839:NAB589839 NJI589839:NJX589839 NTE589839:NTT589839 ODA589839:ODP589839 OMW589839:ONL589839 OWS589839:OXH589839 PGO589839:PHD589839 PQK589839:PQZ589839 QAG589839:QAV589839 QKC589839:QKR589839 QTY589839:QUN589839 RDU589839:REJ589839 RNQ589839:ROF589839 RXM589839:RYB589839 SHI589839:SHX589839 SRE589839:SRT589839 TBA589839:TBP589839 TKW589839:TLL589839 TUS589839:TVH589839 UEO589839:UFD589839 UOK589839:UOZ589839 UYG589839:UYV589839 VIC589839:VIR589839 VRY589839:VSN589839 WBU589839:WCJ589839 WLQ589839:WMF589839 WVM589839:WWB589839 E655375:T655375 JA655375:JP655375 SW655375:TL655375 ACS655375:ADH655375 AMO655375:AND655375 AWK655375:AWZ655375 BGG655375:BGV655375 BQC655375:BQR655375 BZY655375:CAN655375 CJU655375:CKJ655375 CTQ655375:CUF655375 DDM655375:DEB655375 DNI655375:DNX655375 DXE655375:DXT655375 EHA655375:EHP655375 EQW655375:ERL655375 FAS655375:FBH655375 FKO655375:FLD655375 FUK655375:FUZ655375 GEG655375:GEV655375 GOC655375:GOR655375 GXY655375:GYN655375 HHU655375:HIJ655375 HRQ655375:HSF655375 IBM655375:ICB655375 ILI655375:ILX655375 IVE655375:IVT655375 JFA655375:JFP655375 JOW655375:JPL655375 JYS655375:JZH655375 KIO655375:KJD655375 KSK655375:KSZ655375 LCG655375:LCV655375 LMC655375:LMR655375 LVY655375:LWN655375 MFU655375:MGJ655375 MPQ655375:MQF655375 MZM655375:NAB655375 NJI655375:NJX655375 NTE655375:NTT655375 ODA655375:ODP655375 OMW655375:ONL655375 OWS655375:OXH655375 PGO655375:PHD655375 PQK655375:PQZ655375 QAG655375:QAV655375 QKC655375:QKR655375 QTY655375:QUN655375 RDU655375:REJ655375 RNQ655375:ROF655375 RXM655375:RYB655375 SHI655375:SHX655375 SRE655375:SRT655375 TBA655375:TBP655375 TKW655375:TLL655375 TUS655375:TVH655375 UEO655375:UFD655375 UOK655375:UOZ655375 UYG655375:UYV655375 VIC655375:VIR655375 VRY655375:VSN655375 WBU655375:WCJ655375 WLQ655375:WMF655375 WVM655375:WWB655375 E720911:T720911 JA720911:JP720911 SW720911:TL720911 ACS720911:ADH720911 AMO720911:AND720911 AWK720911:AWZ720911 BGG720911:BGV720911 BQC720911:BQR720911 BZY720911:CAN720911 CJU720911:CKJ720911 CTQ720911:CUF720911 DDM720911:DEB720911 DNI720911:DNX720911 DXE720911:DXT720911 EHA720911:EHP720911 EQW720911:ERL720911 FAS720911:FBH720911 FKO720911:FLD720911 FUK720911:FUZ720911 GEG720911:GEV720911 GOC720911:GOR720911 GXY720911:GYN720911 HHU720911:HIJ720911 HRQ720911:HSF720911 IBM720911:ICB720911 ILI720911:ILX720911 IVE720911:IVT720911 JFA720911:JFP720911 JOW720911:JPL720911 JYS720911:JZH720911 KIO720911:KJD720911 KSK720911:KSZ720911 LCG720911:LCV720911 LMC720911:LMR720911 LVY720911:LWN720911 MFU720911:MGJ720911 MPQ720911:MQF720911 MZM720911:NAB720911 NJI720911:NJX720911 NTE720911:NTT720911 ODA720911:ODP720911 OMW720911:ONL720911 OWS720911:OXH720911 PGO720911:PHD720911 PQK720911:PQZ720911 QAG720911:QAV720911 QKC720911:QKR720911 QTY720911:QUN720911 RDU720911:REJ720911 RNQ720911:ROF720911 RXM720911:RYB720911 SHI720911:SHX720911 SRE720911:SRT720911 TBA720911:TBP720911 TKW720911:TLL720911 TUS720911:TVH720911 UEO720911:UFD720911 UOK720911:UOZ720911 UYG720911:UYV720911 VIC720911:VIR720911 VRY720911:VSN720911 WBU720911:WCJ720911 WLQ720911:WMF720911 WVM720911:WWB720911 E786447:T786447 JA786447:JP786447 SW786447:TL786447 ACS786447:ADH786447 AMO786447:AND786447 AWK786447:AWZ786447 BGG786447:BGV786447 BQC786447:BQR786447 BZY786447:CAN786447 CJU786447:CKJ786447 CTQ786447:CUF786447 DDM786447:DEB786447 DNI786447:DNX786447 DXE786447:DXT786447 EHA786447:EHP786447 EQW786447:ERL786447 FAS786447:FBH786447 FKO786447:FLD786447 FUK786447:FUZ786447 GEG786447:GEV786447 GOC786447:GOR786447 GXY786447:GYN786447 HHU786447:HIJ786447 HRQ786447:HSF786447 IBM786447:ICB786447 ILI786447:ILX786447 IVE786447:IVT786447 JFA786447:JFP786447 JOW786447:JPL786447 JYS786447:JZH786447 KIO786447:KJD786447 KSK786447:KSZ786447 LCG786447:LCV786447 LMC786447:LMR786447 LVY786447:LWN786447 MFU786447:MGJ786447 MPQ786447:MQF786447 MZM786447:NAB786447 NJI786447:NJX786447 NTE786447:NTT786447 ODA786447:ODP786447 OMW786447:ONL786447 OWS786447:OXH786447 PGO786447:PHD786447 PQK786447:PQZ786447 QAG786447:QAV786447 QKC786447:QKR786447 QTY786447:QUN786447 RDU786447:REJ786447 RNQ786447:ROF786447 RXM786447:RYB786447 SHI786447:SHX786447 SRE786447:SRT786447 TBA786447:TBP786447 TKW786447:TLL786447 TUS786447:TVH786447 UEO786447:UFD786447 UOK786447:UOZ786447 UYG786447:UYV786447 VIC786447:VIR786447 VRY786447:VSN786447 WBU786447:WCJ786447 WLQ786447:WMF786447 WVM786447:WWB786447 E851983:T851983 JA851983:JP851983 SW851983:TL851983 ACS851983:ADH851983 AMO851983:AND851983 AWK851983:AWZ851983 BGG851983:BGV851983 BQC851983:BQR851983 BZY851983:CAN851983 CJU851983:CKJ851983 CTQ851983:CUF851983 DDM851983:DEB851983 DNI851983:DNX851983 DXE851983:DXT851983 EHA851983:EHP851983 EQW851983:ERL851983 FAS851983:FBH851983 FKO851983:FLD851983 FUK851983:FUZ851983 GEG851983:GEV851983 GOC851983:GOR851983 GXY851983:GYN851983 HHU851983:HIJ851983 HRQ851983:HSF851983 IBM851983:ICB851983 ILI851983:ILX851983 IVE851983:IVT851983 JFA851983:JFP851983 JOW851983:JPL851983 JYS851983:JZH851983 KIO851983:KJD851983 KSK851983:KSZ851983 LCG851983:LCV851983 LMC851983:LMR851983 LVY851983:LWN851983 MFU851983:MGJ851983 MPQ851983:MQF851983 MZM851983:NAB851983 NJI851983:NJX851983 NTE851983:NTT851983 ODA851983:ODP851983 OMW851983:ONL851983 OWS851983:OXH851983 PGO851983:PHD851983 PQK851983:PQZ851983 QAG851983:QAV851983 QKC851983:QKR851983 QTY851983:QUN851983 RDU851983:REJ851983 RNQ851983:ROF851983 RXM851983:RYB851983 SHI851983:SHX851983 SRE851983:SRT851983 TBA851983:TBP851983 TKW851983:TLL851983 TUS851983:TVH851983 UEO851983:UFD851983 UOK851983:UOZ851983 UYG851983:UYV851983 VIC851983:VIR851983 VRY851983:VSN851983 WBU851983:WCJ851983 WLQ851983:WMF851983 WVM851983:WWB851983 E917519:T917519 JA917519:JP917519 SW917519:TL917519 ACS917519:ADH917519 AMO917519:AND917519 AWK917519:AWZ917519 BGG917519:BGV917519 BQC917519:BQR917519 BZY917519:CAN917519 CJU917519:CKJ917519 CTQ917519:CUF917519 DDM917519:DEB917519 DNI917519:DNX917519 DXE917519:DXT917519 EHA917519:EHP917519 EQW917519:ERL917519 FAS917519:FBH917519 FKO917519:FLD917519 FUK917519:FUZ917519 GEG917519:GEV917519 GOC917519:GOR917519 GXY917519:GYN917519 HHU917519:HIJ917519 HRQ917519:HSF917519 IBM917519:ICB917519 ILI917519:ILX917519 IVE917519:IVT917519 JFA917519:JFP917519 JOW917519:JPL917519 JYS917519:JZH917519 KIO917519:KJD917519 KSK917519:KSZ917519 LCG917519:LCV917519 LMC917519:LMR917519 LVY917519:LWN917519 MFU917519:MGJ917519 MPQ917519:MQF917519 MZM917519:NAB917519 NJI917519:NJX917519 NTE917519:NTT917519 ODA917519:ODP917519 OMW917519:ONL917519 OWS917519:OXH917519 PGO917519:PHD917519 PQK917519:PQZ917519 QAG917519:QAV917519 QKC917519:QKR917519 QTY917519:QUN917519 RDU917519:REJ917519 RNQ917519:ROF917519 RXM917519:RYB917519 SHI917519:SHX917519 SRE917519:SRT917519 TBA917519:TBP917519 TKW917519:TLL917519 TUS917519:TVH917519 UEO917519:UFD917519 UOK917519:UOZ917519 UYG917519:UYV917519 VIC917519:VIR917519 VRY917519:VSN917519 WBU917519:WCJ917519 WLQ917519:WMF917519 WVM917519:WWB917519 E983055:T983055 JA983055:JP983055 SW983055:TL983055 ACS983055:ADH983055 AMO983055:AND983055 AWK983055:AWZ983055 BGG983055:BGV983055 BQC983055:BQR983055 BZY983055:CAN983055 CJU983055:CKJ983055 CTQ983055:CUF983055 DDM983055:DEB983055 DNI983055:DNX983055 DXE983055:DXT983055 EHA983055:EHP983055 EQW983055:ERL983055 FAS983055:FBH983055 FKO983055:FLD983055 FUK983055:FUZ983055 GEG983055:GEV983055 GOC983055:GOR983055 GXY983055:GYN983055 HHU983055:HIJ983055 HRQ983055:HSF983055 IBM983055:ICB983055 ILI983055:ILX983055 IVE983055:IVT983055 JFA983055:JFP983055 JOW983055:JPL983055 JYS983055:JZH983055 KIO983055:KJD983055 KSK983055:KSZ983055 LCG983055:LCV983055 LMC983055:LMR983055 LVY983055:LWN983055 MFU983055:MGJ983055 MPQ983055:MQF983055 MZM983055:NAB983055 NJI983055:NJX983055 NTE983055:NTT983055 ODA983055:ODP983055 OMW983055:ONL983055 OWS983055:OXH983055 PGO983055:PHD983055 PQK983055:PQZ983055 QAG983055:QAV983055 QKC983055:QKR983055 QTY983055:QUN983055 RDU983055:REJ983055 RNQ983055:ROF983055 RXM983055:RYB983055 SHI983055:SHX983055 SRE983055:SRT983055 TBA983055:TBP983055 TKW983055:TLL983055 TUS983055:TVH983055 UEO983055:UFD983055 UOK983055:UOZ983055 UYG983055:UYV983055 VIC983055:VIR983055 VRY983055:VSN983055 WBU983055:WCJ983055 WLQ983055:WMF983055 WVM983055:WWB983055 WLR983065:WLZ983065 JA24:JP24 SW24:TL24 ACS24:ADH24 AMO24:AND24 AWK24:AWZ24 BGG24:BGV24 BQC24:BQR24 BZY24:CAN24 CJU24:CKJ24 CTQ24:CUF24 DDM24:DEB24 DNI24:DNX24 DXE24:DXT24 EHA24:EHP24 EQW24:ERL24 FAS24:FBH24 FKO24:FLD24 FUK24:FUZ24 GEG24:GEV24 GOC24:GOR24 GXY24:GYN24 HHU24:HIJ24 HRQ24:HSF24 IBM24:ICB24 ILI24:ILX24 IVE24:IVT24 JFA24:JFP24 JOW24:JPL24 JYS24:JZH24 KIO24:KJD24 KSK24:KSZ24 LCG24:LCV24 LMC24:LMR24 LVY24:LWN24 MFU24:MGJ24 MPQ24:MQF24 MZM24:NAB24 NJI24:NJX24 NTE24:NTT24 ODA24:ODP24 OMW24:ONL24 OWS24:OXH24 PGO24:PHD24 PQK24:PQZ24 QAG24:QAV24 QKC24:QKR24 QTY24:QUN24 RDU24:REJ24 RNQ24:ROF24 RXM24:RYB24 SHI24:SHX24 SRE24:SRT24 TBA24:TBP24 TKW24:TLL24 TUS24:TVH24 UEO24:UFD24 UOK24:UOZ24 UYG24:UYV24 VIC24:VIR24 VRY24:VSN24 WBU24:WCJ24 WLQ24:WMF24 WVM24:WWB24 E65560:T65560 JA65560:JP65560 SW65560:TL65560 ACS65560:ADH65560 AMO65560:AND65560 AWK65560:AWZ65560 BGG65560:BGV65560 BQC65560:BQR65560 BZY65560:CAN65560 CJU65560:CKJ65560 CTQ65560:CUF65560 DDM65560:DEB65560 DNI65560:DNX65560 DXE65560:DXT65560 EHA65560:EHP65560 EQW65560:ERL65560 FAS65560:FBH65560 FKO65560:FLD65560 FUK65560:FUZ65560 GEG65560:GEV65560 GOC65560:GOR65560 GXY65560:GYN65560 HHU65560:HIJ65560 HRQ65560:HSF65560 IBM65560:ICB65560 ILI65560:ILX65560 IVE65560:IVT65560 JFA65560:JFP65560 JOW65560:JPL65560 JYS65560:JZH65560 KIO65560:KJD65560 KSK65560:KSZ65560 LCG65560:LCV65560 LMC65560:LMR65560 LVY65560:LWN65560 MFU65560:MGJ65560 MPQ65560:MQF65560 MZM65560:NAB65560 NJI65560:NJX65560 NTE65560:NTT65560 ODA65560:ODP65560 OMW65560:ONL65560 OWS65560:OXH65560 PGO65560:PHD65560 PQK65560:PQZ65560 QAG65560:QAV65560 QKC65560:QKR65560 QTY65560:QUN65560 RDU65560:REJ65560 RNQ65560:ROF65560 RXM65560:RYB65560 SHI65560:SHX65560 SRE65560:SRT65560 TBA65560:TBP65560 TKW65560:TLL65560 TUS65560:TVH65560 UEO65560:UFD65560 UOK65560:UOZ65560 UYG65560:UYV65560 VIC65560:VIR65560 VRY65560:VSN65560 WBU65560:WCJ65560 WLQ65560:WMF65560 WVM65560:WWB65560 E131096:T131096 JA131096:JP131096 SW131096:TL131096 ACS131096:ADH131096 AMO131096:AND131096 AWK131096:AWZ131096 BGG131096:BGV131096 BQC131096:BQR131096 BZY131096:CAN131096 CJU131096:CKJ131096 CTQ131096:CUF131096 DDM131096:DEB131096 DNI131096:DNX131096 DXE131096:DXT131096 EHA131096:EHP131096 EQW131096:ERL131096 FAS131096:FBH131096 FKO131096:FLD131096 FUK131096:FUZ131096 GEG131096:GEV131096 GOC131096:GOR131096 GXY131096:GYN131096 HHU131096:HIJ131096 HRQ131096:HSF131096 IBM131096:ICB131096 ILI131096:ILX131096 IVE131096:IVT131096 JFA131096:JFP131096 JOW131096:JPL131096 JYS131096:JZH131096 KIO131096:KJD131096 KSK131096:KSZ131096 LCG131096:LCV131096 LMC131096:LMR131096 LVY131096:LWN131096 MFU131096:MGJ131096 MPQ131096:MQF131096 MZM131096:NAB131096 NJI131096:NJX131096 NTE131096:NTT131096 ODA131096:ODP131096 OMW131096:ONL131096 OWS131096:OXH131096 PGO131096:PHD131096 PQK131096:PQZ131096 QAG131096:QAV131096 QKC131096:QKR131096 QTY131096:QUN131096 RDU131096:REJ131096 RNQ131096:ROF131096 RXM131096:RYB131096 SHI131096:SHX131096 SRE131096:SRT131096 TBA131096:TBP131096 TKW131096:TLL131096 TUS131096:TVH131096 UEO131096:UFD131096 UOK131096:UOZ131096 UYG131096:UYV131096 VIC131096:VIR131096 VRY131096:VSN131096 WBU131096:WCJ131096 WLQ131096:WMF131096 WVM131096:WWB131096 E196632:T196632 JA196632:JP196632 SW196632:TL196632 ACS196632:ADH196632 AMO196632:AND196632 AWK196632:AWZ196632 BGG196632:BGV196632 BQC196632:BQR196632 BZY196632:CAN196632 CJU196632:CKJ196632 CTQ196632:CUF196632 DDM196632:DEB196632 DNI196632:DNX196632 DXE196632:DXT196632 EHA196632:EHP196632 EQW196632:ERL196632 FAS196632:FBH196632 FKO196632:FLD196632 FUK196632:FUZ196632 GEG196632:GEV196632 GOC196632:GOR196632 GXY196632:GYN196632 HHU196632:HIJ196632 HRQ196632:HSF196632 IBM196632:ICB196632 ILI196632:ILX196632 IVE196632:IVT196632 JFA196632:JFP196632 JOW196632:JPL196632 JYS196632:JZH196632 KIO196632:KJD196632 KSK196632:KSZ196632 LCG196632:LCV196632 LMC196632:LMR196632 LVY196632:LWN196632 MFU196632:MGJ196632 MPQ196632:MQF196632 MZM196632:NAB196632 NJI196632:NJX196632 NTE196632:NTT196632 ODA196632:ODP196632 OMW196632:ONL196632 OWS196632:OXH196632 PGO196632:PHD196632 PQK196632:PQZ196632 QAG196632:QAV196632 QKC196632:QKR196632 QTY196632:QUN196632 RDU196632:REJ196632 RNQ196632:ROF196632 RXM196632:RYB196632 SHI196632:SHX196632 SRE196632:SRT196632 TBA196632:TBP196632 TKW196632:TLL196632 TUS196632:TVH196632 UEO196632:UFD196632 UOK196632:UOZ196632 UYG196632:UYV196632 VIC196632:VIR196632 VRY196632:VSN196632 WBU196632:WCJ196632 WLQ196632:WMF196632 WVM196632:WWB196632 E262168:T262168 JA262168:JP262168 SW262168:TL262168 ACS262168:ADH262168 AMO262168:AND262168 AWK262168:AWZ262168 BGG262168:BGV262168 BQC262168:BQR262168 BZY262168:CAN262168 CJU262168:CKJ262168 CTQ262168:CUF262168 DDM262168:DEB262168 DNI262168:DNX262168 DXE262168:DXT262168 EHA262168:EHP262168 EQW262168:ERL262168 FAS262168:FBH262168 FKO262168:FLD262168 FUK262168:FUZ262168 GEG262168:GEV262168 GOC262168:GOR262168 GXY262168:GYN262168 HHU262168:HIJ262168 HRQ262168:HSF262168 IBM262168:ICB262168 ILI262168:ILX262168 IVE262168:IVT262168 JFA262168:JFP262168 JOW262168:JPL262168 JYS262168:JZH262168 KIO262168:KJD262168 KSK262168:KSZ262168 LCG262168:LCV262168 LMC262168:LMR262168 LVY262168:LWN262168 MFU262168:MGJ262168 MPQ262168:MQF262168 MZM262168:NAB262168 NJI262168:NJX262168 NTE262168:NTT262168 ODA262168:ODP262168 OMW262168:ONL262168 OWS262168:OXH262168 PGO262168:PHD262168 PQK262168:PQZ262168 QAG262168:QAV262168 QKC262168:QKR262168 QTY262168:QUN262168 RDU262168:REJ262168 RNQ262168:ROF262168 RXM262168:RYB262168 SHI262168:SHX262168 SRE262168:SRT262168 TBA262168:TBP262168 TKW262168:TLL262168 TUS262168:TVH262168 UEO262168:UFD262168 UOK262168:UOZ262168 UYG262168:UYV262168 VIC262168:VIR262168 VRY262168:VSN262168 WBU262168:WCJ262168 WLQ262168:WMF262168 WVM262168:WWB262168 E327704:T327704 JA327704:JP327704 SW327704:TL327704 ACS327704:ADH327704 AMO327704:AND327704 AWK327704:AWZ327704 BGG327704:BGV327704 BQC327704:BQR327704 BZY327704:CAN327704 CJU327704:CKJ327704 CTQ327704:CUF327704 DDM327704:DEB327704 DNI327704:DNX327704 DXE327704:DXT327704 EHA327704:EHP327704 EQW327704:ERL327704 FAS327704:FBH327704 FKO327704:FLD327704 FUK327704:FUZ327704 GEG327704:GEV327704 GOC327704:GOR327704 GXY327704:GYN327704 HHU327704:HIJ327704 HRQ327704:HSF327704 IBM327704:ICB327704 ILI327704:ILX327704 IVE327704:IVT327704 JFA327704:JFP327704 JOW327704:JPL327704 JYS327704:JZH327704 KIO327704:KJD327704 KSK327704:KSZ327704 LCG327704:LCV327704 LMC327704:LMR327704 LVY327704:LWN327704 MFU327704:MGJ327704 MPQ327704:MQF327704 MZM327704:NAB327704 NJI327704:NJX327704 NTE327704:NTT327704 ODA327704:ODP327704 OMW327704:ONL327704 OWS327704:OXH327704 PGO327704:PHD327704 PQK327704:PQZ327704 QAG327704:QAV327704 QKC327704:QKR327704 QTY327704:QUN327704 RDU327704:REJ327704 RNQ327704:ROF327704 RXM327704:RYB327704 SHI327704:SHX327704 SRE327704:SRT327704 TBA327704:TBP327704 TKW327704:TLL327704 TUS327704:TVH327704 UEO327704:UFD327704 UOK327704:UOZ327704 UYG327704:UYV327704 VIC327704:VIR327704 VRY327704:VSN327704 WBU327704:WCJ327704 WLQ327704:WMF327704 WVM327704:WWB327704 E393240:T393240 JA393240:JP393240 SW393240:TL393240 ACS393240:ADH393240 AMO393240:AND393240 AWK393240:AWZ393240 BGG393240:BGV393240 BQC393240:BQR393240 BZY393240:CAN393240 CJU393240:CKJ393240 CTQ393240:CUF393240 DDM393240:DEB393240 DNI393240:DNX393240 DXE393240:DXT393240 EHA393240:EHP393240 EQW393240:ERL393240 FAS393240:FBH393240 FKO393240:FLD393240 FUK393240:FUZ393240 GEG393240:GEV393240 GOC393240:GOR393240 GXY393240:GYN393240 HHU393240:HIJ393240 HRQ393240:HSF393240 IBM393240:ICB393240 ILI393240:ILX393240 IVE393240:IVT393240 JFA393240:JFP393240 JOW393240:JPL393240 JYS393240:JZH393240 KIO393240:KJD393240 KSK393240:KSZ393240 LCG393240:LCV393240 LMC393240:LMR393240 LVY393240:LWN393240 MFU393240:MGJ393240 MPQ393240:MQF393240 MZM393240:NAB393240 NJI393240:NJX393240 NTE393240:NTT393240 ODA393240:ODP393240 OMW393240:ONL393240 OWS393240:OXH393240 PGO393240:PHD393240 PQK393240:PQZ393240 QAG393240:QAV393240 QKC393240:QKR393240 QTY393240:QUN393240 RDU393240:REJ393240 RNQ393240:ROF393240 RXM393240:RYB393240 SHI393240:SHX393240 SRE393240:SRT393240 TBA393240:TBP393240 TKW393240:TLL393240 TUS393240:TVH393240 UEO393240:UFD393240 UOK393240:UOZ393240 UYG393240:UYV393240 VIC393240:VIR393240 VRY393240:VSN393240 WBU393240:WCJ393240 WLQ393240:WMF393240 WVM393240:WWB393240 E458776:T458776 JA458776:JP458776 SW458776:TL458776 ACS458776:ADH458776 AMO458776:AND458776 AWK458776:AWZ458776 BGG458776:BGV458776 BQC458776:BQR458776 BZY458776:CAN458776 CJU458776:CKJ458776 CTQ458776:CUF458776 DDM458776:DEB458776 DNI458776:DNX458776 DXE458776:DXT458776 EHA458776:EHP458776 EQW458776:ERL458776 FAS458776:FBH458776 FKO458776:FLD458776 FUK458776:FUZ458776 GEG458776:GEV458776 GOC458776:GOR458776 GXY458776:GYN458776 HHU458776:HIJ458776 HRQ458776:HSF458776 IBM458776:ICB458776 ILI458776:ILX458776 IVE458776:IVT458776 JFA458776:JFP458776 JOW458776:JPL458776 JYS458776:JZH458776 KIO458776:KJD458776 KSK458776:KSZ458776 LCG458776:LCV458776 LMC458776:LMR458776 LVY458776:LWN458776 MFU458776:MGJ458776 MPQ458776:MQF458776 MZM458776:NAB458776 NJI458776:NJX458776 NTE458776:NTT458776 ODA458776:ODP458776 OMW458776:ONL458776 OWS458776:OXH458776 PGO458776:PHD458776 PQK458776:PQZ458776 QAG458776:QAV458776 QKC458776:QKR458776 QTY458776:QUN458776 RDU458776:REJ458776 RNQ458776:ROF458776 RXM458776:RYB458776 SHI458776:SHX458776 SRE458776:SRT458776 TBA458776:TBP458776 TKW458776:TLL458776 TUS458776:TVH458776 UEO458776:UFD458776 UOK458776:UOZ458776 UYG458776:UYV458776 VIC458776:VIR458776 VRY458776:VSN458776 WBU458776:WCJ458776 WLQ458776:WMF458776 WVM458776:WWB458776 E524312:T524312 JA524312:JP524312 SW524312:TL524312 ACS524312:ADH524312 AMO524312:AND524312 AWK524312:AWZ524312 BGG524312:BGV524312 BQC524312:BQR524312 BZY524312:CAN524312 CJU524312:CKJ524312 CTQ524312:CUF524312 DDM524312:DEB524312 DNI524312:DNX524312 DXE524312:DXT524312 EHA524312:EHP524312 EQW524312:ERL524312 FAS524312:FBH524312 FKO524312:FLD524312 FUK524312:FUZ524312 GEG524312:GEV524312 GOC524312:GOR524312 GXY524312:GYN524312 HHU524312:HIJ524312 HRQ524312:HSF524312 IBM524312:ICB524312 ILI524312:ILX524312 IVE524312:IVT524312 JFA524312:JFP524312 JOW524312:JPL524312 JYS524312:JZH524312 KIO524312:KJD524312 KSK524312:KSZ524312 LCG524312:LCV524312 LMC524312:LMR524312 LVY524312:LWN524312 MFU524312:MGJ524312 MPQ524312:MQF524312 MZM524312:NAB524312 NJI524312:NJX524312 NTE524312:NTT524312 ODA524312:ODP524312 OMW524312:ONL524312 OWS524312:OXH524312 PGO524312:PHD524312 PQK524312:PQZ524312 QAG524312:QAV524312 QKC524312:QKR524312 QTY524312:QUN524312 RDU524312:REJ524312 RNQ524312:ROF524312 RXM524312:RYB524312 SHI524312:SHX524312 SRE524312:SRT524312 TBA524312:TBP524312 TKW524312:TLL524312 TUS524312:TVH524312 UEO524312:UFD524312 UOK524312:UOZ524312 UYG524312:UYV524312 VIC524312:VIR524312 VRY524312:VSN524312 WBU524312:WCJ524312 WLQ524312:WMF524312 WVM524312:WWB524312 E589848:T589848 JA589848:JP589848 SW589848:TL589848 ACS589848:ADH589848 AMO589848:AND589848 AWK589848:AWZ589848 BGG589848:BGV589848 BQC589848:BQR589848 BZY589848:CAN589848 CJU589848:CKJ589848 CTQ589848:CUF589848 DDM589848:DEB589848 DNI589848:DNX589848 DXE589848:DXT589848 EHA589848:EHP589848 EQW589848:ERL589848 FAS589848:FBH589848 FKO589848:FLD589848 FUK589848:FUZ589848 GEG589848:GEV589848 GOC589848:GOR589848 GXY589848:GYN589848 HHU589848:HIJ589848 HRQ589848:HSF589848 IBM589848:ICB589848 ILI589848:ILX589848 IVE589848:IVT589848 JFA589848:JFP589848 JOW589848:JPL589848 JYS589848:JZH589848 KIO589848:KJD589848 KSK589848:KSZ589848 LCG589848:LCV589848 LMC589848:LMR589848 LVY589848:LWN589848 MFU589848:MGJ589848 MPQ589848:MQF589848 MZM589848:NAB589848 NJI589848:NJX589848 NTE589848:NTT589848 ODA589848:ODP589848 OMW589848:ONL589848 OWS589848:OXH589848 PGO589848:PHD589848 PQK589848:PQZ589848 QAG589848:QAV589848 QKC589848:QKR589848 QTY589848:QUN589848 RDU589848:REJ589848 RNQ589848:ROF589848 RXM589848:RYB589848 SHI589848:SHX589848 SRE589848:SRT589848 TBA589848:TBP589848 TKW589848:TLL589848 TUS589848:TVH589848 UEO589848:UFD589848 UOK589848:UOZ589848 UYG589848:UYV589848 VIC589848:VIR589848 VRY589848:VSN589848 WBU589848:WCJ589848 WLQ589848:WMF589848 WVM589848:WWB589848 E655384:T655384 JA655384:JP655384 SW655384:TL655384 ACS655384:ADH655384 AMO655384:AND655384 AWK655384:AWZ655384 BGG655384:BGV655384 BQC655384:BQR655384 BZY655384:CAN655384 CJU655384:CKJ655384 CTQ655384:CUF655384 DDM655384:DEB655384 DNI655384:DNX655384 DXE655384:DXT655384 EHA655384:EHP655384 EQW655384:ERL655384 FAS655384:FBH655384 FKO655384:FLD655384 FUK655384:FUZ655384 GEG655384:GEV655384 GOC655384:GOR655384 GXY655384:GYN655384 HHU655384:HIJ655384 HRQ655384:HSF655384 IBM655384:ICB655384 ILI655384:ILX655384 IVE655384:IVT655384 JFA655384:JFP655384 JOW655384:JPL655384 JYS655384:JZH655384 KIO655384:KJD655384 KSK655384:KSZ655384 LCG655384:LCV655384 LMC655384:LMR655384 LVY655384:LWN655384 MFU655384:MGJ655384 MPQ655384:MQF655384 MZM655384:NAB655384 NJI655384:NJX655384 NTE655384:NTT655384 ODA655384:ODP655384 OMW655384:ONL655384 OWS655384:OXH655384 PGO655384:PHD655384 PQK655384:PQZ655384 QAG655384:QAV655384 QKC655384:QKR655384 QTY655384:QUN655384 RDU655384:REJ655384 RNQ655384:ROF655384 RXM655384:RYB655384 SHI655384:SHX655384 SRE655384:SRT655384 TBA655384:TBP655384 TKW655384:TLL655384 TUS655384:TVH655384 UEO655384:UFD655384 UOK655384:UOZ655384 UYG655384:UYV655384 VIC655384:VIR655384 VRY655384:VSN655384 WBU655384:WCJ655384 WLQ655384:WMF655384 WVM655384:WWB655384 E720920:T720920 JA720920:JP720920 SW720920:TL720920 ACS720920:ADH720920 AMO720920:AND720920 AWK720920:AWZ720920 BGG720920:BGV720920 BQC720920:BQR720920 BZY720920:CAN720920 CJU720920:CKJ720920 CTQ720920:CUF720920 DDM720920:DEB720920 DNI720920:DNX720920 DXE720920:DXT720920 EHA720920:EHP720920 EQW720920:ERL720920 FAS720920:FBH720920 FKO720920:FLD720920 FUK720920:FUZ720920 GEG720920:GEV720920 GOC720920:GOR720920 GXY720920:GYN720920 HHU720920:HIJ720920 HRQ720920:HSF720920 IBM720920:ICB720920 ILI720920:ILX720920 IVE720920:IVT720920 JFA720920:JFP720920 JOW720920:JPL720920 JYS720920:JZH720920 KIO720920:KJD720920 KSK720920:KSZ720920 LCG720920:LCV720920 LMC720920:LMR720920 LVY720920:LWN720920 MFU720920:MGJ720920 MPQ720920:MQF720920 MZM720920:NAB720920 NJI720920:NJX720920 NTE720920:NTT720920 ODA720920:ODP720920 OMW720920:ONL720920 OWS720920:OXH720920 PGO720920:PHD720920 PQK720920:PQZ720920 QAG720920:QAV720920 QKC720920:QKR720920 QTY720920:QUN720920 RDU720920:REJ720920 RNQ720920:ROF720920 RXM720920:RYB720920 SHI720920:SHX720920 SRE720920:SRT720920 TBA720920:TBP720920 TKW720920:TLL720920 TUS720920:TVH720920 UEO720920:UFD720920 UOK720920:UOZ720920 UYG720920:UYV720920 VIC720920:VIR720920 VRY720920:VSN720920 WBU720920:WCJ720920 WLQ720920:WMF720920 WVM720920:WWB720920 E786456:T786456 JA786456:JP786456 SW786456:TL786456 ACS786456:ADH786456 AMO786456:AND786456 AWK786456:AWZ786456 BGG786456:BGV786456 BQC786456:BQR786456 BZY786456:CAN786456 CJU786456:CKJ786456 CTQ786456:CUF786456 DDM786456:DEB786456 DNI786456:DNX786456 DXE786456:DXT786456 EHA786456:EHP786456 EQW786456:ERL786456 FAS786456:FBH786456 FKO786456:FLD786456 FUK786456:FUZ786456 GEG786456:GEV786456 GOC786456:GOR786456 GXY786456:GYN786456 HHU786456:HIJ786456 HRQ786456:HSF786456 IBM786456:ICB786456 ILI786456:ILX786456 IVE786456:IVT786456 JFA786456:JFP786456 JOW786456:JPL786456 JYS786456:JZH786456 KIO786456:KJD786456 KSK786456:KSZ786456 LCG786456:LCV786456 LMC786456:LMR786456 LVY786456:LWN786456 MFU786456:MGJ786456 MPQ786456:MQF786456 MZM786456:NAB786456 NJI786456:NJX786456 NTE786456:NTT786456 ODA786456:ODP786456 OMW786456:ONL786456 OWS786456:OXH786456 PGO786456:PHD786456 PQK786456:PQZ786456 QAG786456:QAV786456 QKC786456:QKR786456 QTY786456:QUN786456 RDU786456:REJ786456 RNQ786456:ROF786456 RXM786456:RYB786456 SHI786456:SHX786456 SRE786456:SRT786456 TBA786456:TBP786456 TKW786456:TLL786456 TUS786456:TVH786456 UEO786456:UFD786456 UOK786456:UOZ786456 UYG786456:UYV786456 VIC786456:VIR786456 VRY786456:VSN786456 WBU786456:WCJ786456 WLQ786456:WMF786456 WVM786456:WWB786456 E851992:T851992 JA851992:JP851992 SW851992:TL851992 ACS851992:ADH851992 AMO851992:AND851992 AWK851992:AWZ851992 BGG851992:BGV851992 BQC851992:BQR851992 BZY851992:CAN851992 CJU851992:CKJ851992 CTQ851992:CUF851992 DDM851992:DEB851992 DNI851992:DNX851992 DXE851992:DXT851992 EHA851992:EHP851992 EQW851992:ERL851992 FAS851992:FBH851992 FKO851992:FLD851992 FUK851992:FUZ851992 GEG851992:GEV851992 GOC851992:GOR851992 GXY851992:GYN851992 HHU851992:HIJ851992 HRQ851992:HSF851992 IBM851992:ICB851992 ILI851992:ILX851992 IVE851992:IVT851992 JFA851992:JFP851992 JOW851992:JPL851992 JYS851992:JZH851992 KIO851992:KJD851992 KSK851992:KSZ851992 LCG851992:LCV851992 LMC851992:LMR851992 LVY851992:LWN851992 MFU851992:MGJ851992 MPQ851992:MQF851992 MZM851992:NAB851992 NJI851992:NJX851992 NTE851992:NTT851992 ODA851992:ODP851992 OMW851992:ONL851992 OWS851992:OXH851992 PGO851992:PHD851992 PQK851992:PQZ851992 QAG851992:QAV851992 QKC851992:QKR851992 QTY851992:QUN851992 RDU851992:REJ851992 RNQ851992:ROF851992 RXM851992:RYB851992 SHI851992:SHX851992 SRE851992:SRT851992 TBA851992:TBP851992 TKW851992:TLL851992 TUS851992:TVH851992 UEO851992:UFD851992 UOK851992:UOZ851992 UYG851992:UYV851992 VIC851992:VIR851992 VRY851992:VSN851992 WBU851992:WCJ851992 WLQ851992:WMF851992 WVM851992:WWB851992 E917528:T917528 JA917528:JP917528 SW917528:TL917528 ACS917528:ADH917528 AMO917528:AND917528 AWK917528:AWZ917528 BGG917528:BGV917528 BQC917528:BQR917528 BZY917528:CAN917528 CJU917528:CKJ917528 CTQ917528:CUF917528 DDM917528:DEB917528 DNI917528:DNX917528 DXE917528:DXT917528 EHA917528:EHP917528 EQW917528:ERL917528 FAS917528:FBH917528 FKO917528:FLD917528 FUK917528:FUZ917528 GEG917528:GEV917528 GOC917528:GOR917528 GXY917528:GYN917528 HHU917528:HIJ917528 HRQ917528:HSF917528 IBM917528:ICB917528 ILI917528:ILX917528 IVE917528:IVT917528 JFA917528:JFP917528 JOW917528:JPL917528 JYS917528:JZH917528 KIO917528:KJD917528 KSK917528:KSZ917528 LCG917528:LCV917528 LMC917528:LMR917528 LVY917528:LWN917528 MFU917528:MGJ917528 MPQ917528:MQF917528 MZM917528:NAB917528 NJI917528:NJX917528 NTE917528:NTT917528 ODA917528:ODP917528 OMW917528:ONL917528 OWS917528:OXH917528 PGO917528:PHD917528 PQK917528:PQZ917528 QAG917528:QAV917528 QKC917528:QKR917528 QTY917528:QUN917528 RDU917528:REJ917528 RNQ917528:ROF917528 RXM917528:RYB917528 SHI917528:SHX917528 SRE917528:SRT917528 TBA917528:TBP917528 TKW917528:TLL917528 TUS917528:TVH917528 UEO917528:UFD917528 UOK917528:UOZ917528 UYG917528:UYV917528 VIC917528:VIR917528 VRY917528:VSN917528 WBU917528:WCJ917528 WLQ917528:WMF917528 WVM917528:WWB917528 E983064:T983064 JA983064:JP983064 SW983064:TL983064 ACS983064:ADH983064 AMO983064:AND983064 AWK983064:AWZ983064 BGG983064:BGV983064 BQC983064:BQR983064 BZY983064:CAN983064 CJU983064:CKJ983064 CTQ983064:CUF983064 DDM983064:DEB983064 DNI983064:DNX983064 DXE983064:DXT983064 EHA983064:EHP983064 EQW983064:ERL983064 FAS983064:FBH983064 FKO983064:FLD983064 FUK983064:FUZ983064 GEG983064:GEV983064 GOC983064:GOR983064 GXY983064:GYN983064 HHU983064:HIJ983064 HRQ983064:HSF983064 IBM983064:ICB983064 ILI983064:ILX983064 IVE983064:IVT983064 JFA983064:JFP983064 JOW983064:JPL983064 JYS983064:JZH983064 KIO983064:KJD983064 KSK983064:KSZ983064 LCG983064:LCV983064 LMC983064:LMR983064 LVY983064:LWN983064 MFU983064:MGJ983064 MPQ983064:MQF983064 MZM983064:NAB983064 NJI983064:NJX983064 NTE983064:NTT983064 ODA983064:ODP983064 OMW983064:ONL983064 OWS983064:OXH983064 PGO983064:PHD983064 PQK983064:PQZ983064 QAG983064:QAV983064 QKC983064:QKR983064 QTY983064:QUN983064 RDU983064:REJ983064 RNQ983064:ROF983064 RXM983064:RYB983064 SHI983064:SHX983064 SRE983064:SRT983064 TBA983064:TBP983064 TKW983064:TLL983064 TUS983064:TVH983064 UEO983064:UFD983064 UOK983064:UOZ983064 UYG983064:UYV983064 VIC983064:VIR983064 VRY983064:VSN983064 WBU983064:WCJ983064 WLQ983064:WMF983064 WVM983064:WWB983064 WVN983065:WVV983065 JB25:JJ25 SX25:TF25 ACT25:ADB25 AMP25:AMX25 AWL25:AWT25 BGH25:BGP25 BQD25:BQL25 BZZ25:CAH25 CJV25:CKD25 CTR25:CTZ25 DDN25:DDV25 DNJ25:DNR25 DXF25:DXN25 EHB25:EHJ25 EQX25:ERF25 FAT25:FBB25 FKP25:FKX25 FUL25:FUT25 GEH25:GEP25 GOD25:GOL25 GXZ25:GYH25 HHV25:HID25 HRR25:HRZ25 IBN25:IBV25 ILJ25:ILR25 IVF25:IVN25 JFB25:JFJ25 JOX25:JPF25 JYT25:JZB25 KIP25:KIX25 KSL25:KST25 LCH25:LCP25 LMD25:LML25 LVZ25:LWH25 MFV25:MGD25 MPR25:MPZ25 MZN25:MZV25 NJJ25:NJR25 NTF25:NTN25 ODB25:ODJ25 OMX25:ONF25 OWT25:OXB25 PGP25:PGX25 PQL25:PQT25 QAH25:QAP25 QKD25:QKL25 QTZ25:QUH25 RDV25:RED25 RNR25:RNZ25 RXN25:RXV25 SHJ25:SHR25 SRF25:SRN25 TBB25:TBJ25 TKX25:TLF25 TUT25:TVB25 UEP25:UEX25 UOL25:UOT25 UYH25:UYP25 VID25:VIL25 VRZ25:VSH25 WBV25:WCD25 WLR25:WLZ25 WVN25:WVV25 F65561:N65561 JB65561:JJ65561 SX65561:TF65561 ACT65561:ADB65561 AMP65561:AMX65561 AWL65561:AWT65561 BGH65561:BGP65561 BQD65561:BQL65561 BZZ65561:CAH65561 CJV65561:CKD65561 CTR65561:CTZ65561 DDN65561:DDV65561 DNJ65561:DNR65561 DXF65561:DXN65561 EHB65561:EHJ65561 EQX65561:ERF65561 FAT65561:FBB65561 FKP65561:FKX65561 FUL65561:FUT65561 GEH65561:GEP65561 GOD65561:GOL65561 GXZ65561:GYH65561 HHV65561:HID65561 HRR65561:HRZ65561 IBN65561:IBV65561 ILJ65561:ILR65561 IVF65561:IVN65561 JFB65561:JFJ65561 JOX65561:JPF65561 JYT65561:JZB65561 KIP65561:KIX65561 KSL65561:KST65561 LCH65561:LCP65561 LMD65561:LML65561 LVZ65561:LWH65561 MFV65561:MGD65561 MPR65561:MPZ65561 MZN65561:MZV65561 NJJ65561:NJR65561 NTF65561:NTN65561 ODB65561:ODJ65561 OMX65561:ONF65561 OWT65561:OXB65561 PGP65561:PGX65561 PQL65561:PQT65561 QAH65561:QAP65561 QKD65561:QKL65561 QTZ65561:QUH65561 RDV65561:RED65561 RNR65561:RNZ65561 RXN65561:RXV65561 SHJ65561:SHR65561 SRF65561:SRN65561 TBB65561:TBJ65561 TKX65561:TLF65561 TUT65561:TVB65561 UEP65561:UEX65561 UOL65561:UOT65561 UYH65561:UYP65561 VID65561:VIL65561 VRZ65561:VSH65561 WBV65561:WCD65561 WLR65561:WLZ65561 WVN65561:WVV65561 F131097:N131097 JB131097:JJ131097 SX131097:TF131097 ACT131097:ADB131097 AMP131097:AMX131097 AWL131097:AWT131097 BGH131097:BGP131097 BQD131097:BQL131097 BZZ131097:CAH131097 CJV131097:CKD131097 CTR131097:CTZ131097 DDN131097:DDV131097 DNJ131097:DNR131097 DXF131097:DXN131097 EHB131097:EHJ131097 EQX131097:ERF131097 FAT131097:FBB131097 FKP131097:FKX131097 FUL131097:FUT131097 GEH131097:GEP131097 GOD131097:GOL131097 GXZ131097:GYH131097 HHV131097:HID131097 HRR131097:HRZ131097 IBN131097:IBV131097 ILJ131097:ILR131097 IVF131097:IVN131097 JFB131097:JFJ131097 JOX131097:JPF131097 JYT131097:JZB131097 KIP131097:KIX131097 KSL131097:KST131097 LCH131097:LCP131097 LMD131097:LML131097 LVZ131097:LWH131097 MFV131097:MGD131097 MPR131097:MPZ131097 MZN131097:MZV131097 NJJ131097:NJR131097 NTF131097:NTN131097 ODB131097:ODJ131097 OMX131097:ONF131097 OWT131097:OXB131097 PGP131097:PGX131097 PQL131097:PQT131097 QAH131097:QAP131097 QKD131097:QKL131097 QTZ131097:QUH131097 RDV131097:RED131097 RNR131097:RNZ131097 RXN131097:RXV131097 SHJ131097:SHR131097 SRF131097:SRN131097 TBB131097:TBJ131097 TKX131097:TLF131097 TUT131097:TVB131097 UEP131097:UEX131097 UOL131097:UOT131097 UYH131097:UYP131097 VID131097:VIL131097 VRZ131097:VSH131097 WBV131097:WCD131097 WLR131097:WLZ131097 WVN131097:WVV131097 F196633:N196633 JB196633:JJ196633 SX196633:TF196633 ACT196633:ADB196633 AMP196633:AMX196633 AWL196633:AWT196633 BGH196633:BGP196633 BQD196633:BQL196633 BZZ196633:CAH196633 CJV196633:CKD196633 CTR196633:CTZ196633 DDN196633:DDV196633 DNJ196633:DNR196633 DXF196633:DXN196633 EHB196633:EHJ196633 EQX196633:ERF196633 FAT196633:FBB196633 FKP196633:FKX196633 FUL196633:FUT196633 GEH196633:GEP196633 GOD196633:GOL196633 GXZ196633:GYH196633 HHV196633:HID196633 HRR196633:HRZ196633 IBN196633:IBV196633 ILJ196633:ILR196633 IVF196633:IVN196633 JFB196633:JFJ196633 JOX196633:JPF196633 JYT196633:JZB196633 KIP196633:KIX196633 KSL196633:KST196633 LCH196633:LCP196633 LMD196633:LML196633 LVZ196633:LWH196633 MFV196633:MGD196633 MPR196633:MPZ196633 MZN196633:MZV196633 NJJ196633:NJR196633 NTF196633:NTN196633 ODB196633:ODJ196633 OMX196633:ONF196633 OWT196633:OXB196633 PGP196633:PGX196633 PQL196633:PQT196633 QAH196633:QAP196633 QKD196633:QKL196633 QTZ196633:QUH196633 RDV196633:RED196633 RNR196633:RNZ196633 RXN196633:RXV196633 SHJ196633:SHR196633 SRF196633:SRN196633 TBB196633:TBJ196633 TKX196633:TLF196633 TUT196633:TVB196633 UEP196633:UEX196633 UOL196633:UOT196633 UYH196633:UYP196633 VID196633:VIL196633 VRZ196633:VSH196633 WBV196633:WCD196633 WLR196633:WLZ196633 WVN196633:WVV196633 F262169:N262169 JB262169:JJ262169 SX262169:TF262169 ACT262169:ADB262169 AMP262169:AMX262169 AWL262169:AWT262169 BGH262169:BGP262169 BQD262169:BQL262169 BZZ262169:CAH262169 CJV262169:CKD262169 CTR262169:CTZ262169 DDN262169:DDV262169 DNJ262169:DNR262169 DXF262169:DXN262169 EHB262169:EHJ262169 EQX262169:ERF262169 FAT262169:FBB262169 FKP262169:FKX262169 FUL262169:FUT262169 GEH262169:GEP262169 GOD262169:GOL262169 GXZ262169:GYH262169 HHV262169:HID262169 HRR262169:HRZ262169 IBN262169:IBV262169 ILJ262169:ILR262169 IVF262169:IVN262169 JFB262169:JFJ262169 JOX262169:JPF262169 JYT262169:JZB262169 KIP262169:KIX262169 KSL262169:KST262169 LCH262169:LCP262169 LMD262169:LML262169 LVZ262169:LWH262169 MFV262169:MGD262169 MPR262169:MPZ262169 MZN262169:MZV262169 NJJ262169:NJR262169 NTF262169:NTN262169 ODB262169:ODJ262169 OMX262169:ONF262169 OWT262169:OXB262169 PGP262169:PGX262169 PQL262169:PQT262169 QAH262169:QAP262169 QKD262169:QKL262169 QTZ262169:QUH262169 RDV262169:RED262169 RNR262169:RNZ262169 RXN262169:RXV262169 SHJ262169:SHR262169 SRF262169:SRN262169 TBB262169:TBJ262169 TKX262169:TLF262169 TUT262169:TVB262169 UEP262169:UEX262169 UOL262169:UOT262169 UYH262169:UYP262169 VID262169:VIL262169 VRZ262169:VSH262169 WBV262169:WCD262169 WLR262169:WLZ262169 WVN262169:WVV262169 F327705:N327705 JB327705:JJ327705 SX327705:TF327705 ACT327705:ADB327705 AMP327705:AMX327705 AWL327705:AWT327705 BGH327705:BGP327705 BQD327705:BQL327705 BZZ327705:CAH327705 CJV327705:CKD327705 CTR327705:CTZ327705 DDN327705:DDV327705 DNJ327705:DNR327705 DXF327705:DXN327705 EHB327705:EHJ327705 EQX327705:ERF327705 FAT327705:FBB327705 FKP327705:FKX327705 FUL327705:FUT327705 GEH327705:GEP327705 GOD327705:GOL327705 GXZ327705:GYH327705 HHV327705:HID327705 HRR327705:HRZ327705 IBN327705:IBV327705 ILJ327705:ILR327705 IVF327705:IVN327705 JFB327705:JFJ327705 JOX327705:JPF327705 JYT327705:JZB327705 KIP327705:KIX327705 KSL327705:KST327705 LCH327705:LCP327705 LMD327705:LML327705 LVZ327705:LWH327705 MFV327705:MGD327705 MPR327705:MPZ327705 MZN327705:MZV327705 NJJ327705:NJR327705 NTF327705:NTN327705 ODB327705:ODJ327705 OMX327705:ONF327705 OWT327705:OXB327705 PGP327705:PGX327705 PQL327705:PQT327705 QAH327705:QAP327705 QKD327705:QKL327705 QTZ327705:QUH327705 RDV327705:RED327705 RNR327705:RNZ327705 RXN327705:RXV327705 SHJ327705:SHR327705 SRF327705:SRN327705 TBB327705:TBJ327705 TKX327705:TLF327705 TUT327705:TVB327705 UEP327705:UEX327705 UOL327705:UOT327705 UYH327705:UYP327705 VID327705:VIL327705 VRZ327705:VSH327705 WBV327705:WCD327705 WLR327705:WLZ327705 WVN327705:WVV327705 F393241:N393241 JB393241:JJ393241 SX393241:TF393241 ACT393241:ADB393241 AMP393241:AMX393241 AWL393241:AWT393241 BGH393241:BGP393241 BQD393241:BQL393241 BZZ393241:CAH393241 CJV393241:CKD393241 CTR393241:CTZ393241 DDN393241:DDV393241 DNJ393241:DNR393241 DXF393241:DXN393241 EHB393241:EHJ393241 EQX393241:ERF393241 FAT393241:FBB393241 FKP393241:FKX393241 FUL393241:FUT393241 GEH393241:GEP393241 GOD393241:GOL393241 GXZ393241:GYH393241 HHV393241:HID393241 HRR393241:HRZ393241 IBN393241:IBV393241 ILJ393241:ILR393241 IVF393241:IVN393241 JFB393241:JFJ393241 JOX393241:JPF393241 JYT393241:JZB393241 KIP393241:KIX393241 KSL393241:KST393241 LCH393241:LCP393241 LMD393241:LML393241 LVZ393241:LWH393241 MFV393241:MGD393241 MPR393241:MPZ393241 MZN393241:MZV393241 NJJ393241:NJR393241 NTF393241:NTN393241 ODB393241:ODJ393241 OMX393241:ONF393241 OWT393241:OXB393241 PGP393241:PGX393241 PQL393241:PQT393241 QAH393241:QAP393241 QKD393241:QKL393241 QTZ393241:QUH393241 RDV393241:RED393241 RNR393241:RNZ393241 RXN393241:RXV393241 SHJ393241:SHR393241 SRF393241:SRN393241 TBB393241:TBJ393241 TKX393241:TLF393241 TUT393241:TVB393241 UEP393241:UEX393241 UOL393241:UOT393241 UYH393241:UYP393241 VID393241:VIL393241 VRZ393241:VSH393241 WBV393241:WCD393241 WLR393241:WLZ393241 WVN393241:WVV393241 F458777:N458777 JB458777:JJ458777 SX458777:TF458777 ACT458777:ADB458777 AMP458777:AMX458777 AWL458777:AWT458777 BGH458777:BGP458777 BQD458777:BQL458777 BZZ458777:CAH458777 CJV458777:CKD458777 CTR458777:CTZ458777 DDN458777:DDV458777 DNJ458777:DNR458777 DXF458777:DXN458777 EHB458777:EHJ458777 EQX458777:ERF458777 FAT458777:FBB458777 FKP458777:FKX458777 FUL458777:FUT458777 GEH458777:GEP458777 GOD458777:GOL458777 GXZ458777:GYH458777 HHV458777:HID458777 HRR458777:HRZ458777 IBN458777:IBV458777 ILJ458777:ILR458777 IVF458777:IVN458777 JFB458777:JFJ458777 JOX458777:JPF458777 JYT458777:JZB458777 KIP458777:KIX458777 KSL458777:KST458777 LCH458777:LCP458777 LMD458777:LML458777 LVZ458777:LWH458777 MFV458777:MGD458777 MPR458777:MPZ458777 MZN458777:MZV458777 NJJ458777:NJR458777 NTF458777:NTN458777 ODB458777:ODJ458777 OMX458777:ONF458777 OWT458777:OXB458777 PGP458777:PGX458777 PQL458777:PQT458777 QAH458777:QAP458777 QKD458777:QKL458777 QTZ458777:QUH458777 RDV458777:RED458777 RNR458777:RNZ458777 RXN458777:RXV458777 SHJ458777:SHR458777 SRF458777:SRN458777 TBB458777:TBJ458777 TKX458777:TLF458777 TUT458777:TVB458777 UEP458777:UEX458777 UOL458777:UOT458777 UYH458777:UYP458777 VID458777:VIL458777 VRZ458777:VSH458777 WBV458777:WCD458777 WLR458777:WLZ458777 WVN458777:WVV458777 F524313:N524313 JB524313:JJ524313 SX524313:TF524313 ACT524313:ADB524313 AMP524313:AMX524313 AWL524313:AWT524313 BGH524313:BGP524313 BQD524313:BQL524313 BZZ524313:CAH524313 CJV524313:CKD524313 CTR524313:CTZ524313 DDN524313:DDV524313 DNJ524313:DNR524313 DXF524313:DXN524313 EHB524313:EHJ524313 EQX524313:ERF524313 FAT524313:FBB524313 FKP524313:FKX524313 FUL524313:FUT524313 GEH524313:GEP524313 GOD524313:GOL524313 GXZ524313:GYH524313 HHV524313:HID524313 HRR524313:HRZ524313 IBN524313:IBV524313 ILJ524313:ILR524313 IVF524313:IVN524313 JFB524313:JFJ524313 JOX524313:JPF524313 JYT524313:JZB524313 KIP524313:KIX524313 KSL524313:KST524313 LCH524313:LCP524313 LMD524313:LML524313 LVZ524313:LWH524313 MFV524313:MGD524313 MPR524313:MPZ524313 MZN524313:MZV524313 NJJ524313:NJR524313 NTF524313:NTN524313 ODB524313:ODJ524313 OMX524313:ONF524313 OWT524313:OXB524313 PGP524313:PGX524313 PQL524313:PQT524313 QAH524313:QAP524313 QKD524313:QKL524313 QTZ524313:QUH524313 RDV524313:RED524313 RNR524313:RNZ524313 RXN524313:RXV524313 SHJ524313:SHR524313 SRF524313:SRN524313 TBB524313:TBJ524313 TKX524313:TLF524313 TUT524313:TVB524313 UEP524313:UEX524313 UOL524313:UOT524313 UYH524313:UYP524313 VID524313:VIL524313 VRZ524313:VSH524313 WBV524313:WCD524313 WLR524313:WLZ524313 WVN524313:WVV524313 F589849:N589849 JB589849:JJ589849 SX589849:TF589849 ACT589849:ADB589849 AMP589849:AMX589849 AWL589849:AWT589849 BGH589849:BGP589849 BQD589849:BQL589849 BZZ589849:CAH589849 CJV589849:CKD589849 CTR589849:CTZ589849 DDN589849:DDV589849 DNJ589849:DNR589849 DXF589849:DXN589849 EHB589849:EHJ589849 EQX589849:ERF589849 FAT589849:FBB589849 FKP589849:FKX589849 FUL589849:FUT589849 GEH589849:GEP589849 GOD589849:GOL589849 GXZ589849:GYH589849 HHV589849:HID589849 HRR589849:HRZ589849 IBN589849:IBV589849 ILJ589849:ILR589849 IVF589849:IVN589849 JFB589849:JFJ589849 JOX589849:JPF589849 JYT589849:JZB589849 KIP589849:KIX589849 KSL589849:KST589849 LCH589849:LCP589849 LMD589849:LML589849 LVZ589849:LWH589849 MFV589849:MGD589849 MPR589849:MPZ589849 MZN589849:MZV589849 NJJ589849:NJR589849 NTF589849:NTN589849 ODB589849:ODJ589849 OMX589849:ONF589849 OWT589849:OXB589849 PGP589849:PGX589849 PQL589849:PQT589849 QAH589849:QAP589849 QKD589849:QKL589849 QTZ589849:QUH589849 RDV589849:RED589849 RNR589849:RNZ589849 RXN589849:RXV589849 SHJ589849:SHR589849 SRF589849:SRN589849 TBB589849:TBJ589849 TKX589849:TLF589849 TUT589849:TVB589849 UEP589849:UEX589849 UOL589849:UOT589849 UYH589849:UYP589849 VID589849:VIL589849 VRZ589849:VSH589849 WBV589849:WCD589849 WLR589849:WLZ589849 WVN589849:WVV589849 F655385:N655385 JB655385:JJ655385 SX655385:TF655385 ACT655385:ADB655385 AMP655385:AMX655385 AWL655385:AWT655385 BGH655385:BGP655385 BQD655385:BQL655385 BZZ655385:CAH655385 CJV655385:CKD655385 CTR655385:CTZ655385 DDN655385:DDV655385 DNJ655385:DNR655385 DXF655385:DXN655385 EHB655385:EHJ655385 EQX655385:ERF655385 FAT655385:FBB655385 FKP655385:FKX655385 FUL655385:FUT655385 GEH655385:GEP655385 GOD655385:GOL655385 GXZ655385:GYH655385 HHV655385:HID655385 HRR655385:HRZ655385 IBN655385:IBV655385 ILJ655385:ILR655385 IVF655385:IVN655385 JFB655385:JFJ655385 JOX655385:JPF655385 JYT655385:JZB655385 KIP655385:KIX655385 KSL655385:KST655385 LCH655385:LCP655385 LMD655385:LML655385 LVZ655385:LWH655385 MFV655385:MGD655385 MPR655385:MPZ655385 MZN655385:MZV655385 NJJ655385:NJR655385 NTF655385:NTN655385 ODB655385:ODJ655385 OMX655385:ONF655385 OWT655385:OXB655385 PGP655385:PGX655385 PQL655385:PQT655385 QAH655385:QAP655385 QKD655385:QKL655385 QTZ655385:QUH655385 RDV655385:RED655385 RNR655385:RNZ655385 RXN655385:RXV655385 SHJ655385:SHR655385 SRF655385:SRN655385 TBB655385:TBJ655385 TKX655385:TLF655385 TUT655385:TVB655385 UEP655385:UEX655385 UOL655385:UOT655385 UYH655385:UYP655385 VID655385:VIL655385 VRZ655385:VSH655385 WBV655385:WCD655385 WLR655385:WLZ655385 WVN655385:WVV655385 F720921:N720921 JB720921:JJ720921 SX720921:TF720921 ACT720921:ADB720921 AMP720921:AMX720921 AWL720921:AWT720921 BGH720921:BGP720921 BQD720921:BQL720921 BZZ720921:CAH720921 CJV720921:CKD720921 CTR720921:CTZ720921 DDN720921:DDV720921 DNJ720921:DNR720921 DXF720921:DXN720921 EHB720921:EHJ720921 EQX720921:ERF720921 FAT720921:FBB720921 FKP720921:FKX720921 FUL720921:FUT720921 GEH720921:GEP720921 GOD720921:GOL720921 GXZ720921:GYH720921 HHV720921:HID720921 HRR720921:HRZ720921 IBN720921:IBV720921 ILJ720921:ILR720921 IVF720921:IVN720921 JFB720921:JFJ720921 JOX720921:JPF720921 JYT720921:JZB720921 KIP720921:KIX720921 KSL720921:KST720921 LCH720921:LCP720921 LMD720921:LML720921 LVZ720921:LWH720921 MFV720921:MGD720921 MPR720921:MPZ720921 MZN720921:MZV720921 NJJ720921:NJR720921 NTF720921:NTN720921 ODB720921:ODJ720921 OMX720921:ONF720921 OWT720921:OXB720921 PGP720921:PGX720921 PQL720921:PQT720921 QAH720921:QAP720921 QKD720921:QKL720921 QTZ720921:QUH720921 RDV720921:RED720921 RNR720921:RNZ720921 RXN720921:RXV720921 SHJ720921:SHR720921 SRF720921:SRN720921 TBB720921:TBJ720921 TKX720921:TLF720921 TUT720921:TVB720921 UEP720921:UEX720921 UOL720921:UOT720921 UYH720921:UYP720921 VID720921:VIL720921 VRZ720921:VSH720921 WBV720921:WCD720921 WLR720921:WLZ720921 WVN720921:WVV720921 F786457:N786457 JB786457:JJ786457 SX786457:TF786457 ACT786457:ADB786457 AMP786457:AMX786457 AWL786457:AWT786457 BGH786457:BGP786457 BQD786457:BQL786457 BZZ786457:CAH786457 CJV786457:CKD786457 CTR786457:CTZ786457 DDN786457:DDV786457 DNJ786457:DNR786457 DXF786457:DXN786457 EHB786457:EHJ786457 EQX786457:ERF786457 FAT786457:FBB786457 FKP786457:FKX786457 FUL786457:FUT786457 GEH786457:GEP786457 GOD786457:GOL786457 GXZ786457:GYH786457 HHV786457:HID786457 HRR786457:HRZ786457 IBN786457:IBV786457 ILJ786457:ILR786457 IVF786457:IVN786457 JFB786457:JFJ786457 JOX786457:JPF786457 JYT786457:JZB786457 KIP786457:KIX786457 KSL786457:KST786457 LCH786457:LCP786457 LMD786457:LML786457 LVZ786457:LWH786457 MFV786457:MGD786457 MPR786457:MPZ786457 MZN786457:MZV786457 NJJ786457:NJR786457 NTF786457:NTN786457 ODB786457:ODJ786457 OMX786457:ONF786457 OWT786457:OXB786457 PGP786457:PGX786457 PQL786457:PQT786457 QAH786457:QAP786457 QKD786457:QKL786457 QTZ786457:QUH786457 RDV786457:RED786457 RNR786457:RNZ786457 RXN786457:RXV786457 SHJ786457:SHR786457 SRF786457:SRN786457 TBB786457:TBJ786457 TKX786457:TLF786457 TUT786457:TVB786457 UEP786457:UEX786457 UOL786457:UOT786457 UYH786457:UYP786457 VID786457:VIL786457 VRZ786457:VSH786457 WBV786457:WCD786457 WLR786457:WLZ786457 WVN786457:WVV786457 F851993:N851993 JB851993:JJ851993 SX851993:TF851993 ACT851993:ADB851993 AMP851993:AMX851993 AWL851993:AWT851993 BGH851993:BGP851993 BQD851993:BQL851993 BZZ851993:CAH851993 CJV851993:CKD851993 CTR851993:CTZ851993 DDN851993:DDV851993 DNJ851993:DNR851993 DXF851993:DXN851993 EHB851993:EHJ851993 EQX851993:ERF851993 FAT851993:FBB851993 FKP851993:FKX851993 FUL851993:FUT851993 GEH851993:GEP851993 GOD851993:GOL851993 GXZ851993:GYH851993 HHV851993:HID851993 HRR851993:HRZ851993 IBN851993:IBV851993 ILJ851993:ILR851993 IVF851993:IVN851993 JFB851993:JFJ851993 JOX851993:JPF851993 JYT851993:JZB851993 KIP851993:KIX851993 KSL851993:KST851993 LCH851993:LCP851993 LMD851993:LML851993 LVZ851993:LWH851993 MFV851993:MGD851993 MPR851993:MPZ851993 MZN851993:MZV851993 NJJ851993:NJR851993 NTF851993:NTN851993 ODB851993:ODJ851993 OMX851993:ONF851993 OWT851993:OXB851993 PGP851993:PGX851993 PQL851993:PQT851993 QAH851993:QAP851993 QKD851993:QKL851993 QTZ851993:QUH851993 RDV851993:RED851993 RNR851993:RNZ851993 RXN851993:RXV851993 SHJ851993:SHR851993 SRF851993:SRN851993 TBB851993:TBJ851993 TKX851993:TLF851993 TUT851993:TVB851993 UEP851993:UEX851993 UOL851993:UOT851993 UYH851993:UYP851993 VID851993:VIL851993 VRZ851993:VSH851993 WBV851993:WCD851993 WLR851993:WLZ851993 WVN851993:WVV851993 F917529:N917529 JB917529:JJ917529 SX917529:TF917529 ACT917529:ADB917529 AMP917529:AMX917529 AWL917529:AWT917529 BGH917529:BGP917529 BQD917529:BQL917529 BZZ917529:CAH917529 CJV917529:CKD917529 CTR917529:CTZ917529 DDN917529:DDV917529 DNJ917529:DNR917529 DXF917529:DXN917529 EHB917529:EHJ917529 EQX917529:ERF917529 FAT917529:FBB917529 FKP917529:FKX917529 FUL917529:FUT917529 GEH917529:GEP917529 GOD917529:GOL917529 GXZ917529:GYH917529 HHV917529:HID917529 HRR917529:HRZ917529 IBN917529:IBV917529 ILJ917529:ILR917529 IVF917529:IVN917529 JFB917529:JFJ917529 JOX917529:JPF917529 JYT917529:JZB917529 KIP917529:KIX917529 KSL917529:KST917529 LCH917529:LCP917529 LMD917529:LML917529 LVZ917529:LWH917529 MFV917529:MGD917529 MPR917529:MPZ917529 MZN917529:MZV917529 NJJ917529:NJR917529 NTF917529:NTN917529 ODB917529:ODJ917529 OMX917529:ONF917529 OWT917529:OXB917529 PGP917529:PGX917529 PQL917529:PQT917529 QAH917529:QAP917529 QKD917529:QKL917529 QTZ917529:QUH917529 RDV917529:RED917529 RNR917529:RNZ917529 RXN917529:RXV917529 SHJ917529:SHR917529 SRF917529:SRN917529 TBB917529:TBJ917529 TKX917529:TLF917529 TUT917529:TVB917529 UEP917529:UEX917529 UOL917529:UOT917529 UYH917529:UYP917529 VID917529:VIL917529 VRZ917529:VSH917529 WBV917529:WCD917529 WLR917529:WLZ917529 WVN917529:WVV917529 F983065:N983065 JB983065:JJ983065 SX983065:TF983065 ACT983065:ADB983065 AMP983065:AMX983065 AWL983065:AWT983065 BGH983065:BGP983065 BQD983065:BQL983065 BZZ983065:CAH983065 CJV983065:CKD983065 CTR983065:CTZ983065 DDN983065:DDV983065 DNJ983065:DNR983065 DXF983065:DXN983065 EHB983065:EHJ983065 EQX983065:ERF983065 FAT983065:FBB983065 FKP983065:FKX983065 FUL983065:FUT983065 GEH983065:GEP983065 GOD983065:GOL983065 GXZ983065:GYH983065 HHV983065:HID983065 HRR983065:HRZ983065 IBN983065:IBV983065 ILJ983065:ILR983065 IVF983065:IVN983065 JFB983065:JFJ983065 JOX983065:JPF983065 JYT983065:JZB983065 KIP983065:KIX983065 KSL983065:KST983065 LCH983065:LCP983065 LMD983065:LML983065 LVZ983065:LWH983065 MFV983065:MGD983065 MPR983065:MPZ983065 MZN983065:MZV983065 NJJ983065:NJR983065 NTF983065:NTN983065 ODB983065:ODJ983065 OMX983065:ONF983065 OWT983065:OXB983065 PGP983065:PGX983065 PQL983065:PQT983065 QAH983065:QAP983065 QKD983065:QKL983065 QTZ983065:QUH983065 RDV983065:RED983065 RNR983065:RNZ983065 RXN983065:RXV983065 SHJ983065:SHR983065 SRF983065:SRN983065 TBB983065:TBJ983065 TKX983065:TLF983065 TUT983065:TVB983065 UEP983065:UEX983065">
      <formula1>MAX(#REF!)*1.2&gt;=#REF!</formula1>
      <formula2>0</formula2>
    </dataValidation>
    <dataValidation allowBlank="1" showInputMessage="1" showErrorMessage="1" errorTitle="Введены неверные данные" error="Недопустимо превышение объемов_x000a_максимального значения из 2016, 2017 г.г. на 20 %" sqref="WVM98306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dataValidation allowBlank="1" showInputMessage="1" sqref="E8:T52"/>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
  <sheetViews>
    <sheetView zoomScale="110" zoomScaleNormal="110" workbookViewId="0">
      <pane xSplit="3" ySplit="6" topLeftCell="D114" activePane="bottomRight" state="frozen"/>
      <selection pane="topRight" activeCell="D1" sqref="D1"/>
      <selection pane="bottomLeft" activeCell="A12" sqref="A12"/>
      <selection pane="bottomRight" activeCell="H4" sqref="H4"/>
    </sheetView>
  </sheetViews>
  <sheetFormatPr defaultColWidth="9.140625" defaultRowHeight="12" x14ac:dyDescent="0.2"/>
  <cols>
    <col min="1" max="1" width="4.7109375" style="41" customWidth="1"/>
    <col min="2" max="2" width="9.28515625" style="41" customWidth="1"/>
    <col min="3" max="3" width="46.7109375" style="42" customWidth="1"/>
    <col min="4" max="4" width="7.7109375" style="1" customWidth="1"/>
    <col min="5" max="5" width="7.140625" style="1" bestFit="1" customWidth="1"/>
    <col min="6" max="6" width="6.85546875" style="1" customWidth="1"/>
    <col min="7" max="7" width="7.5703125" style="1" customWidth="1"/>
    <col min="8" max="8" width="8" style="1" customWidth="1"/>
    <col min="9" max="9" width="7" style="1" customWidth="1"/>
    <col min="10" max="10" width="6.140625" style="1" customWidth="1"/>
    <col min="11" max="11" width="7.85546875" style="1" customWidth="1"/>
    <col min="12" max="12" width="8.5703125" style="1" customWidth="1"/>
    <col min="13" max="13" width="8" style="1" bestFit="1" customWidth="1"/>
    <col min="14" max="16384" width="9.140625" style="1"/>
  </cols>
  <sheetData>
    <row r="1" spans="1:16" ht="21" customHeight="1" x14ac:dyDescent="0.2">
      <c r="A1" s="1077" t="s">
        <v>0</v>
      </c>
      <c r="B1" s="1077"/>
      <c r="C1" s="1077"/>
      <c r="D1" s="1077"/>
      <c r="E1" s="1077"/>
      <c r="F1" s="1077"/>
      <c r="G1" s="1077"/>
      <c r="H1" s="1077"/>
      <c r="I1" s="1077"/>
      <c r="J1" s="1077"/>
      <c r="K1" s="1077"/>
      <c r="L1" s="1077"/>
      <c r="M1" s="1077"/>
      <c r="N1" s="1077"/>
      <c r="O1" s="1077"/>
      <c r="P1" s="1077"/>
    </row>
    <row r="2" spans="1:16" s="2" customFormat="1" x14ac:dyDescent="0.2">
      <c r="A2" s="1079" t="s">
        <v>1</v>
      </c>
      <c r="B2" s="1079" t="s">
        <v>2</v>
      </c>
      <c r="C2" s="1080" t="s">
        <v>3</v>
      </c>
      <c r="D2" s="1071" t="s">
        <v>4</v>
      </c>
      <c r="E2" s="1072"/>
      <c r="F2" s="1072"/>
      <c r="G2" s="1072"/>
      <c r="H2" s="1073"/>
      <c r="I2" s="1071" t="s">
        <v>5</v>
      </c>
      <c r="J2" s="1072"/>
      <c r="K2" s="1072"/>
      <c r="L2" s="1073"/>
      <c r="M2" s="1074" t="s">
        <v>6</v>
      </c>
      <c r="N2" s="1076" t="s">
        <v>729</v>
      </c>
      <c r="O2" s="1076"/>
      <c r="P2" s="1076"/>
    </row>
    <row r="3" spans="1:16" ht="36" x14ac:dyDescent="0.2">
      <c r="A3" s="1079"/>
      <c r="B3" s="1079"/>
      <c r="C3" s="1080"/>
      <c r="D3" s="437" t="s">
        <v>8</v>
      </c>
      <c r="E3" s="437" t="s">
        <v>9</v>
      </c>
      <c r="F3" s="437" t="s">
        <v>10</v>
      </c>
      <c r="G3" s="437" t="s">
        <v>11</v>
      </c>
      <c r="H3" s="436" t="s">
        <v>12</v>
      </c>
      <c r="I3" s="437" t="s">
        <v>9</v>
      </c>
      <c r="J3" s="437" t="s">
        <v>10</v>
      </c>
      <c r="K3" s="437" t="s">
        <v>11</v>
      </c>
      <c r="L3" s="436" t="s">
        <v>12</v>
      </c>
      <c r="M3" s="1075"/>
      <c r="N3" s="439" t="s">
        <v>730</v>
      </c>
      <c r="O3" s="439" t="s">
        <v>7</v>
      </c>
      <c r="P3" s="451" t="s">
        <v>12</v>
      </c>
    </row>
    <row r="4" spans="1:16" s="2" customFormat="1" x14ac:dyDescent="0.2">
      <c r="A4" s="1078" t="s">
        <v>12</v>
      </c>
      <c r="B4" s="1078"/>
      <c r="C4" s="1078"/>
      <c r="D4" s="5">
        <f>D5+D6</f>
        <v>12618</v>
      </c>
      <c r="E4" s="568">
        <f t="shared" ref="E4:G4" si="0">E5+E6</f>
        <v>170492</v>
      </c>
      <c r="F4" s="568">
        <f t="shared" si="0"/>
        <v>1823</v>
      </c>
      <c r="G4" s="568">
        <f t="shared" si="0"/>
        <v>38159</v>
      </c>
      <c r="H4" s="5">
        <f>H5+H6</f>
        <v>223092</v>
      </c>
      <c r="I4" s="568">
        <f t="shared" ref="I4:P4" si="1">I5+I6</f>
        <v>74716</v>
      </c>
      <c r="J4" s="568">
        <f t="shared" si="1"/>
        <v>4271</v>
      </c>
      <c r="K4" s="568">
        <f t="shared" si="1"/>
        <v>6154</v>
      </c>
      <c r="L4" s="568">
        <f t="shared" si="1"/>
        <v>85141</v>
      </c>
      <c r="M4" s="568">
        <f t="shared" si="1"/>
        <v>8061</v>
      </c>
      <c r="N4" s="568">
        <f t="shared" si="1"/>
        <v>10536</v>
      </c>
      <c r="O4" s="568">
        <f t="shared" si="1"/>
        <v>3460</v>
      </c>
      <c r="P4" s="568">
        <f t="shared" si="1"/>
        <v>13996</v>
      </c>
    </row>
    <row r="5" spans="1:16" s="10" customFormat="1" x14ac:dyDescent="0.2">
      <c r="A5" s="440"/>
      <c r="B5" s="440"/>
      <c r="C5" s="441" t="s">
        <v>13</v>
      </c>
      <c r="D5" s="8"/>
      <c r="E5" s="8">
        <v>1668</v>
      </c>
      <c r="F5" s="8"/>
      <c r="G5" s="8">
        <v>0</v>
      </c>
      <c r="H5" s="8">
        <f>E5+F5+G5</f>
        <v>1668</v>
      </c>
      <c r="I5" s="8">
        <v>0</v>
      </c>
      <c r="J5" s="8">
        <v>660</v>
      </c>
      <c r="K5" s="8"/>
      <c r="L5" s="8">
        <f>I5+J5+K5</f>
        <v>660</v>
      </c>
      <c r="M5" s="9"/>
      <c r="N5" s="8"/>
      <c r="O5" s="442"/>
      <c r="P5" s="442"/>
    </row>
    <row r="6" spans="1:16" s="2" customFormat="1" x14ac:dyDescent="0.2">
      <c r="A6" s="1078" t="s">
        <v>14</v>
      </c>
      <c r="B6" s="1078"/>
      <c r="C6" s="1078"/>
      <c r="D6" s="5">
        <f t="shared" ref="D6:P6" si="2">SUM(D7:D141)</f>
        <v>12618</v>
      </c>
      <c r="E6" s="5">
        <f t="shared" si="2"/>
        <v>168824</v>
      </c>
      <c r="F6" s="5">
        <f t="shared" si="2"/>
        <v>1823</v>
      </c>
      <c r="G6" s="5">
        <f t="shared" si="2"/>
        <v>38159</v>
      </c>
      <c r="H6" s="5">
        <f t="shared" si="2"/>
        <v>221424</v>
      </c>
      <c r="I6" s="5">
        <f t="shared" si="2"/>
        <v>74716</v>
      </c>
      <c r="J6" s="5">
        <f t="shared" si="2"/>
        <v>3611</v>
      </c>
      <c r="K6" s="5">
        <f t="shared" si="2"/>
        <v>6154</v>
      </c>
      <c r="L6" s="5">
        <f t="shared" si="2"/>
        <v>84481</v>
      </c>
      <c r="M6" s="5">
        <f t="shared" si="2"/>
        <v>8061</v>
      </c>
      <c r="N6" s="5">
        <f t="shared" si="2"/>
        <v>10536</v>
      </c>
      <c r="O6" s="5">
        <f t="shared" si="2"/>
        <v>3460</v>
      </c>
      <c r="P6" s="5">
        <f t="shared" si="2"/>
        <v>13996</v>
      </c>
    </row>
    <row r="7" spans="1:16" s="15" customFormat="1" x14ac:dyDescent="0.2">
      <c r="A7" s="44">
        <v>1</v>
      </c>
      <c r="B7" s="438" t="s">
        <v>15</v>
      </c>
      <c r="C7" s="23" t="s">
        <v>16</v>
      </c>
      <c r="D7" s="44">
        <v>0</v>
      </c>
      <c r="E7" s="44">
        <v>0</v>
      </c>
      <c r="F7" s="44">
        <v>0</v>
      </c>
      <c r="G7" s="44">
        <v>0</v>
      </c>
      <c r="H7" s="44">
        <f>D7+E7+F7+G7</f>
        <v>0</v>
      </c>
      <c r="I7" s="44">
        <v>0</v>
      </c>
      <c r="J7" s="44">
        <v>0</v>
      </c>
      <c r="K7" s="44">
        <v>0</v>
      </c>
      <c r="L7" s="44">
        <f t="shared" ref="L7:L69" si="3">I7+J7+K7</f>
        <v>0</v>
      </c>
      <c r="M7" s="9"/>
      <c r="N7" s="8"/>
      <c r="O7" s="8"/>
      <c r="P7" s="8"/>
    </row>
    <row r="8" spans="1:16" s="15" customFormat="1" x14ac:dyDescent="0.2">
      <c r="A8" s="44">
        <v>2</v>
      </c>
      <c r="B8" s="438" t="s">
        <v>17</v>
      </c>
      <c r="C8" s="23" t="s">
        <v>18</v>
      </c>
      <c r="D8" s="44">
        <v>0</v>
      </c>
      <c r="E8" s="44">
        <v>0</v>
      </c>
      <c r="F8" s="44">
        <v>0</v>
      </c>
      <c r="G8" s="44">
        <v>0</v>
      </c>
      <c r="H8" s="44">
        <f t="shared" ref="H8:H70" si="4">D8+E8+F8+G8</f>
        <v>0</v>
      </c>
      <c r="I8" s="44">
        <v>0</v>
      </c>
      <c r="J8" s="44">
        <v>0</v>
      </c>
      <c r="K8" s="44">
        <v>0</v>
      </c>
      <c r="L8" s="44">
        <f t="shared" si="3"/>
        <v>0</v>
      </c>
      <c r="M8" s="9"/>
      <c r="N8" s="8"/>
      <c r="O8" s="8"/>
      <c r="P8" s="8"/>
    </row>
    <row r="9" spans="1:16" s="20" customFormat="1" x14ac:dyDescent="0.2">
      <c r="A9" s="44">
        <v>3</v>
      </c>
      <c r="B9" s="443" t="s">
        <v>19</v>
      </c>
      <c r="C9" s="444" t="s">
        <v>20</v>
      </c>
      <c r="D9" s="44">
        <v>0</v>
      </c>
      <c r="E9" s="44">
        <v>4007</v>
      </c>
      <c r="F9" s="44">
        <v>0</v>
      </c>
      <c r="G9" s="44">
        <v>608</v>
      </c>
      <c r="H9" s="44">
        <f t="shared" si="4"/>
        <v>4615</v>
      </c>
      <c r="I9" s="44">
        <v>0</v>
      </c>
      <c r="J9" s="44">
        <v>0</v>
      </c>
      <c r="K9" s="44">
        <v>0</v>
      </c>
      <c r="L9" s="44">
        <f t="shared" si="3"/>
        <v>0</v>
      </c>
      <c r="M9" s="9"/>
      <c r="N9" s="445"/>
      <c r="O9" s="445"/>
      <c r="P9" s="445"/>
    </row>
    <row r="10" spans="1:16" s="15" customFormat="1" x14ac:dyDescent="0.2">
      <c r="A10" s="44">
        <v>4</v>
      </c>
      <c r="B10" s="438" t="s">
        <v>21</v>
      </c>
      <c r="C10" s="23" t="s">
        <v>22</v>
      </c>
      <c r="D10" s="44">
        <v>0</v>
      </c>
      <c r="E10" s="44">
        <v>0</v>
      </c>
      <c r="F10" s="44">
        <v>0</v>
      </c>
      <c r="G10" s="44">
        <v>0</v>
      </c>
      <c r="H10" s="44">
        <f t="shared" si="4"/>
        <v>0</v>
      </c>
      <c r="I10" s="44">
        <v>0</v>
      </c>
      <c r="J10" s="44">
        <v>0</v>
      </c>
      <c r="K10" s="44">
        <v>0</v>
      </c>
      <c r="L10" s="44">
        <f t="shared" si="3"/>
        <v>0</v>
      </c>
      <c r="M10" s="9"/>
      <c r="N10" s="8"/>
      <c r="O10" s="8"/>
      <c r="P10" s="8"/>
    </row>
    <row r="11" spans="1:16" s="15" customFormat="1" x14ac:dyDescent="0.2">
      <c r="A11" s="44">
        <v>5</v>
      </c>
      <c r="B11" s="438" t="s">
        <v>23</v>
      </c>
      <c r="C11" s="23" t="s">
        <v>24</v>
      </c>
      <c r="D11" s="44">
        <v>0</v>
      </c>
      <c r="E11" s="44">
        <v>0</v>
      </c>
      <c r="F11" s="44">
        <v>0</v>
      </c>
      <c r="G11" s="44">
        <v>0</v>
      </c>
      <c r="H11" s="44">
        <f t="shared" si="4"/>
        <v>0</v>
      </c>
      <c r="I11" s="44">
        <v>0</v>
      </c>
      <c r="J11" s="44">
        <v>0</v>
      </c>
      <c r="K11" s="44">
        <v>0</v>
      </c>
      <c r="L11" s="44">
        <f t="shared" si="3"/>
        <v>0</v>
      </c>
      <c r="M11" s="9"/>
      <c r="N11" s="8"/>
      <c r="O11" s="8"/>
      <c r="P11" s="8"/>
    </row>
    <row r="12" spans="1:16" s="20" customFormat="1" x14ac:dyDescent="0.2">
      <c r="A12" s="44">
        <v>6</v>
      </c>
      <c r="B12" s="443" t="s">
        <v>25</v>
      </c>
      <c r="C12" s="444" t="s">
        <v>26</v>
      </c>
      <c r="D12" s="44">
        <v>0</v>
      </c>
      <c r="E12" s="44">
        <v>5910</v>
      </c>
      <c r="F12" s="44">
        <v>108</v>
      </c>
      <c r="G12" s="44">
        <v>906</v>
      </c>
      <c r="H12" s="44">
        <f t="shared" si="4"/>
        <v>6924</v>
      </c>
      <c r="I12" s="44">
        <v>3225</v>
      </c>
      <c r="J12" s="44">
        <v>0</v>
      </c>
      <c r="K12" s="44">
        <v>0</v>
      </c>
      <c r="L12" s="44">
        <f t="shared" si="3"/>
        <v>3225</v>
      </c>
      <c r="M12" s="9"/>
      <c r="N12" s="445"/>
      <c r="O12" s="445"/>
      <c r="P12" s="445"/>
    </row>
    <row r="13" spans="1:16" s="15" customFormat="1" x14ac:dyDescent="0.2">
      <c r="A13" s="44">
        <v>7</v>
      </c>
      <c r="B13" s="438" t="s">
        <v>27</v>
      </c>
      <c r="C13" s="23" t="s">
        <v>28</v>
      </c>
      <c r="D13" s="44">
        <v>0</v>
      </c>
      <c r="E13" s="44">
        <v>2275</v>
      </c>
      <c r="F13" s="44">
        <v>0</v>
      </c>
      <c r="G13" s="44">
        <v>364</v>
      </c>
      <c r="H13" s="44">
        <f t="shared" si="4"/>
        <v>2639</v>
      </c>
      <c r="I13" s="44">
        <v>0</v>
      </c>
      <c r="J13" s="44">
        <v>0</v>
      </c>
      <c r="K13" s="44">
        <v>0</v>
      </c>
      <c r="L13" s="44">
        <f t="shared" si="3"/>
        <v>0</v>
      </c>
      <c r="M13" s="9"/>
      <c r="N13" s="8"/>
      <c r="O13" s="8"/>
      <c r="P13" s="8"/>
    </row>
    <row r="14" spans="1:16" s="15" customFormat="1" x14ac:dyDescent="0.2">
      <c r="A14" s="44">
        <v>8</v>
      </c>
      <c r="B14" s="46" t="s">
        <v>29</v>
      </c>
      <c r="C14" s="23" t="s">
        <v>30</v>
      </c>
      <c r="D14" s="44">
        <v>0</v>
      </c>
      <c r="E14" s="44">
        <v>0</v>
      </c>
      <c r="F14" s="44">
        <v>0</v>
      </c>
      <c r="G14" s="44">
        <v>0</v>
      </c>
      <c r="H14" s="44">
        <f t="shared" si="4"/>
        <v>0</v>
      </c>
      <c r="I14" s="44">
        <v>0</v>
      </c>
      <c r="J14" s="44">
        <v>0</v>
      </c>
      <c r="K14" s="44">
        <v>0</v>
      </c>
      <c r="L14" s="44">
        <f t="shared" si="3"/>
        <v>0</v>
      </c>
      <c r="M14" s="9"/>
      <c r="N14" s="8"/>
      <c r="O14" s="8"/>
      <c r="P14" s="8"/>
    </row>
    <row r="15" spans="1:16" s="15" customFormat="1" x14ac:dyDescent="0.2">
      <c r="A15" s="44">
        <v>9</v>
      </c>
      <c r="B15" s="46" t="s">
        <v>31</v>
      </c>
      <c r="C15" s="23" t="s">
        <v>32</v>
      </c>
      <c r="D15" s="44">
        <v>0</v>
      </c>
      <c r="E15" s="44">
        <v>0</v>
      </c>
      <c r="F15" s="44">
        <v>0</v>
      </c>
      <c r="G15" s="44">
        <v>0</v>
      </c>
      <c r="H15" s="44">
        <f t="shared" si="4"/>
        <v>0</v>
      </c>
      <c r="I15" s="44">
        <v>0</v>
      </c>
      <c r="J15" s="44">
        <v>0</v>
      </c>
      <c r="K15" s="44">
        <v>0</v>
      </c>
      <c r="L15" s="44">
        <f t="shared" si="3"/>
        <v>0</v>
      </c>
      <c r="M15" s="9"/>
      <c r="N15" s="8"/>
      <c r="O15" s="8"/>
      <c r="P15" s="8"/>
    </row>
    <row r="16" spans="1:16" s="15" customFormat="1" x14ac:dyDescent="0.2">
      <c r="A16" s="44">
        <v>10</v>
      </c>
      <c r="B16" s="46" t="s">
        <v>33</v>
      </c>
      <c r="C16" s="23" t="s">
        <v>34</v>
      </c>
      <c r="D16" s="44">
        <v>0</v>
      </c>
      <c r="E16" s="44">
        <v>0</v>
      </c>
      <c r="F16" s="44">
        <v>0</v>
      </c>
      <c r="G16" s="44">
        <v>0</v>
      </c>
      <c r="H16" s="44">
        <f t="shared" si="4"/>
        <v>0</v>
      </c>
      <c r="I16" s="44">
        <v>0</v>
      </c>
      <c r="J16" s="44">
        <v>0</v>
      </c>
      <c r="K16" s="44">
        <v>0</v>
      </c>
      <c r="L16" s="44">
        <f t="shared" si="3"/>
        <v>0</v>
      </c>
      <c r="M16" s="9"/>
      <c r="N16" s="8"/>
      <c r="O16" s="8"/>
      <c r="P16" s="8"/>
    </row>
    <row r="17" spans="1:16" s="15" customFormat="1" x14ac:dyDescent="0.2">
      <c r="A17" s="44">
        <v>11</v>
      </c>
      <c r="B17" s="46" t="s">
        <v>35</v>
      </c>
      <c r="C17" s="23" t="s">
        <v>36</v>
      </c>
      <c r="D17" s="44">
        <v>0</v>
      </c>
      <c r="E17" s="44">
        <v>0</v>
      </c>
      <c r="F17" s="44">
        <v>0</v>
      </c>
      <c r="G17" s="44">
        <v>0</v>
      </c>
      <c r="H17" s="44">
        <f t="shared" si="4"/>
        <v>0</v>
      </c>
      <c r="I17" s="44">
        <v>0</v>
      </c>
      <c r="J17" s="44">
        <v>0</v>
      </c>
      <c r="K17" s="44">
        <v>0</v>
      </c>
      <c r="L17" s="44">
        <f t="shared" si="3"/>
        <v>0</v>
      </c>
      <c r="M17" s="9"/>
      <c r="N17" s="8"/>
      <c r="O17" s="8"/>
      <c r="P17" s="8"/>
    </row>
    <row r="18" spans="1:16" s="15" customFormat="1" x14ac:dyDescent="0.2">
      <c r="A18" s="44">
        <v>12</v>
      </c>
      <c r="B18" s="46" t="s">
        <v>37</v>
      </c>
      <c r="C18" s="23" t="s">
        <v>38</v>
      </c>
      <c r="D18" s="44">
        <v>0</v>
      </c>
      <c r="E18" s="44">
        <v>1104</v>
      </c>
      <c r="F18" s="44">
        <v>1</v>
      </c>
      <c r="G18" s="44">
        <v>167</v>
      </c>
      <c r="H18" s="44">
        <f t="shared" si="4"/>
        <v>1272</v>
      </c>
      <c r="I18" s="44">
        <v>0</v>
      </c>
      <c r="J18" s="44">
        <v>0</v>
      </c>
      <c r="K18" s="44">
        <v>0</v>
      </c>
      <c r="L18" s="44">
        <f t="shared" si="3"/>
        <v>0</v>
      </c>
      <c r="M18" s="9"/>
      <c r="N18" s="8"/>
      <c r="O18" s="8"/>
      <c r="P18" s="8"/>
    </row>
    <row r="19" spans="1:16" s="15" customFormat="1" x14ac:dyDescent="0.2">
      <c r="A19" s="44">
        <v>13</v>
      </c>
      <c r="B19" s="46" t="s">
        <v>39</v>
      </c>
      <c r="C19" s="23" t="s">
        <v>40</v>
      </c>
      <c r="D19" s="44">
        <v>0</v>
      </c>
      <c r="E19" s="44">
        <v>0</v>
      </c>
      <c r="F19" s="44">
        <v>0</v>
      </c>
      <c r="G19" s="44">
        <v>0</v>
      </c>
      <c r="H19" s="44">
        <f t="shared" si="4"/>
        <v>0</v>
      </c>
      <c r="I19" s="44">
        <v>0</v>
      </c>
      <c r="J19" s="44">
        <v>0</v>
      </c>
      <c r="K19" s="44">
        <v>0</v>
      </c>
      <c r="L19" s="44">
        <f t="shared" si="3"/>
        <v>0</v>
      </c>
      <c r="M19" s="9"/>
      <c r="N19" s="8"/>
      <c r="O19" s="8"/>
      <c r="P19" s="8"/>
    </row>
    <row r="20" spans="1:16" s="15" customFormat="1" x14ac:dyDescent="0.2">
      <c r="A20" s="44">
        <v>14</v>
      </c>
      <c r="B20" s="46" t="s">
        <v>41</v>
      </c>
      <c r="C20" s="23" t="s">
        <v>42</v>
      </c>
      <c r="D20" s="44">
        <v>0</v>
      </c>
      <c r="E20" s="44">
        <v>0</v>
      </c>
      <c r="F20" s="44">
        <v>0</v>
      </c>
      <c r="G20" s="44">
        <v>0</v>
      </c>
      <c r="H20" s="44">
        <f t="shared" si="4"/>
        <v>0</v>
      </c>
      <c r="I20" s="44">
        <v>0</v>
      </c>
      <c r="J20" s="44">
        <v>0</v>
      </c>
      <c r="K20" s="44">
        <v>0</v>
      </c>
      <c r="L20" s="44">
        <f t="shared" si="3"/>
        <v>0</v>
      </c>
      <c r="M20" s="9"/>
      <c r="N20" s="8"/>
      <c r="O20" s="8"/>
      <c r="P20" s="8"/>
    </row>
    <row r="21" spans="1:16" s="15" customFormat="1" x14ac:dyDescent="0.2">
      <c r="A21" s="44">
        <v>15</v>
      </c>
      <c r="B21" s="46" t="s">
        <v>43</v>
      </c>
      <c r="C21" s="23" t="s">
        <v>44</v>
      </c>
      <c r="D21" s="44">
        <v>0</v>
      </c>
      <c r="E21" s="44">
        <v>991</v>
      </c>
      <c r="F21" s="44">
        <v>28</v>
      </c>
      <c r="G21" s="44">
        <v>0</v>
      </c>
      <c r="H21" s="44">
        <f t="shared" si="4"/>
        <v>1019</v>
      </c>
      <c r="I21" s="44">
        <v>0</v>
      </c>
      <c r="J21" s="44">
        <v>0</v>
      </c>
      <c r="K21" s="44">
        <v>0</v>
      </c>
      <c r="L21" s="44">
        <f t="shared" si="3"/>
        <v>0</v>
      </c>
      <c r="M21" s="9"/>
      <c r="N21" s="8"/>
      <c r="O21" s="8"/>
      <c r="P21" s="8"/>
    </row>
    <row r="22" spans="1:16" s="15" customFormat="1" x14ac:dyDescent="0.2">
      <c r="A22" s="44">
        <v>16</v>
      </c>
      <c r="B22" s="46" t="s">
        <v>45</v>
      </c>
      <c r="C22" s="23" t="s">
        <v>46</v>
      </c>
      <c r="D22" s="44">
        <v>0</v>
      </c>
      <c r="E22" s="44">
        <v>1547</v>
      </c>
      <c r="F22" s="44">
        <v>28</v>
      </c>
      <c r="G22" s="44">
        <v>240</v>
      </c>
      <c r="H22" s="44">
        <f t="shared" si="4"/>
        <v>1815</v>
      </c>
      <c r="I22" s="44">
        <v>0</v>
      </c>
      <c r="J22" s="44">
        <v>0</v>
      </c>
      <c r="K22" s="44">
        <v>0</v>
      </c>
      <c r="L22" s="44">
        <f t="shared" si="3"/>
        <v>0</v>
      </c>
      <c r="M22" s="9"/>
      <c r="N22" s="8"/>
      <c r="O22" s="8"/>
      <c r="P22" s="8"/>
    </row>
    <row r="23" spans="1:16" s="20" customFormat="1" x14ac:dyDescent="0.2">
      <c r="A23" s="44">
        <v>17</v>
      </c>
      <c r="B23" s="443" t="s">
        <v>47</v>
      </c>
      <c r="C23" s="23" t="s">
        <v>48</v>
      </c>
      <c r="D23" s="44">
        <v>0</v>
      </c>
      <c r="E23" s="44">
        <v>3440</v>
      </c>
      <c r="F23" s="44">
        <v>0</v>
      </c>
      <c r="G23" s="44">
        <v>761</v>
      </c>
      <c r="H23" s="44">
        <f t="shared" si="4"/>
        <v>4201</v>
      </c>
      <c r="I23" s="44">
        <v>2271</v>
      </c>
      <c r="J23" s="44">
        <v>0</v>
      </c>
      <c r="K23" s="44">
        <v>0</v>
      </c>
      <c r="L23" s="44">
        <f t="shared" si="3"/>
        <v>2271</v>
      </c>
      <c r="M23" s="9"/>
      <c r="N23" s="445"/>
      <c r="O23" s="445"/>
      <c r="P23" s="445"/>
    </row>
    <row r="24" spans="1:16" s="15" customFormat="1" x14ac:dyDescent="0.2">
      <c r="A24" s="44">
        <v>18</v>
      </c>
      <c r="B24" s="438" t="s">
        <v>49</v>
      </c>
      <c r="C24" s="23" t="s">
        <v>50</v>
      </c>
      <c r="D24" s="44">
        <v>0</v>
      </c>
      <c r="E24" s="44">
        <v>0</v>
      </c>
      <c r="F24" s="44">
        <v>0</v>
      </c>
      <c r="G24" s="44">
        <v>0</v>
      </c>
      <c r="H24" s="44">
        <f t="shared" si="4"/>
        <v>0</v>
      </c>
      <c r="I24" s="44">
        <v>0</v>
      </c>
      <c r="J24" s="44">
        <v>0</v>
      </c>
      <c r="K24" s="44">
        <v>0</v>
      </c>
      <c r="L24" s="44">
        <f t="shared" si="3"/>
        <v>0</v>
      </c>
      <c r="M24" s="9"/>
      <c r="N24" s="8"/>
      <c r="O24" s="8"/>
      <c r="P24" s="8"/>
    </row>
    <row r="25" spans="1:16" s="15" customFormat="1" x14ac:dyDescent="0.2">
      <c r="A25" s="44">
        <v>19</v>
      </c>
      <c r="B25" s="438" t="s">
        <v>51</v>
      </c>
      <c r="C25" s="23" t="s">
        <v>52</v>
      </c>
      <c r="D25" s="44">
        <v>0</v>
      </c>
      <c r="E25" s="44">
        <v>0</v>
      </c>
      <c r="F25" s="44">
        <v>0</v>
      </c>
      <c r="G25" s="44">
        <v>0</v>
      </c>
      <c r="H25" s="44">
        <f t="shared" si="4"/>
        <v>0</v>
      </c>
      <c r="I25" s="44">
        <v>0</v>
      </c>
      <c r="J25" s="44">
        <v>0</v>
      </c>
      <c r="K25" s="44">
        <v>0</v>
      </c>
      <c r="L25" s="44">
        <f t="shared" si="3"/>
        <v>0</v>
      </c>
      <c r="M25" s="9"/>
      <c r="N25" s="8"/>
      <c r="O25" s="8"/>
      <c r="P25" s="8"/>
    </row>
    <row r="26" spans="1:16" x14ac:dyDescent="0.2">
      <c r="A26" s="44">
        <v>20</v>
      </c>
      <c r="B26" s="438" t="s">
        <v>53</v>
      </c>
      <c r="C26" s="23" t="s">
        <v>54</v>
      </c>
      <c r="D26" s="44">
        <v>0</v>
      </c>
      <c r="E26" s="44">
        <v>1729</v>
      </c>
      <c r="F26" s="44">
        <v>0</v>
      </c>
      <c r="G26" s="44">
        <v>0</v>
      </c>
      <c r="H26" s="44">
        <f t="shared" si="4"/>
        <v>1729</v>
      </c>
      <c r="I26" s="44">
        <v>0</v>
      </c>
      <c r="J26" s="44">
        <v>0</v>
      </c>
      <c r="K26" s="44">
        <v>0</v>
      </c>
      <c r="L26" s="44">
        <f t="shared" si="3"/>
        <v>0</v>
      </c>
      <c r="M26" s="9"/>
      <c r="N26" s="59"/>
      <c r="O26" s="59"/>
      <c r="P26" s="59"/>
    </row>
    <row r="27" spans="1:16" s="20" customFormat="1" x14ac:dyDescent="0.2">
      <c r="A27" s="44">
        <v>21</v>
      </c>
      <c r="B27" s="446" t="s">
        <v>55</v>
      </c>
      <c r="C27" s="444" t="s">
        <v>56</v>
      </c>
      <c r="D27" s="44">
        <v>0</v>
      </c>
      <c r="E27" s="44">
        <v>2370</v>
      </c>
      <c r="F27" s="44">
        <v>42</v>
      </c>
      <c r="G27" s="44">
        <v>344</v>
      </c>
      <c r="H27" s="44">
        <f t="shared" si="4"/>
        <v>2756</v>
      </c>
      <c r="I27" s="44">
        <v>1122</v>
      </c>
      <c r="J27" s="44">
        <v>348</v>
      </c>
      <c r="K27" s="44">
        <v>77</v>
      </c>
      <c r="L27" s="44">
        <f t="shared" si="3"/>
        <v>1547</v>
      </c>
      <c r="M27" s="9"/>
      <c r="N27" s="445"/>
      <c r="O27" s="445"/>
      <c r="P27" s="445"/>
    </row>
    <row r="28" spans="1:16" s="20" customFormat="1" x14ac:dyDescent="0.2">
      <c r="A28" s="44">
        <v>22</v>
      </c>
      <c r="B28" s="443" t="s">
        <v>57</v>
      </c>
      <c r="C28" s="444" t="s">
        <v>58</v>
      </c>
      <c r="D28" s="44">
        <v>0</v>
      </c>
      <c r="E28" s="44">
        <v>0</v>
      </c>
      <c r="F28" s="44">
        <v>0</v>
      </c>
      <c r="G28" s="44">
        <v>0</v>
      </c>
      <c r="H28" s="44">
        <f t="shared" si="4"/>
        <v>0</v>
      </c>
      <c r="I28" s="44">
        <v>0</v>
      </c>
      <c r="J28" s="44">
        <v>0</v>
      </c>
      <c r="K28" s="44">
        <v>0</v>
      </c>
      <c r="L28" s="44">
        <f t="shared" si="3"/>
        <v>0</v>
      </c>
      <c r="M28" s="9"/>
      <c r="N28" s="445"/>
      <c r="O28" s="445"/>
      <c r="P28" s="445"/>
    </row>
    <row r="29" spans="1:16" s="15" customFormat="1" x14ac:dyDescent="0.2">
      <c r="A29" s="44">
        <v>23</v>
      </c>
      <c r="B29" s="46" t="s">
        <v>59</v>
      </c>
      <c r="C29" s="23" t="s">
        <v>60</v>
      </c>
      <c r="D29" s="44">
        <v>0</v>
      </c>
      <c r="E29" s="44">
        <v>0</v>
      </c>
      <c r="F29" s="44">
        <v>0</v>
      </c>
      <c r="G29" s="44">
        <v>0</v>
      </c>
      <c r="H29" s="44">
        <f t="shared" si="4"/>
        <v>0</v>
      </c>
      <c r="I29" s="44">
        <v>1300</v>
      </c>
      <c r="J29" s="44">
        <v>348</v>
      </c>
      <c r="K29" s="44">
        <v>12</v>
      </c>
      <c r="L29" s="44">
        <f t="shared" si="3"/>
        <v>1660</v>
      </c>
      <c r="M29" s="9"/>
      <c r="N29" s="8"/>
      <c r="O29" s="8"/>
      <c r="P29" s="8"/>
    </row>
    <row r="30" spans="1:16" s="15" customFormat="1" x14ac:dyDescent="0.2">
      <c r="A30" s="44">
        <v>24</v>
      </c>
      <c r="B30" s="46" t="s">
        <v>61</v>
      </c>
      <c r="C30" s="23" t="s">
        <v>62</v>
      </c>
      <c r="D30" s="44">
        <v>0</v>
      </c>
      <c r="E30" s="44">
        <v>0</v>
      </c>
      <c r="F30" s="44">
        <v>0</v>
      </c>
      <c r="G30" s="44">
        <v>0</v>
      </c>
      <c r="H30" s="44">
        <f t="shared" si="4"/>
        <v>0</v>
      </c>
      <c r="I30" s="44">
        <v>0</v>
      </c>
      <c r="J30" s="44">
        <v>0</v>
      </c>
      <c r="K30" s="44">
        <v>0</v>
      </c>
      <c r="L30" s="44">
        <f t="shared" si="3"/>
        <v>0</v>
      </c>
      <c r="M30" s="9"/>
      <c r="N30" s="8"/>
      <c r="O30" s="8"/>
      <c r="P30" s="8"/>
    </row>
    <row r="31" spans="1:16" s="15" customFormat="1" x14ac:dyDescent="0.2">
      <c r="A31" s="44">
        <v>25</v>
      </c>
      <c r="B31" s="438" t="s">
        <v>63</v>
      </c>
      <c r="C31" s="23" t="s">
        <v>64</v>
      </c>
      <c r="D31" s="44">
        <v>477</v>
      </c>
      <c r="E31" s="44">
        <v>9008</v>
      </c>
      <c r="F31" s="44">
        <v>215</v>
      </c>
      <c r="G31" s="44">
        <v>1302</v>
      </c>
      <c r="H31" s="44">
        <f>D31+E31+F31+G31</f>
        <v>11002</v>
      </c>
      <c r="I31" s="44">
        <v>3651</v>
      </c>
      <c r="J31" s="44">
        <v>263</v>
      </c>
      <c r="K31" s="44">
        <v>0</v>
      </c>
      <c r="L31" s="44">
        <f t="shared" si="3"/>
        <v>3914</v>
      </c>
      <c r="M31" s="9"/>
      <c r="N31" s="8"/>
      <c r="O31" s="8"/>
      <c r="P31" s="8"/>
    </row>
    <row r="32" spans="1:16" s="15" customFormat="1" x14ac:dyDescent="0.2">
      <c r="A32" s="44">
        <v>26</v>
      </c>
      <c r="B32" s="46" t="s">
        <v>65</v>
      </c>
      <c r="C32" s="23" t="s">
        <v>66</v>
      </c>
      <c r="D32" s="44">
        <v>0</v>
      </c>
      <c r="E32" s="44">
        <v>0</v>
      </c>
      <c r="F32" s="44">
        <v>0</v>
      </c>
      <c r="G32" s="44">
        <v>0</v>
      </c>
      <c r="H32" s="44">
        <f t="shared" si="4"/>
        <v>0</v>
      </c>
      <c r="I32" s="44">
        <v>0</v>
      </c>
      <c r="J32" s="44">
        <v>0</v>
      </c>
      <c r="K32" s="44">
        <v>0</v>
      </c>
      <c r="L32" s="44">
        <f t="shared" si="3"/>
        <v>0</v>
      </c>
      <c r="M32" s="9"/>
      <c r="N32" s="8"/>
      <c r="O32" s="8"/>
      <c r="P32" s="8"/>
    </row>
    <row r="33" spans="1:16" s="15" customFormat="1" x14ac:dyDescent="0.2">
      <c r="A33" s="44">
        <v>27</v>
      </c>
      <c r="B33" s="438" t="s">
        <v>67</v>
      </c>
      <c r="C33" s="23" t="s">
        <v>68</v>
      </c>
      <c r="D33" s="44">
        <v>0</v>
      </c>
      <c r="E33" s="44">
        <v>0</v>
      </c>
      <c r="F33" s="44">
        <v>0</v>
      </c>
      <c r="G33" s="44">
        <v>0</v>
      </c>
      <c r="H33" s="44">
        <f t="shared" si="4"/>
        <v>0</v>
      </c>
      <c r="I33" s="44">
        <v>0</v>
      </c>
      <c r="J33" s="44">
        <v>0</v>
      </c>
      <c r="K33" s="44">
        <v>0</v>
      </c>
      <c r="L33" s="44">
        <f t="shared" si="3"/>
        <v>0</v>
      </c>
      <c r="M33" s="9"/>
      <c r="N33" s="8"/>
      <c r="O33" s="8"/>
      <c r="P33" s="8"/>
    </row>
    <row r="34" spans="1:16" s="20" customFormat="1" x14ac:dyDescent="0.2">
      <c r="A34" s="44">
        <v>28</v>
      </c>
      <c r="B34" s="446" t="s">
        <v>69</v>
      </c>
      <c r="C34" s="444" t="s">
        <v>70</v>
      </c>
      <c r="D34" s="44">
        <v>0</v>
      </c>
      <c r="E34" s="44">
        <v>5359</v>
      </c>
      <c r="F34" s="44">
        <v>0</v>
      </c>
      <c r="G34" s="44">
        <v>616</v>
      </c>
      <c r="H34" s="44">
        <f t="shared" si="4"/>
        <v>5975</v>
      </c>
      <c r="I34" s="44">
        <v>0</v>
      </c>
      <c r="J34" s="44">
        <v>0</v>
      </c>
      <c r="K34" s="44">
        <v>0</v>
      </c>
      <c r="L34" s="44">
        <f t="shared" si="3"/>
        <v>0</v>
      </c>
      <c r="M34" s="9"/>
      <c r="N34" s="445"/>
      <c r="O34" s="445"/>
      <c r="P34" s="445"/>
    </row>
    <row r="35" spans="1:16" x14ac:dyDescent="0.2">
      <c r="A35" s="44">
        <v>29</v>
      </c>
      <c r="B35" s="438" t="s">
        <v>71</v>
      </c>
      <c r="C35" s="23" t="s">
        <v>72</v>
      </c>
      <c r="D35" s="44">
        <v>0</v>
      </c>
      <c r="E35" s="44">
        <v>4293</v>
      </c>
      <c r="F35" s="44">
        <v>157</v>
      </c>
      <c r="G35" s="44">
        <v>0</v>
      </c>
      <c r="H35" s="44">
        <f t="shared" si="4"/>
        <v>4450</v>
      </c>
      <c r="I35" s="44">
        <v>0</v>
      </c>
      <c r="J35" s="44">
        <v>0</v>
      </c>
      <c r="K35" s="44">
        <v>0</v>
      </c>
      <c r="L35" s="44">
        <f t="shared" si="3"/>
        <v>0</v>
      </c>
      <c r="M35" s="9"/>
      <c r="N35" s="59"/>
      <c r="O35" s="59"/>
      <c r="P35" s="59"/>
    </row>
    <row r="36" spans="1:16" s="15" customFormat="1" x14ac:dyDescent="0.2">
      <c r="A36" s="44">
        <v>30</v>
      </c>
      <c r="B36" s="438" t="s">
        <v>73</v>
      </c>
      <c r="C36" s="23" t="s">
        <v>74</v>
      </c>
      <c r="D36" s="44">
        <v>0</v>
      </c>
      <c r="E36" s="44">
        <v>0</v>
      </c>
      <c r="F36" s="44">
        <v>0</v>
      </c>
      <c r="G36" s="44">
        <v>0</v>
      </c>
      <c r="H36" s="44">
        <f t="shared" si="4"/>
        <v>0</v>
      </c>
      <c r="I36" s="44">
        <v>0</v>
      </c>
      <c r="J36" s="44">
        <v>0</v>
      </c>
      <c r="K36" s="44">
        <v>0</v>
      </c>
      <c r="L36" s="44">
        <f t="shared" si="3"/>
        <v>0</v>
      </c>
      <c r="M36" s="9"/>
      <c r="N36" s="8"/>
      <c r="O36" s="8"/>
      <c r="P36" s="8"/>
    </row>
    <row r="37" spans="1:16" s="15" customFormat="1" x14ac:dyDescent="0.2">
      <c r="A37" s="44">
        <v>31</v>
      </c>
      <c r="B37" s="46" t="s">
        <v>75</v>
      </c>
      <c r="C37" s="23" t="s">
        <v>76</v>
      </c>
      <c r="D37" s="44">
        <v>0</v>
      </c>
      <c r="E37" s="44">
        <v>2222</v>
      </c>
      <c r="F37" s="44">
        <v>54</v>
      </c>
      <c r="G37" s="44">
        <v>0</v>
      </c>
      <c r="H37" s="44">
        <f t="shared" si="4"/>
        <v>2276</v>
      </c>
      <c r="I37" s="44">
        <v>0</v>
      </c>
      <c r="J37" s="44">
        <v>0</v>
      </c>
      <c r="K37" s="44">
        <v>0</v>
      </c>
      <c r="L37" s="44">
        <f t="shared" si="3"/>
        <v>0</v>
      </c>
      <c r="M37" s="9"/>
      <c r="N37" s="8"/>
      <c r="O37" s="8"/>
      <c r="P37" s="8"/>
    </row>
    <row r="38" spans="1:16" s="15" customFormat="1" x14ac:dyDescent="0.2">
      <c r="A38" s="44">
        <v>32</v>
      </c>
      <c r="B38" s="438" t="s">
        <v>77</v>
      </c>
      <c r="C38" s="23" t="s">
        <v>78</v>
      </c>
      <c r="D38" s="44">
        <v>0</v>
      </c>
      <c r="E38" s="44">
        <v>0</v>
      </c>
      <c r="F38" s="44">
        <v>0</v>
      </c>
      <c r="G38" s="44">
        <v>0</v>
      </c>
      <c r="H38" s="44">
        <f t="shared" si="4"/>
        <v>0</v>
      </c>
      <c r="I38" s="44">
        <v>0</v>
      </c>
      <c r="J38" s="44">
        <v>0</v>
      </c>
      <c r="K38" s="44">
        <v>0</v>
      </c>
      <c r="L38" s="44">
        <f t="shared" si="3"/>
        <v>0</v>
      </c>
      <c r="M38" s="9"/>
      <c r="N38" s="8"/>
      <c r="O38" s="8"/>
      <c r="P38" s="8"/>
    </row>
    <row r="39" spans="1:16" x14ac:dyDescent="0.2">
      <c r="A39" s="44">
        <v>33</v>
      </c>
      <c r="B39" s="438" t="s">
        <v>79</v>
      </c>
      <c r="C39" s="23" t="s">
        <v>80</v>
      </c>
      <c r="D39" s="44">
        <v>0</v>
      </c>
      <c r="E39" s="44">
        <v>0</v>
      </c>
      <c r="F39" s="44">
        <v>0</v>
      </c>
      <c r="G39" s="44">
        <v>0</v>
      </c>
      <c r="H39" s="44">
        <f t="shared" si="4"/>
        <v>0</v>
      </c>
      <c r="I39" s="44">
        <v>0</v>
      </c>
      <c r="J39" s="44">
        <v>0</v>
      </c>
      <c r="K39" s="44">
        <v>0</v>
      </c>
      <c r="L39" s="44">
        <f t="shared" si="3"/>
        <v>0</v>
      </c>
      <c r="M39" s="9"/>
      <c r="N39" s="59"/>
      <c r="O39" s="59"/>
      <c r="P39" s="59"/>
    </row>
    <row r="40" spans="1:16" s="15" customFormat="1" x14ac:dyDescent="0.2">
      <c r="A40" s="44">
        <v>34</v>
      </c>
      <c r="B40" s="447" t="s">
        <v>81</v>
      </c>
      <c r="C40" s="49" t="s">
        <v>82</v>
      </c>
      <c r="D40" s="44">
        <v>0</v>
      </c>
      <c r="E40" s="44">
        <v>0</v>
      </c>
      <c r="F40" s="44">
        <v>0</v>
      </c>
      <c r="G40" s="44">
        <v>0</v>
      </c>
      <c r="H40" s="44">
        <f t="shared" si="4"/>
        <v>0</v>
      </c>
      <c r="I40" s="44">
        <v>0</v>
      </c>
      <c r="J40" s="44">
        <v>0</v>
      </c>
      <c r="K40" s="44">
        <v>0</v>
      </c>
      <c r="L40" s="44">
        <f t="shared" si="3"/>
        <v>0</v>
      </c>
      <c r="M40" s="9"/>
      <c r="N40" s="8"/>
      <c r="O40" s="8"/>
      <c r="P40" s="8"/>
    </row>
    <row r="41" spans="1:16" s="15" customFormat="1" x14ac:dyDescent="0.2">
      <c r="A41" s="44">
        <v>35</v>
      </c>
      <c r="B41" s="438" t="s">
        <v>83</v>
      </c>
      <c r="C41" s="23" t="s">
        <v>84</v>
      </c>
      <c r="D41" s="44">
        <v>0</v>
      </c>
      <c r="E41" s="44">
        <v>0</v>
      </c>
      <c r="F41" s="44">
        <v>0</v>
      </c>
      <c r="G41" s="44">
        <v>0</v>
      </c>
      <c r="H41" s="44">
        <f t="shared" si="4"/>
        <v>0</v>
      </c>
      <c r="I41" s="44">
        <v>0</v>
      </c>
      <c r="J41" s="44">
        <v>0</v>
      </c>
      <c r="K41" s="44">
        <v>0</v>
      </c>
      <c r="L41" s="44">
        <f t="shared" si="3"/>
        <v>0</v>
      </c>
      <c r="M41" s="9"/>
      <c r="N41" s="8"/>
      <c r="O41" s="8"/>
      <c r="P41" s="8"/>
    </row>
    <row r="42" spans="1:16" s="15" customFormat="1" x14ac:dyDescent="0.2">
      <c r="A42" s="44">
        <v>36</v>
      </c>
      <c r="B42" s="438" t="s">
        <v>85</v>
      </c>
      <c r="C42" s="23" t="s">
        <v>86</v>
      </c>
      <c r="D42" s="44">
        <v>0</v>
      </c>
      <c r="E42" s="44">
        <v>568</v>
      </c>
      <c r="F42" s="44">
        <v>0</v>
      </c>
      <c r="G42" s="44">
        <v>0</v>
      </c>
      <c r="H42" s="44">
        <f t="shared" si="4"/>
        <v>568</v>
      </c>
      <c r="I42" s="44">
        <v>0</v>
      </c>
      <c r="J42" s="44">
        <v>0</v>
      </c>
      <c r="K42" s="44">
        <v>0</v>
      </c>
      <c r="L42" s="44">
        <f t="shared" si="3"/>
        <v>0</v>
      </c>
      <c r="M42" s="9"/>
      <c r="N42" s="8"/>
      <c r="O42" s="8"/>
      <c r="P42" s="8"/>
    </row>
    <row r="43" spans="1:16" s="15" customFormat="1" x14ac:dyDescent="0.2">
      <c r="A43" s="44">
        <v>37</v>
      </c>
      <c r="B43" s="46" t="s">
        <v>87</v>
      </c>
      <c r="C43" s="23" t="s">
        <v>88</v>
      </c>
      <c r="D43" s="44">
        <v>0</v>
      </c>
      <c r="E43" s="44">
        <v>0</v>
      </c>
      <c r="F43" s="44">
        <v>0</v>
      </c>
      <c r="G43" s="44">
        <v>0</v>
      </c>
      <c r="H43" s="44">
        <f t="shared" si="4"/>
        <v>0</v>
      </c>
      <c r="I43" s="44">
        <v>0</v>
      </c>
      <c r="J43" s="44">
        <v>0</v>
      </c>
      <c r="K43" s="44">
        <v>0</v>
      </c>
      <c r="L43" s="44">
        <f t="shared" si="3"/>
        <v>0</v>
      </c>
      <c r="M43" s="9"/>
      <c r="N43" s="8"/>
      <c r="O43" s="8"/>
      <c r="P43" s="8"/>
    </row>
    <row r="44" spans="1:16" s="15" customFormat="1" x14ac:dyDescent="0.2">
      <c r="A44" s="44">
        <v>38</v>
      </c>
      <c r="B44" s="438" t="s">
        <v>89</v>
      </c>
      <c r="C44" s="23" t="s">
        <v>90</v>
      </c>
      <c r="D44" s="44">
        <v>0</v>
      </c>
      <c r="E44" s="44">
        <v>528</v>
      </c>
      <c r="F44" s="44">
        <v>10</v>
      </c>
      <c r="G44" s="44">
        <v>79</v>
      </c>
      <c r="H44" s="44">
        <f t="shared" si="4"/>
        <v>617</v>
      </c>
      <c r="I44" s="44">
        <v>254</v>
      </c>
      <c r="J44" s="44">
        <v>0</v>
      </c>
      <c r="K44" s="44">
        <v>0</v>
      </c>
      <c r="L44" s="44">
        <f t="shared" si="3"/>
        <v>254</v>
      </c>
      <c r="M44" s="9"/>
      <c r="N44" s="8"/>
      <c r="O44" s="8"/>
      <c r="P44" s="8"/>
    </row>
    <row r="45" spans="1:16" s="20" customFormat="1" x14ac:dyDescent="0.2">
      <c r="A45" s="44">
        <v>39</v>
      </c>
      <c r="B45" s="443" t="s">
        <v>91</v>
      </c>
      <c r="C45" s="444" t="s">
        <v>92</v>
      </c>
      <c r="D45" s="44">
        <v>0</v>
      </c>
      <c r="E45" s="44">
        <v>4346</v>
      </c>
      <c r="F45" s="44">
        <v>91</v>
      </c>
      <c r="G45" s="44">
        <v>0</v>
      </c>
      <c r="H45" s="44">
        <f t="shared" si="4"/>
        <v>4437</v>
      </c>
      <c r="I45" s="44">
        <v>2101</v>
      </c>
      <c r="J45" s="44">
        <v>49</v>
      </c>
      <c r="K45" s="44">
        <v>80</v>
      </c>
      <c r="L45" s="44">
        <f t="shared" si="3"/>
        <v>2230</v>
      </c>
      <c r="M45" s="9"/>
      <c r="N45" s="445"/>
      <c r="O45" s="445"/>
      <c r="P45" s="445"/>
    </row>
    <row r="46" spans="1:16" s="15" customFormat="1" x14ac:dyDescent="0.2">
      <c r="A46" s="44">
        <v>40</v>
      </c>
      <c r="B46" s="438" t="s">
        <v>93</v>
      </c>
      <c r="C46" s="23" t="s">
        <v>94</v>
      </c>
      <c r="D46" s="44">
        <v>0</v>
      </c>
      <c r="E46" s="44">
        <v>0</v>
      </c>
      <c r="F46" s="44">
        <v>0</v>
      </c>
      <c r="G46" s="44">
        <v>0</v>
      </c>
      <c r="H46" s="44">
        <f t="shared" si="4"/>
        <v>0</v>
      </c>
      <c r="I46" s="44">
        <v>0</v>
      </c>
      <c r="J46" s="44">
        <v>0</v>
      </c>
      <c r="K46" s="44">
        <v>0</v>
      </c>
      <c r="L46" s="44">
        <f t="shared" si="3"/>
        <v>0</v>
      </c>
      <c r="M46" s="9"/>
      <c r="N46" s="8"/>
      <c r="O46" s="8"/>
      <c r="P46" s="8"/>
    </row>
    <row r="47" spans="1:16" s="15" customFormat="1" x14ac:dyDescent="0.2">
      <c r="A47" s="44">
        <v>41</v>
      </c>
      <c r="B47" s="438" t="s">
        <v>95</v>
      </c>
      <c r="C47" s="23" t="s">
        <v>96</v>
      </c>
      <c r="D47" s="44">
        <v>0</v>
      </c>
      <c r="E47" s="44">
        <v>0</v>
      </c>
      <c r="F47" s="44">
        <v>0</v>
      </c>
      <c r="G47" s="44">
        <v>0</v>
      </c>
      <c r="H47" s="44">
        <f t="shared" si="4"/>
        <v>0</v>
      </c>
      <c r="I47" s="44">
        <v>0</v>
      </c>
      <c r="J47" s="44">
        <v>0</v>
      </c>
      <c r="K47" s="44">
        <v>0</v>
      </c>
      <c r="L47" s="44">
        <f t="shared" si="3"/>
        <v>0</v>
      </c>
      <c r="M47" s="9"/>
      <c r="N47" s="8"/>
      <c r="O47" s="8"/>
      <c r="P47" s="8"/>
    </row>
    <row r="48" spans="1:16" s="15" customFormat="1" x14ac:dyDescent="0.2">
      <c r="A48" s="44">
        <v>42</v>
      </c>
      <c r="B48" s="46" t="s">
        <v>97</v>
      </c>
      <c r="C48" s="23" t="s">
        <v>98</v>
      </c>
      <c r="D48" s="44">
        <v>0</v>
      </c>
      <c r="E48" s="44">
        <v>0</v>
      </c>
      <c r="F48" s="44">
        <v>0</v>
      </c>
      <c r="G48" s="44">
        <v>0</v>
      </c>
      <c r="H48" s="44">
        <f t="shared" si="4"/>
        <v>0</v>
      </c>
      <c r="I48" s="44">
        <v>0</v>
      </c>
      <c r="J48" s="44">
        <v>0</v>
      </c>
      <c r="K48" s="44">
        <v>0</v>
      </c>
      <c r="L48" s="44">
        <f t="shared" si="3"/>
        <v>0</v>
      </c>
      <c r="M48" s="9"/>
      <c r="N48" s="8"/>
      <c r="O48" s="8"/>
      <c r="P48" s="8"/>
    </row>
    <row r="49" spans="1:16" s="15" customFormat="1" x14ac:dyDescent="0.2">
      <c r="A49" s="44">
        <v>43</v>
      </c>
      <c r="B49" s="46" t="s">
        <v>99</v>
      </c>
      <c r="C49" s="23" t="s">
        <v>100</v>
      </c>
      <c r="D49" s="44">
        <v>0</v>
      </c>
      <c r="E49" s="44">
        <v>0</v>
      </c>
      <c r="F49" s="44">
        <v>0</v>
      </c>
      <c r="G49" s="44">
        <v>0</v>
      </c>
      <c r="H49" s="44">
        <f t="shared" si="4"/>
        <v>0</v>
      </c>
      <c r="I49" s="44">
        <v>0</v>
      </c>
      <c r="J49" s="44">
        <v>0</v>
      </c>
      <c r="K49" s="44">
        <v>0</v>
      </c>
      <c r="L49" s="44">
        <f t="shared" si="3"/>
        <v>0</v>
      </c>
      <c r="M49" s="9"/>
      <c r="N49" s="8"/>
      <c r="O49" s="8"/>
      <c r="P49" s="8"/>
    </row>
    <row r="50" spans="1:16" s="15" customFormat="1" x14ac:dyDescent="0.2">
      <c r="A50" s="44">
        <v>44</v>
      </c>
      <c r="B50" s="438" t="s">
        <v>101</v>
      </c>
      <c r="C50" s="23" t="s">
        <v>102</v>
      </c>
      <c r="D50" s="44">
        <v>0</v>
      </c>
      <c r="E50" s="44">
        <v>951</v>
      </c>
      <c r="F50" s="44">
        <v>0</v>
      </c>
      <c r="G50" s="44">
        <v>0</v>
      </c>
      <c r="H50" s="44">
        <f t="shared" si="4"/>
        <v>951</v>
      </c>
      <c r="I50" s="44">
        <v>0</v>
      </c>
      <c r="J50" s="44">
        <v>0</v>
      </c>
      <c r="K50" s="44">
        <v>0</v>
      </c>
      <c r="L50" s="44">
        <f t="shared" si="3"/>
        <v>0</v>
      </c>
      <c r="M50" s="9"/>
      <c r="N50" s="8"/>
      <c r="O50" s="8"/>
      <c r="P50" s="8"/>
    </row>
    <row r="51" spans="1:16" s="15" customFormat="1" x14ac:dyDescent="0.2">
      <c r="A51" s="44">
        <v>45</v>
      </c>
      <c r="B51" s="46" t="s">
        <v>103</v>
      </c>
      <c r="C51" s="23" t="s">
        <v>104</v>
      </c>
      <c r="D51" s="44">
        <v>0</v>
      </c>
      <c r="E51" s="44">
        <v>0</v>
      </c>
      <c r="F51" s="44">
        <v>0</v>
      </c>
      <c r="G51" s="44">
        <v>0</v>
      </c>
      <c r="H51" s="44">
        <f t="shared" si="4"/>
        <v>0</v>
      </c>
      <c r="I51" s="44">
        <v>0</v>
      </c>
      <c r="J51" s="44">
        <v>0</v>
      </c>
      <c r="K51" s="44">
        <v>0</v>
      </c>
      <c r="L51" s="44">
        <f t="shared" si="3"/>
        <v>0</v>
      </c>
      <c r="M51" s="9"/>
      <c r="N51" s="8"/>
      <c r="O51" s="8"/>
      <c r="P51" s="8"/>
    </row>
    <row r="52" spans="1:16" s="15" customFormat="1" x14ac:dyDescent="0.2">
      <c r="A52" s="44">
        <v>46</v>
      </c>
      <c r="B52" s="438" t="s">
        <v>105</v>
      </c>
      <c r="C52" s="23" t="s">
        <v>106</v>
      </c>
      <c r="D52" s="44">
        <v>0</v>
      </c>
      <c r="E52" s="44">
        <v>0</v>
      </c>
      <c r="F52" s="44">
        <v>0</v>
      </c>
      <c r="G52" s="44">
        <v>0</v>
      </c>
      <c r="H52" s="44">
        <f t="shared" si="4"/>
        <v>0</v>
      </c>
      <c r="I52" s="44">
        <v>0</v>
      </c>
      <c r="J52" s="44">
        <v>0</v>
      </c>
      <c r="K52" s="44">
        <v>0</v>
      </c>
      <c r="L52" s="44">
        <f t="shared" si="3"/>
        <v>0</v>
      </c>
      <c r="M52" s="9"/>
      <c r="N52" s="8"/>
      <c r="O52" s="8"/>
      <c r="P52" s="8"/>
    </row>
    <row r="53" spans="1:16" s="15" customFormat="1" x14ac:dyDescent="0.2">
      <c r="A53" s="44">
        <v>47</v>
      </c>
      <c r="B53" s="46" t="s">
        <v>107</v>
      </c>
      <c r="C53" s="23" t="s">
        <v>108</v>
      </c>
      <c r="D53" s="44">
        <v>0</v>
      </c>
      <c r="E53" s="44">
        <v>0</v>
      </c>
      <c r="F53" s="44">
        <v>0</v>
      </c>
      <c r="G53" s="44">
        <v>0</v>
      </c>
      <c r="H53" s="44">
        <f t="shared" si="4"/>
        <v>0</v>
      </c>
      <c r="I53" s="44">
        <v>0</v>
      </c>
      <c r="J53" s="44">
        <v>0</v>
      </c>
      <c r="K53" s="44">
        <v>0</v>
      </c>
      <c r="L53" s="44">
        <f t="shared" si="3"/>
        <v>0</v>
      </c>
      <c r="M53" s="9"/>
      <c r="N53" s="8"/>
      <c r="O53" s="8"/>
      <c r="P53" s="8"/>
    </row>
    <row r="54" spans="1:16" s="15" customFormat="1" x14ac:dyDescent="0.2">
      <c r="A54" s="44">
        <v>48</v>
      </c>
      <c r="B54" s="46" t="s">
        <v>109</v>
      </c>
      <c r="C54" s="23" t="s">
        <v>110</v>
      </c>
      <c r="D54" s="44">
        <v>0</v>
      </c>
      <c r="E54" s="44">
        <v>4297</v>
      </c>
      <c r="F54" s="44">
        <v>0</v>
      </c>
      <c r="G54" s="44">
        <v>0</v>
      </c>
      <c r="H54" s="44">
        <f t="shared" si="4"/>
        <v>4297</v>
      </c>
      <c r="I54" s="44">
        <v>0</v>
      </c>
      <c r="J54" s="44">
        <v>0</v>
      </c>
      <c r="K54" s="44">
        <v>0</v>
      </c>
      <c r="L54" s="44">
        <f t="shared" si="3"/>
        <v>0</v>
      </c>
      <c r="M54" s="9"/>
      <c r="N54" s="8"/>
      <c r="O54" s="8"/>
      <c r="P54" s="8"/>
    </row>
    <row r="55" spans="1:16" s="15" customFormat="1" x14ac:dyDescent="0.2">
      <c r="A55" s="44">
        <v>49</v>
      </c>
      <c r="B55" s="46" t="s">
        <v>111</v>
      </c>
      <c r="C55" s="23" t="s">
        <v>112</v>
      </c>
      <c r="D55" s="44">
        <v>0</v>
      </c>
      <c r="E55" s="44">
        <v>0</v>
      </c>
      <c r="F55" s="44">
        <v>0</v>
      </c>
      <c r="G55" s="44">
        <v>0</v>
      </c>
      <c r="H55" s="44">
        <f t="shared" si="4"/>
        <v>0</v>
      </c>
      <c r="I55" s="44">
        <v>0</v>
      </c>
      <c r="J55" s="44">
        <v>0</v>
      </c>
      <c r="K55" s="44">
        <v>0</v>
      </c>
      <c r="L55" s="44">
        <f t="shared" si="3"/>
        <v>0</v>
      </c>
      <c r="M55" s="9"/>
      <c r="N55" s="8"/>
      <c r="O55" s="8"/>
      <c r="P55" s="8"/>
    </row>
    <row r="56" spans="1:16" s="15" customFormat="1" x14ac:dyDescent="0.2">
      <c r="A56" s="44">
        <v>50</v>
      </c>
      <c r="B56" s="46" t="s">
        <v>113</v>
      </c>
      <c r="C56" s="23" t="s">
        <v>114</v>
      </c>
      <c r="D56" s="44">
        <v>0</v>
      </c>
      <c r="E56" s="44">
        <v>0</v>
      </c>
      <c r="F56" s="44">
        <v>0</v>
      </c>
      <c r="G56" s="44">
        <v>0</v>
      </c>
      <c r="H56" s="44">
        <f t="shared" si="4"/>
        <v>0</v>
      </c>
      <c r="I56" s="44">
        <v>0</v>
      </c>
      <c r="J56" s="44">
        <v>0</v>
      </c>
      <c r="K56" s="44">
        <v>0</v>
      </c>
      <c r="L56" s="44">
        <f t="shared" si="3"/>
        <v>0</v>
      </c>
      <c r="M56" s="9"/>
      <c r="N56" s="8"/>
      <c r="O56" s="8"/>
      <c r="P56" s="8"/>
    </row>
    <row r="57" spans="1:16" s="15" customFormat="1" x14ac:dyDescent="0.2">
      <c r="A57" s="44">
        <v>51</v>
      </c>
      <c r="B57" s="46" t="s">
        <v>115</v>
      </c>
      <c r="C57" s="23" t="s">
        <v>116</v>
      </c>
      <c r="D57" s="44">
        <v>0</v>
      </c>
      <c r="E57" s="44">
        <v>0</v>
      </c>
      <c r="F57" s="44">
        <v>0</v>
      </c>
      <c r="G57" s="44">
        <v>0</v>
      </c>
      <c r="H57" s="44">
        <f t="shared" si="4"/>
        <v>0</v>
      </c>
      <c r="I57" s="44">
        <v>0</v>
      </c>
      <c r="J57" s="44">
        <v>0</v>
      </c>
      <c r="K57" s="44">
        <v>0</v>
      </c>
      <c r="L57" s="44">
        <f t="shared" si="3"/>
        <v>0</v>
      </c>
      <c r="M57" s="9"/>
      <c r="N57" s="8"/>
      <c r="O57" s="8"/>
      <c r="P57" s="8"/>
    </row>
    <row r="58" spans="1:16" s="15" customFormat="1" x14ac:dyDescent="0.2">
      <c r="A58" s="44">
        <v>52</v>
      </c>
      <c r="B58" s="46" t="s">
        <v>117</v>
      </c>
      <c r="C58" s="23" t="s">
        <v>118</v>
      </c>
      <c r="D58" s="44">
        <v>0</v>
      </c>
      <c r="E58" s="44">
        <v>0</v>
      </c>
      <c r="F58" s="44">
        <v>0</v>
      </c>
      <c r="G58" s="44">
        <v>0</v>
      </c>
      <c r="H58" s="44">
        <f t="shared" si="4"/>
        <v>0</v>
      </c>
      <c r="I58" s="44">
        <v>0</v>
      </c>
      <c r="J58" s="44">
        <v>0</v>
      </c>
      <c r="K58" s="44">
        <v>0</v>
      </c>
      <c r="L58" s="44">
        <f t="shared" si="3"/>
        <v>0</v>
      </c>
      <c r="M58" s="9"/>
      <c r="N58" s="8"/>
      <c r="O58" s="8"/>
      <c r="P58" s="8"/>
    </row>
    <row r="59" spans="1:16" s="15" customFormat="1" x14ac:dyDescent="0.2">
      <c r="A59" s="44">
        <v>53</v>
      </c>
      <c r="B59" s="438" t="s">
        <v>119</v>
      </c>
      <c r="C59" s="23" t="s">
        <v>120</v>
      </c>
      <c r="D59" s="44">
        <v>0</v>
      </c>
      <c r="E59" s="44">
        <v>0</v>
      </c>
      <c r="F59" s="44">
        <v>0</v>
      </c>
      <c r="G59" s="44">
        <v>0</v>
      </c>
      <c r="H59" s="44">
        <f t="shared" si="4"/>
        <v>0</v>
      </c>
      <c r="I59" s="44">
        <v>0</v>
      </c>
      <c r="J59" s="44">
        <v>0</v>
      </c>
      <c r="K59" s="44">
        <v>0</v>
      </c>
      <c r="L59" s="44">
        <f t="shared" si="3"/>
        <v>0</v>
      </c>
      <c r="M59" s="9"/>
      <c r="N59" s="8"/>
      <c r="O59" s="8"/>
      <c r="P59" s="8"/>
    </row>
    <row r="60" spans="1:16" s="15" customFormat="1" x14ac:dyDescent="0.2">
      <c r="A60" s="44">
        <v>54</v>
      </c>
      <c r="B60" s="438" t="s">
        <v>121</v>
      </c>
      <c r="C60" s="23" t="s">
        <v>122</v>
      </c>
      <c r="D60" s="44">
        <v>0</v>
      </c>
      <c r="E60" s="44">
        <v>0</v>
      </c>
      <c r="F60" s="44">
        <v>0</v>
      </c>
      <c r="G60" s="44">
        <v>0</v>
      </c>
      <c r="H60" s="44">
        <f t="shared" si="4"/>
        <v>0</v>
      </c>
      <c r="I60" s="44">
        <v>0</v>
      </c>
      <c r="J60" s="44">
        <v>0</v>
      </c>
      <c r="K60" s="44">
        <v>0</v>
      </c>
      <c r="L60" s="44">
        <f t="shared" si="3"/>
        <v>0</v>
      </c>
      <c r="M60" s="9"/>
      <c r="N60" s="8"/>
      <c r="O60" s="8"/>
      <c r="P60" s="8"/>
    </row>
    <row r="61" spans="1:16" s="15" customFormat="1" x14ac:dyDescent="0.2">
      <c r="A61" s="44">
        <v>55</v>
      </c>
      <c r="B61" s="438" t="s">
        <v>123</v>
      </c>
      <c r="C61" s="23" t="s">
        <v>124</v>
      </c>
      <c r="D61" s="44">
        <v>0</v>
      </c>
      <c r="E61" s="44">
        <v>0</v>
      </c>
      <c r="F61" s="44">
        <v>0</v>
      </c>
      <c r="G61" s="44">
        <v>0</v>
      </c>
      <c r="H61" s="44">
        <f t="shared" si="4"/>
        <v>0</v>
      </c>
      <c r="I61" s="44">
        <v>0</v>
      </c>
      <c r="J61" s="44">
        <v>0</v>
      </c>
      <c r="K61" s="44">
        <v>0</v>
      </c>
      <c r="L61" s="44">
        <f t="shared" si="3"/>
        <v>0</v>
      </c>
      <c r="M61" s="9"/>
      <c r="N61" s="8"/>
      <c r="O61" s="8"/>
      <c r="P61" s="8"/>
    </row>
    <row r="62" spans="1:16" s="15" customFormat="1" x14ac:dyDescent="0.2">
      <c r="A62" s="44">
        <v>56</v>
      </c>
      <c r="B62" s="46" t="s">
        <v>125</v>
      </c>
      <c r="C62" s="23" t="s">
        <v>126</v>
      </c>
      <c r="D62" s="44">
        <v>0</v>
      </c>
      <c r="E62" s="44">
        <v>0</v>
      </c>
      <c r="F62" s="44">
        <v>0</v>
      </c>
      <c r="G62" s="44">
        <v>0</v>
      </c>
      <c r="H62" s="44">
        <f t="shared" si="4"/>
        <v>0</v>
      </c>
      <c r="I62" s="44">
        <v>0</v>
      </c>
      <c r="J62" s="44">
        <v>0</v>
      </c>
      <c r="K62" s="44">
        <v>0</v>
      </c>
      <c r="L62" s="44">
        <f t="shared" si="3"/>
        <v>0</v>
      </c>
      <c r="M62" s="9"/>
      <c r="N62" s="8"/>
      <c r="O62" s="8"/>
      <c r="P62" s="8"/>
    </row>
    <row r="63" spans="1:16" s="15" customFormat="1" x14ac:dyDescent="0.2">
      <c r="A63" s="44">
        <v>57</v>
      </c>
      <c r="B63" s="438" t="s">
        <v>127</v>
      </c>
      <c r="C63" s="23" t="s">
        <v>128</v>
      </c>
      <c r="D63" s="44">
        <v>0</v>
      </c>
      <c r="E63" s="44">
        <v>0</v>
      </c>
      <c r="F63" s="44">
        <v>0</v>
      </c>
      <c r="G63" s="44">
        <v>0</v>
      </c>
      <c r="H63" s="44">
        <f t="shared" si="4"/>
        <v>0</v>
      </c>
      <c r="I63" s="44">
        <v>0</v>
      </c>
      <c r="J63" s="44">
        <v>0</v>
      </c>
      <c r="K63" s="44">
        <v>0</v>
      </c>
      <c r="L63" s="44">
        <f t="shared" si="3"/>
        <v>0</v>
      </c>
      <c r="M63" s="9"/>
      <c r="N63" s="8"/>
      <c r="O63" s="8"/>
      <c r="P63" s="8"/>
    </row>
    <row r="64" spans="1:16" s="15" customFormat="1" x14ac:dyDescent="0.2">
      <c r="A64" s="44">
        <v>58</v>
      </c>
      <c r="B64" s="438" t="s">
        <v>129</v>
      </c>
      <c r="C64" s="23" t="s">
        <v>130</v>
      </c>
      <c r="D64" s="44">
        <v>0</v>
      </c>
      <c r="E64" s="44">
        <v>0</v>
      </c>
      <c r="F64" s="44">
        <v>0</v>
      </c>
      <c r="G64" s="44">
        <v>0</v>
      </c>
      <c r="H64" s="44">
        <f t="shared" si="4"/>
        <v>0</v>
      </c>
      <c r="I64" s="44">
        <v>0</v>
      </c>
      <c r="J64" s="44">
        <v>0</v>
      </c>
      <c r="K64" s="44">
        <v>0</v>
      </c>
      <c r="L64" s="44">
        <f t="shared" si="3"/>
        <v>0</v>
      </c>
      <c r="M64" s="9"/>
      <c r="N64" s="8"/>
      <c r="O64" s="8"/>
      <c r="P64" s="8"/>
    </row>
    <row r="65" spans="1:16" s="15" customFormat="1" x14ac:dyDescent="0.2">
      <c r="A65" s="44">
        <v>59</v>
      </c>
      <c r="B65" s="438" t="s">
        <v>131</v>
      </c>
      <c r="C65" s="23" t="s">
        <v>132</v>
      </c>
      <c r="D65" s="44">
        <v>0</v>
      </c>
      <c r="E65" s="44">
        <v>0</v>
      </c>
      <c r="F65" s="44">
        <v>0</v>
      </c>
      <c r="G65" s="44">
        <v>0</v>
      </c>
      <c r="H65" s="44">
        <f t="shared" si="4"/>
        <v>0</v>
      </c>
      <c r="I65" s="44">
        <v>0</v>
      </c>
      <c r="J65" s="44">
        <v>0</v>
      </c>
      <c r="K65" s="44">
        <v>0</v>
      </c>
      <c r="L65" s="44">
        <f t="shared" si="3"/>
        <v>0</v>
      </c>
      <c r="M65" s="9"/>
      <c r="N65" s="8"/>
      <c r="O65" s="8"/>
      <c r="P65" s="8"/>
    </row>
    <row r="66" spans="1:16" s="15" customFormat="1" x14ac:dyDescent="0.2">
      <c r="A66" s="44">
        <v>60</v>
      </c>
      <c r="B66" s="438" t="s">
        <v>133</v>
      </c>
      <c r="C66" s="23" t="s">
        <v>134</v>
      </c>
      <c r="D66" s="44">
        <v>0</v>
      </c>
      <c r="E66" s="44">
        <v>1676</v>
      </c>
      <c r="F66" s="44">
        <v>0</v>
      </c>
      <c r="G66" s="44">
        <v>0</v>
      </c>
      <c r="H66" s="44">
        <f t="shared" si="4"/>
        <v>1676</v>
      </c>
      <c r="I66" s="44">
        <v>0</v>
      </c>
      <c r="J66" s="44">
        <v>0</v>
      </c>
      <c r="K66" s="44">
        <v>0</v>
      </c>
      <c r="L66" s="44">
        <f t="shared" si="3"/>
        <v>0</v>
      </c>
      <c r="M66" s="9"/>
      <c r="N66" s="8"/>
      <c r="O66" s="8"/>
      <c r="P66" s="8"/>
    </row>
    <row r="67" spans="1:16" s="15" customFormat="1" x14ac:dyDescent="0.2">
      <c r="A67" s="44">
        <v>61</v>
      </c>
      <c r="B67" s="438" t="s">
        <v>135</v>
      </c>
      <c r="C67" s="23" t="s">
        <v>136</v>
      </c>
      <c r="D67" s="44">
        <v>0</v>
      </c>
      <c r="E67" s="44">
        <v>0</v>
      </c>
      <c r="F67" s="44">
        <v>0</v>
      </c>
      <c r="G67" s="44">
        <v>0</v>
      </c>
      <c r="H67" s="44">
        <f t="shared" si="4"/>
        <v>0</v>
      </c>
      <c r="I67" s="44">
        <v>0</v>
      </c>
      <c r="J67" s="44">
        <v>0</v>
      </c>
      <c r="K67" s="44">
        <v>0</v>
      </c>
      <c r="L67" s="44">
        <f t="shared" si="3"/>
        <v>0</v>
      </c>
      <c r="M67" s="9"/>
      <c r="N67" s="8"/>
      <c r="O67" s="8"/>
      <c r="P67" s="8"/>
    </row>
    <row r="68" spans="1:16" s="15" customFormat="1" x14ac:dyDescent="0.2">
      <c r="A68" s="44">
        <v>62</v>
      </c>
      <c r="B68" s="438" t="s">
        <v>137</v>
      </c>
      <c r="C68" s="23" t="s">
        <v>138</v>
      </c>
      <c r="D68" s="44">
        <v>0</v>
      </c>
      <c r="E68" s="44">
        <v>0</v>
      </c>
      <c r="F68" s="44">
        <v>0</v>
      </c>
      <c r="G68" s="44">
        <v>0</v>
      </c>
      <c r="H68" s="44">
        <f t="shared" si="4"/>
        <v>0</v>
      </c>
      <c r="I68" s="44">
        <v>0</v>
      </c>
      <c r="J68" s="44">
        <v>0</v>
      </c>
      <c r="K68" s="44">
        <v>0</v>
      </c>
      <c r="L68" s="44">
        <f t="shared" si="3"/>
        <v>0</v>
      </c>
      <c r="M68" s="9"/>
      <c r="N68" s="8"/>
      <c r="O68" s="8"/>
      <c r="P68" s="8"/>
    </row>
    <row r="69" spans="1:16" s="15" customFormat="1" x14ac:dyDescent="0.2">
      <c r="A69" s="44">
        <v>63</v>
      </c>
      <c r="B69" s="438" t="s">
        <v>139</v>
      </c>
      <c r="C69" s="23" t="s">
        <v>140</v>
      </c>
      <c r="D69" s="44">
        <v>0</v>
      </c>
      <c r="E69" s="44">
        <v>0</v>
      </c>
      <c r="F69" s="44">
        <v>0</v>
      </c>
      <c r="G69" s="44">
        <v>0</v>
      </c>
      <c r="H69" s="44">
        <f t="shared" si="4"/>
        <v>0</v>
      </c>
      <c r="I69" s="44">
        <v>0</v>
      </c>
      <c r="J69" s="44">
        <v>0</v>
      </c>
      <c r="K69" s="44">
        <v>0</v>
      </c>
      <c r="L69" s="44">
        <f t="shared" si="3"/>
        <v>0</v>
      </c>
      <c r="M69" s="9"/>
      <c r="N69" s="8"/>
      <c r="O69" s="8"/>
      <c r="P69" s="8"/>
    </row>
    <row r="70" spans="1:16" s="15" customFormat="1" x14ac:dyDescent="0.2">
      <c r="A70" s="44">
        <v>64</v>
      </c>
      <c r="B70" s="438" t="s">
        <v>141</v>
      </c>
      <c r="C70" s="23" t="s">
        <v>142</v>
      </c>
      <c r="D70" s="44">
        <v>0</v>
      </c>
      <c r="E70" s="44">
        <v>0</v>
      </c>
      <c r="F70" s="44">
        <v>0</v>
      </c>
      <c r="G70" s="44">
        <v>0</v>
      </c>
      <c r="H70" s="44">
        <f t="shared" si="4"/>
        <v>0</v>
      </c>
      <c r="I70" s="44">
        <v>0</v>
      </c>
      <c r="J70" s="44">
        <v>0</v>
      </c>
      <c r="K70" s="44">
        <v>0</v>
      </c>
      <c r="L70" s="44">
        <f t="shared" ref="L70:L133" si="5">I70+J70+K70</f>
        <v>0</v>
      </c>
      <c r="M70" s="9"/>
      <c r="N70" s="8"/>
      <c r="O70" s="8"/>
      <c r="P70" s="8"/>
    </row>
    <row r="71" spans="1:16" s="15" customFormat="1" x14ac:dyDescent="0.2">
      <c r="A71" s="44">
        <v>65</v>
      </c>
      <c r="B71" s="438" t="s">
        <v>143</v>
      </c>
      <c r="C71" s="23" t="s">
        <v>144</v>
      </c>
      <c r="D71" s="44">
        <v>0</v>
      </c>
      <c r="E71" s="44">
        <v>0</v>
      </c>
      <c r="F71" s="44">
        <v>0</v>
      </c>
      <c r="G71" s="44">
        <v>0</v>
      </c>
      <c r="H71" s="44">
        <f t="shared" ref="H71:H134" si="6">D71+E71+F71+G71</f>
        <v>0</v>
      </c>
      <c r="I71" s="44">
        <v>0</v>
      </c>
      <c r="J71" s="44">
        <v>0</v>
      </c>
      <c r="K71" s="44">
        <v>0</v>
      </c>
      <c r="L71" s="44">
        <f t="shared" si="5"/>
        <v>0</v>
      </c>
      <c r="M71" s="9"/>
      <c r="N71" s="8"/>
      <c r="O71" s="8"/>
      <c r="P71" s="8"/>
    </row>
    <row r="72" spans="1:16" s="15" customFormat="1" x14ac:dyDescent="0.2">
      <c r="A72" s="44">
        <v>66</v>
      </c>
      <c r="B72" s="438" t="s">
        <v>145</v>
      </c>
      <c r="C72" s="23" t="s">
        <v>146</v>
      </c>
      <c r="D72" s="44">
        <v>0</v>
      </c>
      <c r="E72" s="44">
        <v>0</v>
      </c>
      <c r="F72" s="44">
        <v>0</v>
      </c>
      <c r="G72" s="44">
        <v>0</v>
      </c>
      <c r="H72" s="44">
        <f t="shared" si="6"/>
        <v>0</v>
      </c>
      <c r="I72" s="44">
        <v>0</v>
      </c>
      <c r="J72" s="44">
        <v>0</v>
      </c>
      <c r="K72" s="44">
        <v>0</v>
      </c>
      <c r="L72" s="44">
        <f t="shared" si="5"/>
        <v>0</v>
      </c>
      <c r="M72" s="9"/>
      <c r="N72" s="8"/>
      <c r="O72" s="8"/>
      <c r="P72" s="8"/>
    </row>
    <row r="73" spans="1:16" s="15" customFormat="1" x14ac:dyDescent="0.2">
      <c r="A73" s="44">
        <v>67</v>
      </c>
      <c r="B73" s="438" t="s">
        <v>147</v>
      </c>
      <c r="C73" s="23" t="s">
        <v>148</v>
      </c>
      <c r="D73" s="44">
        <v>0</v>
      </c>
      <c r="E73" s="44">
        <v>0</v>
      </c>
      <c r="F73" s="44">
        <v>0</v>
      </c>
      <c r="G73" s="44">
        <v>0</v>
      </c>
      <c r="H73" s="44">
        <f t="shared" si="6"/>
        <v>0</v>
      </c>
      <c r="I73" s="44">
        <v>0</v>
      </c>
      <c r="J73" s="44">
        <v>0</v>
      </c>
      <c r="K73" s="44">
        <v>0</v>
      </c>
      <c r="L73" s="44">
        <f t="shared" si="5"/>
        <v>0</v>
      </c>
      <c r="M73" s="9"/>
      <c r="N73" s="8"/>
      <c r="O73" s="8"/>
      <c r="P73" s="8"/>
    </row>
    <row r="74" spans="1:16" s="15" customFormat="1" x14ac:dyDescent="0.2">
      <c r="A74" s="44">
        <v>68</v>
      </c>
      <c r="B74" s="438" t="s">
        <v>149</v>
      </c>
      <c r="C74" s="23" t="s">
        <v>150</v>
      </c>
      <c r="D74" s="44">
        <v>0</v>
      </c>
      <c r="E74" s="44">
        <v>0</v>
      </c>
      <c r="F74" s="44">
        <v>0</v>
      </c>
      <c r="G74" s="44">
        <v>0</v>
      </c>
      <c r="H74" s="44">
        <f t="shared" si="6"/>
        <v>0</v>
      </c>
      <c r="I74" s="44">
        <v>0</v>
      </c>
      <c r="J74" s="44">
        <v>0</v>
      </c>
      <c r="K74" s="44">
        <v>0</v>
      </c>
      <c r="L74" s="44">
        <f t="shared" si="5"/>
        <v>0</v>
      </c>
      <c r="M74" s="9"/>
      <c r="N74" s="8"/>
      <c r="O74" s="8"/>
      <c r="P74" s="8"/>
    </row>
    <row r="75" spans="1:16" s="15" customFormat="1" x14ac:dyDescent="0.2">
      <c r="A75" s="44">
        <v>69</v>
      </c>
      <c r="B75" s="46" t="s">
        <v>151</v>
      </c>
      <c r="C75" s="23" t="s">
        <v>152</v>
      </c>
      <c r="D75" s="44">
        <v>0</v>
      </c>
      <c r="E75" s="44">
        <v>2193</v>
      </c>
      <c r="F75" s="44">
        <v>40</v>
      </c>
      <c r="G75" s="44">
        <v>0</v>
      </c>
      <c r="H75" s="44">
        <f t="shared" si="6"/>
        <v>2233</v>
      </c>
      <c r="I75" s="44">
        <v>0</v>
      </c>
      <c r="J75" s="44">
        <v>0</v>
      </c>
      <c r="K75" s="44">
        <v>0</v>
      </c>
      <c r="L75" s="44">
        <f t="shared" si="5"/>
        <v>0</v>
      </c>
      <c r="M75" s="9"/>
      <c r="N75" s="8"/>
      <c r="O75" s="8"/>
      <c r="P75" s="8"/>
    </row>
    <row r="76" spans="1:16" s="15" customFormat="1" x14ac:dyDescent="0.2">
      <c r="A76" s="44">
        <v>70</v>
      </c>
      <c r="B76" s="438" t="s">
        <v>153</v>
      </c>
      <c r="C76" s="23" t="s">
        <v>154</v>
      </c>
      <c r="D76" s="44">
        <v>0</v>
      </c>
      <c r="E76" s="44">
        <v>5319</v>
      </c>
      <c r="F76" s="44">
        <v>143</v>
      </c>
      <c r="G76" s="44">
        <v>825</v>
      </c>
      <c r="H76" s="44">
        <f t="shared" si="6"/>
        <v>6287</v>
      </c>
      <c r="I76" s="44">
        <v>0</v>
      </c>
      <c r="J76" s="44">
        <v>0</v>
      </c>
      <c r="K76" s="44">
        <v>0</v>
      </c>
      <c r="L76" s="44">
        <f t="shared" si="5"/>
        <v>0</v>
      </c>
      <c r="M76" s="9"/>
      <c r="N76" s="8"/>
      <c r="O76" s="8"/>
      <c r="P76" s="8"/>
    </row>
    <row r="77" spans="1:16" s="15" customFormat="1" x14ac:dyDescent="0.2">
      <c r="A77" s="44">
        <v>71</v>
      </c>
      <c r="B77" s="46" t="s">
        <v>155</v>
      </c>
      <c r="C77" s="23" t="s">
        <v>156</v>
      </c>
      <c r="D77" s="44">
        <v>9420</v>
      </c>
      <c r="E77" s="44">
        <v>2945</v>
      </c>
      <c r="F77" s="44">
        <v>54</v>
      </c>
      <c r="G77" s="44">
        <v>616</v>
      </c>
      <c r="H77" s="44">
        <f t="shared" si="6"/>
        <v>13035</v>
      </c>
      <c r="I77" s="44">
        <v>0</v>
      </c>
      <c r="J77" s="44">
        <v>0</v>
      </c>
      <c r="K77" s="44">
        <v>0</v>
      </c>
      <c r="L77" s="44">
        <f t="shared" si="5"/>
        <v>0</v>
      </c>
      <c r="M77" s="9"/>
      <c r="N77" s="8"/>
      <c r="O77" s="8"/>
      <c r="P77" s="8"/>
    </row>
    <row r="78" spans="1:16" s="15" customFormat="1" x14ac:dyDescent="0.2">
      <c r="A78" s="44">
        <v>72</v>
      </c>
      <c r="B78" s="438" t="s">
        <v>157</v>
      </c>
      <c r="C78" s="23" t="s">
        <v>309</v>
      </c>
      <c r="D78" s="44">
        <v>0</v>
      </c>
      <c r="E78" s="44">
        <v>1908</v>
      </c>
      <c r="F78" s="44">
        <v>0</v>
      </c>
      <c r="G78" s="44">
        <v>0</v>
      </c>
      <c r="H78" s="44">
        <f t="shared" si="6"/>
        <v>1908</v>
      </c>
      <c r="I78" s="44">
        <v>0</v>
      </c>
      <c r="J78" s="44">
        <v>0</v>
      </c>
      <c r="K78" s="44">
        <v>0</v>
      </c>
      <c r="L78" s="44">
        <f t="shared" si="5"/>
        <v>0</v>
      </c>
      <c r="M78" s="9"/>
      <c r="N78" s="8"/>
      <c r="O78" s="8"/>
      <c r="P78" s="8"/>
    </row>
    <row r="79" spans="1:16" s="15" customFormat="1" x14ac:dyDescent="0.2">
      <c r="A79" s="44">
        <v>73</v>
      </c>
      <c r="B79" s="438" t="s">
        <v>158</v>
      </c>
      <c r="C79" s="23" t="s">
        <v>159</v>
      </c>
      <c r="D79" s="44">
        <v>0</v>
      </c>
      <c r="E79" s="44">
        <v>8797</v>
      </c>
      <c r="F79" s="44">
        <v>143</v>
      </c>
      <c r="G79" s="44">
        <v>1185</v>
      </c>
      <c r="H79" s="44">
        <f t="shared" si="6"/>
        <v>10125</v>
      </c>
      <c r="I79" s="44">
        <v>0</v>
      </c>
      <c r="J79" s="44">
        <v>0</v>
      </c>
      <c r="K79" s="44">
        <v>0</v>
      </c>
      <c r="L79" s="44">
        <f t="shared" si="5"/>
        <v>0</v>
      </c>
      <c r="M79" s="9"/>
      <c r="N79" s="8"/>
      <c r="O79" s="8"/>
      <c r="P79" s="8"/>
    </row>
    <row r="80" spans="1:16" s="15" customFormat="1" x14ac:dyDescent="0.2">
      <c r="A80" s="44">
        <v>74</v>
      </c>
      <c r="B80" s="438" t="s">
        <v>160</v>
      </c>
      <c r="C80" s="23" t="s">
        <v>161</v>
      </c>
      <c r="D80" s="44">
        <v>0</v>
      </c>
      <c r="E80" s="44">
        <v>6000</v>
      </c>
      <c r="F80" s="44">
        <v>0</v>
      </c>
      <c r="G80" s="44">
        <v>0</v>
      </c>
      <c r="H80" s="44">
        <f t="shared" si="6"/>
        <v>6000</v>
      </c>
      <c r="I80" s="44">
        <v>2406</v>
      </c>
      <c r="J80" s="44">
        <v>0</v>
      </c>
      <c r="K80" s="44">
        <v>0</v>
      </c>
      <c r="L80" s="44">
        <f t="shared" si="5"/>
        <v>2406</v>
      </c>
      <c r="M80" s="9"/>
      <c r="N80" s="8"/>
      <c r="O80" s="8"/>
      <c r="P80" s="8"/>
    </row>
    <row r="81" spans="1:16" s="15" customFormat="1" x14ac:dyDescent="0.2">
      <c r="A81" s="44">
        <v>75</v>
      </c>
      <c r="B81" s="438" t="s">
        <v>162</v>
      </c>
      <c r="C81" s="23" t="s">
        <v>163</v>
      </c>
      <c r="D81" s="44">
        <v>0</v>
      </c>
      <c r="E81" s="44">
        <v>2947</v>
      </c>
      <c r="F81" s="44">
        <v>72</v>
      </c>
      <c r="G81" s="44">
        <v>447</v>
      </c>
      <c r="H81" s="44">
        <f t="shared" si="6"/>
        <v>3466</v>
      </c>
      <c r="I81" s="44">
        <v>0</v>
      </c>
      <c r="J81" s="44">
        <v>0</v>
      </c>
      <c r="K81" s="44">
        <v>0</v>
      </c>
      <c r="L81" s="44">
        <f t="shared" si="5"/>
        <v>0</v>
      </c>
      <c r="M81" s="9"/>
      <c r="N81" s="8"/>
      <c r="O81" s="8"/>
      <c r="P81" s="8"/>
    </row>
    <row r="82" spans="1:16" s="15" customFormat="1" x14ac:dyDescent="0.2">
      <c r="A82" s="44">
        <v>76</v>
      </c>
      <c r="B82" s="438" t="s">
        <v>164</v>
      </c>
      <c r="C82" s="444" t="s">
        <v>165</v>
      </c>
      <c r="D82" s="44">
        <v>0</v>
      </c>
      <c r="E82" s="44">
        <v>0</v>
      </c>
      <c r="F82" s="44">
        <v>0</v>
      </c>
      <c r="G82" s="44">
        <v>0</v>
      </c>
      <c r="H82" s="44">
        <f t="shared" si="6"/>
        <v>0</v>
      </c>
      <c r="I82" s="44">
        <v>0</v>
      </c>
      <c r="J82" s="44">
        <v>0</v>
      </c>
      <c r="K82" s="44">
        <v>0</v>
      </c>
      <c r="L82" s="44">
        <f t="shared" si="5"/>
        <v>0</v>
      </c>
      <c r="M82" s="9"/>
      <c r="N82" s="8"/>
      <c r="O82" s="8"/>
      <c r="P82" s="8"/>
    </row>
    <row r="83" spans="1:16" s="15" customFormat="1" x14ac:dyDescent="0.2">
      <c r="A83" s="44">
        <v>77</v>
      </c>
      <c r="B83" s="438" t="s">
        <v>166</v>
      </c>
      <c r="C83" s="23" t="s">
        <v>167</v>
      </c>
      <c r="D83" s="44">
        <v>0</v>
      </c>
      <c r="E83" s="44">
        <v>0</v>
      </c>
      <c r="F83" s="44">
        <v>0</v>
      </c>
      <c r="G83" s="44">
        <v>0</v>
      </c>
      <c r="H83" s="44">
        <f t="shared" si="6"/>
        <v>0</v>
      </c>
      <c r="I83" s="44">
        <v>0</v>
      </c>
      <c r="J83" s="44">
        <v>0</v>
      </c>
      <c r="K83" s="44">
        <v>0</v>
      </c>
      <c r="L83" s="44">
        <f t="shared" si="5"/>
        <v>0</v>
      </c>
      <c r="M83" s="9"/>
      <c r="N83" s="8"/>
      <c r="O83" s="8"/>
      <c r="P83" s="8"/>
    </row>
    <row r="84" spans="1:16" s="15" customFormat="1" x14ac:dyDescent="0.2">
      <c r="A84" s="44">
        <v>78</v>
      </c>
      <c r="B84" s="50" t="s">
        <v>168</v>
      </c>
      <c r="C84" s="23" t="s">
        <v>169</v>
      </c>
      <c r="D84" s="44">
        <v>0</v>
      </c>
      <c r="E84" s="44">
        <v>226</v>
      </c>
      <c r="F84" s="44">
        <v>0</v>
      </c>
      <c r="G84" s="44">
        <v>186</v>
      </c>
      <c r="H84" s="44">
        <f t="shared" si="6"/>
        <v>412</v>
      </c>
      <c r="I84" s="44">
        <v>140</v>
      </c>
      <c r="J84" s="44">
        <v>2</v>
      </c>
      <c r="K84" s="44">
        <v>0</v>
      </c>
      <c r="L84" s="44">
        <f t="shared" si="5"/>
        <v>142</v>
      </c>
      <c r="M84" s="9"/>
      <c r="N84" s="8"/>
      <c r="O84" s="8"/>
      <c r="P84" s="8"/>
    </row>
    <row r="85" spans="1:16" s="15" customFormat="1" x14ac:dyDescent="0.2">
      <c r="A85" s="44">
        <v>79</v>
      </c>
      <c r="B85" s="438" t="s">
        <v>170</v>
      </c>
      <c r="C85" s="23" t="s">
        <v>171</v>
      </c>
      <c r="D85" s="44">
        <v>0</v>
      </c>
      <c r="E85" s="44">
        <v>0</v>
      </c>
      <c r="F85" s="44">
        <v>0</v>
      </c>
      <c r="G85" s="44">
        <v>0</v>
      </c>
      <c r="H85" s="44">
        <f t="shared" si="6"/>
        <v>0</v>
      </c>
      <c r="I85" s="44">
        <v>0</v>
      </c>
      <c r="J85" s="44">
        <v>0</v>
      </c>
      <c r="K85" s="44">
        <v>0</v>
      </c>
      <c r="L85" s="44">
        <f t="shared" si="5"/>
        <v>0</v>
      </c>
      <c r="M85" s="9"/>
      <c r="N85" s="8"/>
      <c r="O85" s="8"/>
      <c r="P85" s="8"/>
    </row>
    <row r="86" spans="1:16" s="15" customFormat="1" x14ac:dyDescent="0.2">
      <c r="A86" s="44">
        <v>80</v>
      </c>
      <c r="B86" s="438" t="s">
        <v>172</v>
      </c>
      <c r="C86" s="23" t="s">
        <v>173</v>
      </c>
      <c r="D86" s="44">
        <v>0</v>
      </c>
      <c r="E86" s="44">
        <v>0</v>
      </c>
      <c r="F86" s="44">
        <v>0</v>
      </c>
      <c r="G86" s="44">
        <v>0</v>
      </c>
      <c r="H86" s="44">
        <f t="shared" si="6"/>
        <v>0</v>
      </c>
      <c r="I86" s="44">
        <v>0</v>
      </c>
      <c r="J86" s="44">
        <v>0</v>
      </c>
      <c r="K86" s="44">
        <v>0</v>
      </c>
      <c r="L86" s="44">
        <f t="shared" si="5"/>
        <v>0</v>
      </c>
      <c r="M86" s="9"/>
      <c r="N86" s="8"/>
      <c r="O86" s="8"/>
      <c r="P86" s="8"/>
    </row>
    <row r="87" spans="1:16" s="15" customFormat="1" x14ac:dyDescent="0.2">
      <c r="A87" s="44">
        <v>81</v>
      </c>
      <c r="B87" s="46" t="s">
        <v>174</v>
      </c>
      <c r="C87" s="23" t="s">
        <v>175</v>
      </c>
      <c r="D87" s="44">
        <v>0</v>
      </c>
      <c r="E87" s="44">
        <v>2440</v>
      </c>
      <c r="F87" s="44">
        <v>48</v>
      </c>
      <c r="G87" s="44">
        <v>0</v>
      </c>
      <c r="H87" s="44">
        <f t="shared" si="6"/>
        <v>2488</v>
      </c>
      <c r="I87" s="44">
        <v>0</v>
      </c>
      <c r="J87" s="44">
        <v>0</v>
      </c>
      <c r="K87" s="44">
        <v>0</v>
      </c>
      <c r="L87" s="44">
        <f t="shared" si="5"/>
        <v>0</v>
      </c>
      <c r="M87" s="9"/>
      <c r="N87" s="8"/>
      <c r="O87" s="8"/>
      <c r="P87" s="8"/>
    </row>
    <row r="88" spans="1:16" s="15" customFormat="1" x14ac:dyDescent="0.2">
      <c r="A88" s="44">
        <v>82</v>
      </c>
      <c r="B88" s="438" t="s">
        <v>176</v>
      </c>
      <c r="C88" s="23" t="s">
        <v>177</v>
      </c>
      <c r="D88" s="44">
        <v>0</v>
      </c>
      <c r="E88" s="44">
        <v>0</v>
      </c>
      <c r="F88" s="44">
        <v>0</v>
      </c>
      <c r="G88" s="44">
        <v>0</v>
      </c>
      <c r="H88" s="44">
        <f t="shared" si="6"/>
        <v>0</v>
      </c>
      <c r="I88" s="44">
        <v>0</v>
      </c>
      <c r="J88" s="44">
        <v>0</v>
      </c>
      <c r="K88" s="44">
        <v>0</v>
      </c>
      <c r="L88" s="44">
        <f t="shared" si="5"/>
        <v>0</v>
      </c>
      <c r="M88" s="9"/>
      <c r="N88" s="8"/>
      <c r="O88" s="8"/>
      <c r="P88" s="8"/>
    </row>
    <row r="89" spans="1:16" s="15" customFormat="1" x14ac:dyDescent="0.2">
      <c r="A89" s="44">
        <v>83</v>
      </c>
      <c r="B89" s="46" t="s">
        <v>178</v>
      </c>
      <c r="C89" s="23" t="s">
        <v>179</v>
      </c>
      <c r="D89" s="44">
        <v>0</v>
      </c>
      <c r="E89" s="44">
        <v>0</v>
      </c>
      <c r="F89" s="44">
        <v>0</v>
      </c>
      <c r="G89" s="44">
        <v>0</v>
      </c>
      <c r="H89" s="44">
        <f t="shared" si="6"/>
        <v>0</v>
      </c>
      <c r="I89" s="44">
        <v>0</v>
      </c>
      <c r="J89" s="44">
        <v>0</v>
      </c>
      <c r="K89" s="44">
        <v>0</v>
      </c>
      <c r="L89" s="44">
        <f t="shared" si="5"/>
        <v>0</v>
      </c>
      <c r="M89" s="9"/>
      <c r="N89" s="8"/>
      <c r="O89" s="8"/>
      <c r="P89" s="8"/>
    </row>
    <row r="90" spans="1:16" s="15" customFormat="1" x14ac:dyDescent="0.2">
      <c r="A90" s="44">
        <v>84</v>
      </c>
      <c r="B90" s="46" t="s">
        <v>180</v>
      </c>
      <c r="C90" s="23" t="s">
        <v>181</v>
      </c>
      <c r="D90" s="44">
        <v>0</v>
      </c>
      <c r="E90" s="44">
        <v>1223</v>
      </c>
      <c r="F90" s="44">
        <v>22</v>
      </c>
      <c r="G90" s="44">
        <v>0</v>
      </c>
      <c r="H90" s="44">
        <f t="shared" si="6"/>
        <v>1245</v>
      </c>
      <c r="I90" s="44">
        <v>0</v>
      </c>
      <c r="J90" s="44">
        <v>0</v>
      </c>
      <c r="K90" s="44">
        <v>0</v>
      </c>
      <c r="L90" s="44">
        <f t="shared" si="5"/>
        <v>0</v>
      </c>
      <c r="M90" s="9"/>
      <c r="N90" s="8"/>
      <c r="O90" s="8"/>
      <c r="P90" s="8"/>
    </row>
    <row r="91" spans="1:16" s="15" customFormat="1" x14ac:dyDescent="0.2">
      <c r="A91" s="44">
        <v>85</v>
      </c>
      <c r="B91" s="438" t="s">
        <v>182</v>
      </c>
      <c r="C91" s="23" t="s">
        <v>183</v>
      </c>
      <c r="D91" s="44">
        <v>0</v>
      </c>
      <c r="E91" s="44">
        <v>522</v>
      </c>
      <c r="F91" s="44">
        <v>0</v>
      </c>
      <c r="G91" s="44">
        <v>0</v>
      </c>
      <c r="H91" s="44">
        <f t="shared" si="6"/>
        <v>522</v>
      </c>
      <c r="I91" s="44">
        <v>0</v>
      </c>
      <c r="J91" s="44">
        <v>0</v>
      </c>
      <c r="K91" s="44">
        <v>0</v>
      </c>
      <c r="L91" s="44">
        <f t="shared" si="5"/>
        <v>0</v>
      </c>
      <c r="M91" s="9"/>
      <c r="N91" s="8"/>
      <c r="O91" s="8"/>
      <c r="P91" s="8"/>
    </row>
    <row r="92" spans="1:16" s="15" customFormat="1" x14ac:dyDescent="0.2">
      <c r="A92" s="44">
        <v>86</v>
      </c>
      <c r="B92" s="438" t="s">
        <v>184</v>
      </c>
      <c r="C92" s="23" t="s">
        <v>185</v>
      </c>
      <c r="D92" s="44">
        <v>0</v>
      </c>
      <c r="E92" s="44">
        <v>671</v>
      </c>
      <c r="F92" s="44">
        <v>12</v>
      </c>
      <c r="G92" s="44">
        <v>102</v>
      </c>
      <c r="H92" s="44">
        <f t="shared" si="6"/>
        <v>785</v>
      </c>
      <c r="I92" s="44">
        <v>0</v>
      </c>
      <c r="J92" s="44">
        <v>0</v>
      </c>
      <c r="K92" s="44">
        <v>0</v>
      </c>
      <c r="L92" s="44">
        <f t="shared" si="5"/>
        <v>0</v>
      </c>
      <c r="M92" s="9"/>
      <c r="N92" s="8"/>
      <c r="O92" s="8"/>
      <c r="P92" s="8"/>
    </row>
    <row r="93" spans="1:16" s="15" customFormat="1" x14ac:dyDescent="0.2">
      <c r="A93" s="44">
        <v>87</v>
      </c>
      <c r="B93" s="438" t="s">
        <v>186</v>
      </c>
      <c r="C93" s="23" t="s">
        <v>187</v>
      </c>
      <c r="D93" s="44">
        <v>0</v>
      </c>
      <c r="E93" s="44">
        <v>0</v>
      </c>
      <c r="F93" s="44">
        <v>0</v>
      </c>
      <c r="G93" s="44">
        <v>0</v>
      </c>
      <c r="H93" s="44">
        <f t="shared" si="6"/>
        <v>0</v>
      </c>
      <c r="I93" s="44">
        <v>0</v>
      </c>
      <c r="J93" s="44">
        <v>0</v>
      </c>
      <c r="K93" s="44">
        <v>0</v>
      </c>
      <c r="L93" s="44">
        <f t="shared" si="5"/>
        <v>0</v>
      </c>
      <c r="M93" s="9"/>
      <c r="N93" s="8"/>
      <c r="O93" s="8"/>
      <c r="P93" s="8"/>
    </row>
    <row r="94" spans="1:16" s="15" customFormat="1" x14ac:dyDescent="0.2">
      <c r="A94" s="44">
        <v>88</v>
      </c>
      <c r="B94" s="438" t="s">
        <v>188</v>
      </c>
      <c r="C94" s="23" t="s">
        <v>189</v>
      </c>
      <c r="D94" s="44">
        <v>0</v>
      </c>
      <c r="E94" s="44">
        <v>0</v>
      </c>
      <c r="F94" s="44">
        <v>0</v>
      </c>
      <c r="G94" s="44">
        <v>0</v>
      </c>
      <c r="H94" s="44">
        <f t="shared" si="6"/>
        <v>0</v>
      </c>
      <c r="I94" s="44">
        <v>0</v>
      </c>
      <c r="J94" s="44">
        <v>0</v>
      </c>
      <c r="K94" s="44">
        <v>0</v>
      </c>
      <c r="L94" s="44">
        <f t="shared" si="5"/>
        <v>0</v>
      </c>
      <c r="M94" s="9"/>
      <c r="N94" s="8"/>
      <c r="O94" s="8"/>
      <c r="P94" s="8"/>
    </row>
    <row r="95" spans="1:16" s="15" customFormat="1" x14ac:dyDescent="0.2">
      <c r="A95" s="44">
        <v>89</v>
      </c>
      <c r="B95" s="46" t="s">
        <v>190</v>
      </c>
      <c r="C95" s="23" t="s">
        <v>191</v>
      </c>
      <c r="D95" s="44">
        <v>0</v>
      </c>
      <c r="E95" s="44">
        <v>0</v>
      </c>
      <c r="F95" s="44">
        <v>0</v>
      </c>
      <c r="G95" s="44">
        <v>0</v>
      </c>
      <c r="H95" s="44">
        <f t="shared" si="6"/>
        <v>0</v>
      </c>
      <c r="I95" s="44">
        <v>0</v>
      </c>
      <c r="J95" s="44">
        <v>0</v>
      </c>
      <c r="K95" s="44">
        <v>0</v>
      </c>
      <c r="L95" s="44">
        <f t="shared" si="5"/>
        <v>0</v>
      </c>
      <c r="M95" s="9"/>
      <c r="N95" s="8"/>
      <c r="O95" s="8"/>
      <c r="P95" s="8"/>
    </row>
    <row r="96" spans="1:16" s="15" customFormat="1" x14ac:dyDescent="0.2">
      <c r="A96" s="44">
        <v>90</v>
      </c>
      <c r="B96" s="438" t="s">
        <v>192</v>
      </c>
      <c r="C96" s="23" t="s">
        <v>193</v>
      </c>
      <c r="D96" s="44">
        <v>0</v>
      </c>
      <c r="E96" s="44">
        <v>0</v>
      </c>
      <c r="F96" s="44">
        <v>0</v>
      </c>
      <c r="G96" s="44">
        <v>0</v>
      </c>
      <c r="H96" s="44">
        <f t="shared" si="6"/>
        <v>0</v>
      </c>
      <c r="I96" s="44">
        <v>0</v>
      </c>
      <c r="J96" s="44">
        <v>0</v>
      </c>
      <c r="K96" s="44">
        <v>0</v>
      </c>
      <c r="L96" s="44">
        <f t="shared" si="5"/>
        <v>0</v>
      </c>
      <c r="M96" s="9"/>
      <c r="N96" s="8"/>
      <c r="O96" s="8"/>
      <c r="P96" s="8"/>
    </row>
    <row r="97" spans="1:16" s="15" customFormat="1" x14ac:dyDescent="0.2">
      <c r="A97" s="44">
        <v>91</v>
      </c>
      <c r="B97" s="438" t="s">
        <v>194</v>
      </c>
      <c r="C97" s="23" t="s">
        <v>195</v>
      </c>
      <c r="D97" s="44">
        <v>0</v>
      </c>
      <c r="E97" s="44">
        <v>587</v>
      </c>
      <c r="F97" s="44">
        <v>0</v>
      </c>
      <c r="G97" s="44">
        <v>0</v>
      </c>
      <c r="H97" s="44">
        <f t="shared" si="6"/>
        <v>587</v>
      </c>
      <c r="I97" s="44">
        <v>0</v>
      </c>
      <c r="J97" s="44">
        <v>0</v>
      </c>
      <c r="K97" s="44">
        <v>0</v>
      </c>
      <c r="L97" s="44">
        <f t="shared" si="5"/>
        <v>0</v>
      </c>
      <c r="M97" s="9"/>
      <c r="N97" s="8"/>
      <c r="O97" s="8"/>
      <c r="P97" s="8"/>
    </row>
    <row r="98" spans="1:16" s="20" customFormat="1" x14ac:dyDescent="0.2">
      <c r="A98" s="44">
        <v>92</v>
      </c>
      <c r="B98" s="446" t="s">
        <v>196</v>
      </c>
      <c r="C98" s="444" t="s">
        <v>197</v>
      </c>
      <c r="D98" s="44">
        <v>0</v>
      </c>
      <c r="E98" s="44">
        <v>1618</v>
      </c>
      <c r="F98" s="44">
        <v>49</v>
      </c>
      <c r="G98" s="44">
        <v>323</v>
      </c>
      <c r="H98" s="44">
        <f t="shared" si="6"/>
        <v>1990</v>
      </c>
      <c r="I98" s="44">
        <v>0</v>
      </c>
      <c r="J98" s="44">
        <v>0</v>
      </c>
      <c r="K98" s="44">
        <v>0</v>
      </c>
      <c r="L98" s="44">
        <f t="shared" si="5"/>
        <v>0</v>
      </c>
      <c r="M98" s="9"/>
      <c r="N98" s="445"/>
      <c r="O98" s="445"/>
      <c r="P98" s="445"/>
    </row>
    <row r="99" spans="1:16" s="15" customFormat="1" x14ac:dyDescent="0.2">
      <c r="A99" s="44">
        <v>93</v>
      </c>
      <c r="B99" s="46" t="s">
        <v>198</v>
      </c>
      <c r="C99" s="23" t="s">
        <v>199</v>
      </c>
      <c r="D99" s="44">
        <v>0</v>
      </c>
      <c r="E99" s="44">
        <v>0</v>
      </c>
      <c r="F99" s="44">
        <v>0</v>
      </c>
      <c r="G99" s="44">
        <v>0</v>
      </c>
      <c r="H99" s="44">
        <f t="shared" si="6"/>
        <v>0</v>
      </c>
      <c r="I99" s="44">
        <v>0</v>
      </c>
      <c r="J99" s="44">
        <v>0</v>
      </c>
      <c r="K99" s="44">
        <v>0</v>
      </c>
      <c r="L99" s="44">
        <f t="shared" si="5"/>
        <v>0</v>
      </c>
      <c r="M99" s="9"/>
      <c r="N99" s="8"/>
      <c r="O99" s="8"/>
      <c r="P99" s="8"/>
    </row>
    <row r="100" spans="1:16" s="15" customFormat="1" x14ac:dyDescent="0.2">
      <c r="A100" s="44">
        <v>94</v>
      </c>
      <c r="B100" s="46" t="s">
        <v>200</v>
      </c>
      <c r="C100" s="23" t="s">
        <v>201</v>
      </c>
      <c r="D100" s="44">
        <v>0</v>
      </c>
      <c r="E100" s="44">
        <v>0</v>
      </c>
      <c r="F100" s="44">
        <v>0</v>
      </c>
      <c r="G100" s="44">
        <v>0</v>
      </c>
      <c r="H100" s="44">
        <f t="shared" si="6"/>
        <v>0</v>
      </c>
      <c r="I100" s="44">
        <v>0</v>
      </c>
      <c r="J100" s="44">
        <v>0</v>
      </c>
      <c r="K100" s="44">
        <v>0</v>
      </c>
      <c r="L100" s="44">
        <f t="shared" si="5"/>
        <v>0</v>
      </c>
      <c r="M100" s="9"/>
      <c r="N100" s="8"/>
      <c r="O100" s="8"/>
      <c r="P100" s="8"/>
    </row>
    <row r="101" spans="1:16" s="15" customFormat="1" x14ac:dyDescent="0.2">
      <c r="A101" s="44">
        <v>95</v>
      </c>
      <c r="B101" s="438" t="s">
        <v>202</v>
      </c>
      <c r="C101" s="23" t="s">
        <v>203</v>
      </c>
      <c r="D101" s="44">
        <v>0</v>
      </c>
      <c r="E101" s="44">
        <v>1212</v>
      </c>
      <c r="F101" s="44">
        <v>0</v>
      </c>
      <c r="G101" s="44">
        <v>184</v>
      </c>
      <c r="H101" s="44">
        <f t="shared" si="6"/>
        <v>1396</v>
      </c>
      <c r="I101" s="44">
        <v>0</v>
      </c>
      <c r="J101" s="44">
        <v>0</v>
      </c>
      <c r="K101" s="44">
        <v>0</v>
      </c>
      <c r="L101" s="44">
        <f t="shared" si="5"/>
        <v>0</v>
      </c>
      <c r="M101" s="9"/>
      <c r="N101" s="8"/>
      <c r="O101" s="8"/>
      <c r="P101" s="8"/>
    </row>
    <row r="102" spans="1:16" s="15" customFormat="1" x14ac:dyDescent="0.2">
      <c r="A102" s="44">
        <v>96</v>
      </c>
      <c r="B102" s="438" t="s">
        <v>204</v>
      </c>
      <c r="C102" s="23" t="s">
        <v>205</v>
      </c>
      <c r="D102" s="44">
        <v>0</v>
      </c>
      <c r="E102" s="44">
        <v>582</v>
      </c>
      <c r="F102" s="44">
        <v>30</v>
      </c>
      <c r="G102" s="44">
        <v>0</v>
      </c>
      <c r="H102" s="44">
        <f t="shared" si="6"/>
        <v>612</v>
      </c>
      <c r="I102" s="44">
        <v>0</v>
      </c>
      <c r="J102" s="44">
        <v>0</v>
      </c>
      <c r="K102" s="44">
        <v>0</v>
      </c>
      <c r="L102" s="44">
        <f t="shared" si="5"/>
        <v>0</v>
      </c>
      <c r="M102" s="9"/>
      <c r="N102" s="8"/>
      <c r="O102" s="8"/>
      <c r="P102" s="8"/>
    </row>
    <row r="103" spans="1:16" s="15" customFormat="1" x14ac:dyDescent="0.2">
      <c r="A103" s="44">
        <v>97</v>
      </c>
      <c r="B103" s="438" t="s">
        <v>206</v>
      </c>
      <c r="C103" s="23" t="s">
        <v>207</v>
      </c>
      <c r="D103" s="44">
        <v>0</v>
      </c>
      <c r="E103" s="44">
        <v>0</v>
      </c>
      <c r="F103" s="44">
        <v>0</v>
      </c>
      <c r="G103" s="44">
        <v>0</v>
      </c>
      <c r="H103" s="44">
        <f t="shared" si="6"/>
        <v>0</v>
      </c>
      <c r="I103" s="44">
        <v>0</v>
      </c>
      <c r="J103" s="44">
        <v>0</v>
      </c>
      <c r="K103" s="44">
        <v>0</v>
      </c>
      <c r="L103" s="44">
        <f t="shared" si="5"/>
        <v>0</v>
      </c>
      <c r="M103" s="9"/>
      <c r="N103" s="8"/>
      <c r="O103" s="8"/>
      <c r="P103" s="8"/>
    </row>
    <row r="104" spans="1:16" s="15" customFormat="1" x14ac:dyDescent="0.2">
      <c r="A104" s="44">
        <v>98</v>
      </c>
      <c r="B104" s="438" t="s">
        <v>208</v>
      </c>
      <c r="C104" s="23" t="s">
        <v>209</v>
      </c>
      <c r="D104" s="44">
        <v>0</v>
      </c>
      <c r="E104" s="44">
        <v>0</v>
      </c>
      <c r="F104" s="44">
        <v>0</v>
      </c>
      <c r="G104" s="44">
        <v>0</v>
      </c>
      <c r="H104" s="44">
        <f t="shared" si="6"/>
        <v>0</v>
      </c>
      <c r="I104" s="44">
        <v>0</v>
      </c>
      <c r="J104" s="44">
        <v>0</v>
      </c>
      <c r="K104" s="44">
        <v>0</v>
      </c>
      <c r="L104" s="44">
        <f t="shared" si="5"/>
        <v>0</v>
      </c>
      <c r="M104" s="9"/>
      <c r="N104" s="8"/>
      <c r="O104" s="8"/>
      <c r="P104" s="8"/>
    </row>
    <row r="105" spans="1:16" s="15" customFormat="1" x14ac:dyDescent="0.2">
      <c r="A105" s="44">
        <v>99</v>
      </c>
      <c r="B105" s="46" t="s">
        <v>210</v>
      </c>
      <c r="C105" s="23" t="s">
        <v>211</v>
      </c>
      <c r="D105" s="44">
        <v>0</v>
      </c>
      <c r="E105" s="44">
        <v>0</v>
      </c>
      <c r="F105" s="44">
        <v>0</v>
      </c>
      <c r="G105" s="44">
        <v>0</v>
      </c>
      <c r="H105" s="44">
        <f t="shared" si="6"/>
        <v>0</v>
      </c>
      <c r="I105" s="44">
        <v>0</v>
      </c>
      <c r="J105" s="44">
        <v>0</v>
      </c>
      <c r="K105" s="44">
        <v>0</v>
      </c>
      <c r="L105" s="44">
        <f t="shared" si="5"/>
        <v>0</v>
      </c>
      <c r="M105" s="9"/>
      <c r="N105" s="8"/>
      <c r="O105" s="8"/>
      <c r="P105" s="8"/>
    </row>
    <row r="106" spans="1:16" s="15" customFormat="1" x14ac:dyDescent="0.2">
      <c r="A106" s="44">
        <v>100</v>
      </c>
      <c r="B106" s="46" t="s">
        <v>212</v>
      </c>
      <c r="C106" s="23" t="s">
        <v>213</v>
      </c>
      <c r="D106" s="44">
        <v>0</v>
      </c>
      <c r="E106" s="44">
        <v>0</v>
      </c>
      <c r="F106" s="44">
        <v>0</v>
      </c>
      <c r="G106" s="44">
        <v>0</v>
      </c>
      <c r="H106" s="44">
        <f t="shared" si="6"/>
        <v>0</v>
      </c>
      <c r="I106" s="44">
        <v>0</v>
      </c>
      <c r="J106" s="44">
        <v>0</v>
      </c>
      <c r="K106" s="44">
        <v>0</v>
      </c>
      <c r="L106" s="44">
        <f t="shared" si="5"/>
        <v>0</v>
      </c>
      <c r="M106" s="9"/>
      <c r="N106" s="8"/>
      <c r="O106" s="8"/>
      <c r="P106" s="8"/>
    </row>
    <row r="107" spans="1:16" s="15" customFormat="1" x14ac:dyDescent="0.2">
      <c r="A107" s="44">
        <v>101</v>
      </c>
      <c r="B107" s="46" t="s">
        <v>214</v>
      </c>
      <c r="C107" s="23" t="s">
        <v>215</v>
      </c>
      <c r="D107" s="44">
        <v>0</v>
      </c>
      <c r="E107" s="44">
        <v>0</v>
      </c>
      <c r="F107" s="44">
        <v>0</v>
      </c>
      <c r="G107" s="44">
        <v>0</v>
      </c>
      <c r="H107" s="44">
        <f t="shared" si="6"/>
        <v>0</v>
      </c>
      <c r="I107" s="44">
        <v>0</v>
      </c>
      <c r="J107" s="44">
        <v>0</v>
      </c>
      <c r="K107" s="44">
        <v>0</v>
      </c>
      <c r="L107" s="44">
        <f t="shared" si="5"/>
        <v>0</v>
      </c>
      <c r="M107" s="9"/>
      <c r="N107" s="8"/>
      <c r="O107" s="8"/>
      <c r="P107" s="8"/>
    </row>
    <row r="108" spans="1:16" s="15" customFormat="1" x14ac:dyDescent="0.2">
      <c r="A108" s="44">
        <v>102</v>
      </c>
      <c r="B108" s="46" t="s">
        <v>216</v>
      </c>
      <c r="C108" s="23" t="s">
        <v>217</v>
      </c>
      <c r="D108" s="44">
        <v>0</v>
      </c>
      <c r="E108" s="44">
        <v>0</v>
      </c>
      <c r="F108" s="44">
        <v>0</v>
      </c>
      <c r="G108" s="44">
        <v>0</v>
      </c>
      <c r="H108" s="44">
        <f t="shared" si="6"/>
        <v>0</v>
      </c>
      <c r="I108" s="44">
        <v>1349</v>
      </c>
      <c r="J108" s="44">
        <v>0</v>
      </c>
      <c r="K108" s="44">
        <v>0</v>
      </c>
      <c r="L108" s="44">
        <f t="shared" si="5"/>
        <v>1349</v>
      </c>
      <c r="M108" s="9"/>
      <c r="N108" s="8"/>
      <c r="O108" s="8"/>
      <c r="P108" s="8"/>
    </row>
    <row r="109" spans="1:16" s="15" customFormat="1" x14ac:dyDescent="0.2">
      <c r="A109" s="44">
        <v>103</v>
      </c>
      <c r="B109" s="46" t="s">
        <v>218</v>
      </c>
      <c r="C109" s="23" t="s">
        <v>219</v>
      </c>
      <c r="D109" s="44">
        <v>0</v>
      </c>
      <c r="E109" s="44">
        <v>0</v>
      </c>
      <c r="F109" s="44">
        <v>0</v>
      </c>
      <c r="G109" s="44">
        <v>0</v>
      </c>
      <c r="H109" s="44">
        <f t="shared" si="6"/>
        <v>0</v>
      </c>
      <c r="I109" s="44">
        <v>0</v>
      </c>
      <c r="J109" s="44">
        <v>0</v>
      </c>
      <c r="K109" s="44">
        <v>0</v>
      </c>
      <c r="L109" s="44">
        <f t="shared" si="5"/>
        <v>0</v>
      </c>
      <c r="M109" s="9"/>
      <c r="N109" s="8"/>
      <c r="O109" s="8"/>
      <c r="P109" s="8"/>
    </row>
    <row r="110" spans="1:16" s="15" customFormat="1" x14ac:dyDescent="0.2">
      <c r="A110" s="44">
        <v>104</v>
      </c>
      <c r="B110" s="44" t="s">
        <v>220</v>
      </c>
      <c r="C110" s="49" t="s">
        <v>221</v>
      </c>
      <c r="D110" s="44">
        <v>0</v>
      </c>
      <c r="E110" s="44">
        <v>3970</v>
      </c>
      <c r="F110" s="44">
        <v>106</v>
      </c>
      <c r="G110" s="44">
        <v>887</v>
      </c>
      <c r="H110" s="44">
        <f t="shared" si="6"/>
        <v>4963</v>
      </c>
      <c r="I110" s="44">
        <v>12765</v>
      </c>
      <c r="J110" s="44">
        <v>1330</v>
      </c>
      <c r="K110" s="44">
        <v>99</v>
      </c>
      <c r="L110" s="44">
        <f t="shared" si="5"/>
        <v>14194</v>
      </c>
      <c r="M110" s="9"/>
      <c r="N110" s="8"/>
      <c r="O110" s="8"/>
      <c r="P110" s="8"/>
    </row>
    <row r="111" spans="1:16" s="15" customFormat="1" x14ac:dyDescent="0.2">
      <c r="A111" s="44">
        <v>105</v>
      </c>
      <c r="B111" s="438" t="s">
        <v>222</v>
      </c>
      <c r="C111" s="23" t="s">
        <v>223</v>
      </c>
      <c r="D111" s="44">
        <v>0</v>
      </c>
      <c r="E111" s="44">
        <v>0</v>
      </c>
      <c r="F111" s="44">
        <v>0</v>
      </c>
      <c r="G111" s="44">
        <v>0</v>
      </c>
      <c r="H111" s="44">
        <f t="shared" si="6"/>
        <v>0</v>
      </c>
      <c r="I111" s="44">
        <v>2584</v>
      </c>
      <c r="J111" s="44">
        <v>185</v>
      </c>
      <c r="K111" s="44">
        <v>0</v>
      </c>
      <c r="L111" s="44">
        <f t="shared" si="5"/>
        <v>2769</v>
      </c>
      <c r="M111" s="9"/>
      <c r="N111" s="8"/>
      <c r="O111" s="8"/>
      <c r="P111" s="8"/>
    </row>
    <row r="112" spans="1:16" s="15" customFormat="1" x14ac:dyDescent="0.2">
      <c r="A112" s="44">
        <v>106</v>
      </c>
      <c r="B112" s="46" t="s">
        <v>224</v>
      </c>
      <c r="C112" s="23" t="s">
        <v>225</v>
      </c>
      <c r="D112" s="44">
        <v>0</v>
      </c>
      <c r="E112" s="44">
        <v>0</v>
      </c>
      <c r="F112" s="44">
        <v>0</v>
      </c>
      <c r="G112" s="44">
        <v>0</v>
      </c>
      <c r="H112" s="44">
        <f t="shared" si="6"/>
        <v>0</v>
      </c>
      <c r="I112" s="44">
        <v>0</v>
      </c>
      <c r="J112" s="44">
        <v>0</v>
      </c>
      <c r="K112" s="44">
        <v>0</v>
      </c>
      <c r="L112" s="44">
        <f t="shared" si="5"/>
        <v>0</v>
      </c>
      <c r="M112" s="9"/>
      <c r="N112" s="8"/>
      <c r="O112" s="8"/>
      <c r="P112" s="8"/>
    </row>
    <row r="113" spans="1:16" s="15" customFormat="1" x14ac:dyDescent="0.2">
      <c r="A113" s="44">
        <v>107</v>
      </c>
      <c r="B113" s="438" t="s">
        <v>226</v>
      </c>
      <c r="C113" s="23" t="s">
        <v>227</v>
      </c>
      <c r="D113" s="44">
        <v>0</v>
      </c>
      <c r="E113" s="44">
        <v>0</v>
      </c>
      <c r="F113" s="44">
        <v>0</v>
      </c>
      <c r="G113" s="44">
        <v>0</v>
      </c>
      <c r="H113" s="44">
        <f t="shared" si="6"/>
        <v>0</v>
      </c>
      <c r="I113" s="44">
        <v>0</v>
      </c>
      <c r="J113" s="44">
        <v>0</v>
      </c>
      <c r="K113" s="44">
        <v>0</v>
      </c>
      <c r="L113" s="44">
        <f t="shared" si="5"/>
        <v>0</v>
      </c>
      <c r="M113" s="9"/>
      <c r="N113" s="8"/>
      <c r="O113" s="8"/>
      <c r="P113" s="8"/>
    </row>
    <row r="114" spans="1:16" s="15" customFormat="1" x14ac:dyDescent="0.2">
      <c r="A114" s="44">
        <v>108</v>
      </c>
      <c r="B114" s="46" t="s">
        <v>228</v>
      </c>
      <c r="C114" s="23" t="s">
        <v>229</v>
      </c>
      <c r="D114" s="44">
        <v>0</v>
      </c>
      <c r="E114" s="44">
        <v>0</v>
      </c>
      <c r="F114" s="44">
        <v>0</v>
      </c>
      <c r="G114" s="44">
        <v>0</v>
      </c>
      <c r="H114" s="44">
        <f t="shared" si="6"/>
        <v>0</v>
      </c>
      <c r="I114" s="44">
        <v>1739</v>
      </c>
      <c r="J114" s="44">
        <v>0</v>
      </c>
      <c r="K114" s="44">
        <v>0</v>
      </c>
      <c r="L114" s="44">
        <f t="shared" si="5"/>
        <v>1739</v>
      </c>
      <c r="M114" s="9"/>
      <c r="N114" s="8"/>
      <c r="O114" s="8"/>
      <c r="P114" s="8"/>
    </row>
    <row r="115" spans="1:16" s="15" customFormat="1" x14ac:dyDescent="0.2">
      <c r="A115" s="44">
        <v>109</v>
      </c>
      <c r="B115" s="438" t="s">
        <v>230</v>
      </c>
      <c r="C115" s="23" t="s">
        <v>231</v>
      </c>
      <c r="D115" s="44">
        <v>0</v>
      </c>
      <c r="E115" s="44">
        <v>429</v>
      </c>
      <c r="F115" s="44">
        <v>25</v>
      </c>
      <c r="G115" s="44">
        <v>65</v>
      </c>
      <c r="H115" s="44">
        <f t="shared" si="6"/>
        <v>519</v>
      </c>
      <c r="I115" s="44">
        <v>1223</v>
      </c>
      <c r="J115" s="44">
        <v>48</v>
      </c>
      <c r="K115" s="44">
        <v>0</v>
      </c>
      <c r="L115" s="44">
        <f t="shared" si="5"/>
        <v>1271</v>
      </c>
      <c r="M115" s="9"/>
      <c r="N115" s="8"/>
      <c r="O115" s="8"/>
      <c r="P115" s="8"/>
    </row>
    <row r="116" spans="1:16" s="15" customFormat="1" x14ac:dyDescent="0.2">
      <c r="A116" s="44">
        <v>110</v>
      </c>
      <c r="B116" s="438" t="s">
        <v>232</v>
      </c>
      <c r="C116" s="23" t="s">
        <v>233</v>
      </c>
      <c r="D116" s="44">
        <v>0</v>
      </c>
      <c r="E116" s="44">
        <v>0</v>
      </c>
      <c r="F116" s="44">
        <v>0</v>
      </c>
      <c r="G116" s="44">
        <v>0</v>
      </c>
      <c r="H116" s="44">
        <f t="shared" si="6"/>
        <v>0</v>
      </c>
      <c r="I116" s="44">
        <v>0</v>
      </c>
      <c r="J116" s="44">
        <v>0</v>
      </c>
      <c r="K116" s="44">
        <v>0</v>
      </c>
      <c r="L116" s="44">
        <f t="shared" si="5"/>
        <v>0</v>
      </c>
      <c r="M116" s="9"/>
      <c r="N116" s="8"/>
      <c r="O116" s="8"/>
      <c r="P116" s="8"/>
    </row>
    <row r="117" spans="1:16" s="15" customFormat="1" x14ac:dyDescent="0.2">
      <c r="A117" s="44">
        <v>111</v>
      </c>
      <c r="B117" s="438" t="s">
        <v>234</v>
      </c>
      <c r="C117" s="23" t="s">
        <v>235</v>
      </c>
      <c r="D117" s="44">
        <v>0</v>
      </c>
      <c r="E117" s="44">
        <v>0</v>
      </c>
      <c r="F117" s="44">
        <v>0</v>
      </c>
      <c r="G117" s="44">
        <v>0</v>
      </c>
      <c r="H117" s="44">
        <f t="shared" si="6"/>
        <v>0</v>
      </c>
      <c r="I117" s="44">
        <v>0</v>
      </c>
      <c r="J117" s="44">
        <v>0</v>
      </c>
      <c r="K117" s="44">
        <v>0</v>
      </c>
      <c r="L117" s="44">
        <f t="shared" si="5"/>
        <v>0</v>
      </c>
      <c r="M117" s="9"/>
      <c r="N117" s="8"/>
      <c r="O117" s="8"/>
      <c r="P117" s="8"/>
    </row>
    <row r="118" spans="1:16" s="15" customFormat="1" x14ac:dyDescent="0.2">
      <c r="A118" s="44">
        <v>112</v>
      </c>
      <c r="B118" s="438" t="s">
        <v>236</v>
      </c>
      <c r="C118" s="23" t="s">
        <v>237</v>
      </c>
      <c r="D118" s="44">
        <v>0</v>
      </c>
      <c r="E118" s="44">
        <v>0</v>
      </c>
      <c r="F118" s="44">
        <v>0</v>
      </c>
      <c r="G118" s="44">
        <v>0</v>
      </c>
      <c r="H118" s="44">
        <f t="shared" si="6"/>
        <v>0</v>
      </c>
      <c r="I118" s="44">
        <v>0</v>
      </c>
      <c r="J118" s="44">
        <v>0</v>
      </c>
      <c r="K118" s="44">
        <v>0</v>
      </c>
      <c r="L118" s="44">
        <f t="shared" si="5"/>
        <v>0</v>
      </c>
      <c r="M118" s="9"/>
      <c r="N118" s="8"/>
      <c r="O118" s="8"/>
      <c r="P118" s="8"/>
    </row>
    <row r="119" spans="1:16" s="15" customFormat="1" x14ac:dyDescent="0.2">
      <c r="A119" s="44">
        <v>113</v>
      </c>
      <c r="B119" s="46" t="s">
        <v>238</v>
      </c>
      <c r="C119" s="23" t="s">
        <v>239</v>
      </c>
      <c r="D119" s="44">
        <v>0</v>
      </c>
      <c r="E119" s="44">
        <v>0</v>
      </c>
      <c r="F119" s="44">
        <v>0</v>
      </c>
      <c r="G119" s="44">
        <v>0</v>
      </c>
      <c r="H119" s="44">
        <f t="shared" si="6"/>
        <v>0</v>
      </c>
      <c r="I119" s="44">
        <v>0</v>
      </c>
      <c r="J119" s="44">
        <v>0</v>
      </c>
      <c r="K119" s="44">
        <v>0</v>
      </c>
      <c r="L119" s="44">
        <f t="shared" si="5"/>
        <v>0</v>
      </c>
      <c r="M119" s="9"/>
      <c r="N119" s="8"/>
      <c r="O119" s="8"/>
      <c r="P119" s="8"/>
    </row>
    <row r="120" spans="1:16" s="15" customFormat="1" x14ac:dyDescent="0.2">
      <c r="A120" s="44">
        <v>114</v>
      </c>
      <c r="B120" s="46" t="s">
        <v>240</v>
      </c>
      <c r="C120" s="23" t="s">
        <v>241</v>
      </c>
      <c r="D120" s="44">
        <v>0</v>
      </c>
      <c r="E120" s="44">
        <v>0</v>
      </c>
      <c r="F120" s="44">
        <v>0</v>
      </c>
      <c r="G120" s="44">
        <v>0</v>
      </c>
      <c r="H120" s="44">
        <f t="shared" si="6"/>
        <v>0</v>
      </c>
      <c r="I120" s="44">
        <v>0</v>
      </c>
      <c r="J120" s="44">
        <v>0</v>
      </c>
      <c r="K120" s="44">
        <v>0</v>
      </c>
      <c r="L120" s="44">
        <f t="shared" si="5"/>
        <v>0</v>
      </c>
      <c r="M120" s="9"/>
      <c r="N120" s="8"/>
      <c r="O120" s="8"/>
      <c r="P120" s="8"/>
    </row>
    <row r="121" spans="1:16" s="15" customFormat="1" x14ac:dyDescent="0.2">
      <c r="A121" s="44">
        <v>115</v>
      </c>
      <c r="B121" s="46" t="s">
        <v>242</v>
      </c>
      <c r="C121" s="23" t="s">
        <v>243</v>
      </c>
      <c r="D121" s="44">
        <v>0</v>
      </c>
      <c r="E121" s="44">
        <v>11215</v>
      </c>
      <c r="F121" s="44">
        <v>0</v>
      </c>
      <c r="G121" s="44">
        <v>4008</v>
      </c>
      <c r="H121" s="44">
        <f t="shared" si="6"/>
        <v>15223</v>
      </c>
      <c r="I121" s="44">
        <v>6875</v>
      </c>
      <c r="J121" s="44">
        <v>0</v>
      </c>
      <c r="K121" s="44">
        <v>1674</v>
      </c>
      <c r="L121" s="44">
        <f t="shared" si="5"/>
        <v>8549</v>
      </c>
      <c r="M121" s="9"/>
      <c r="N121" s="8">
        <v>2996</v>
      </c>
      <c r="O121" s="8"/>
      <c r="P121" s="8">
        <v>2996</v>
      </c>
    </row>
    <row r="122" spans="1:16" x14ac:dyDescent="0.2">
      <c r="A122" s="44">
        <v>116</v>
      </c>
      <c r="B122" s="46" t="s">
        <v>244</v>
      </c>
      <c r="C122" s="23" t="s">
        <v>245</v>
      </c>
      <c r="D122" s="44">
        <v>0</v>
      </c>
      <c r="E122" s="44">
        <v>38201</v>
      </c>
      <c r="F122" s="44">
        <v>0</v>
      </c>
      <c r="G122" s="44">
        <v>15927</v>
      </c>
      <c r="H122" s="44">
        <f t="shared" si="6"/>
        <v>54128</v>
      </c>
      <c r="I122" s="44">
        <v>15412</v>
      </c>
      <c r="J122" s="44">
        <v>0</v>
      </c>
      <c r="K122" s="44">
        <v>3370</v>
      </c>
      <c r="L122" s="44">
        <f t="shared" si="5"/>
        <v>18782</v>
      </c>
      <c r="M122" s="9"/>
      <c r="N122" s="8">
        <v>5000</v>
      </c>
      <c r="O122" s="8">
        <v>3169</v>
      </c>
      <c r="P122" s="8">
        <v>8169</v>
      </c>
    </row>
    <row r="123" spans="1:16" s="15" customFormat="1" x14ac:dyDescent="0.2">
      <c r="A123" s="44">
        <v>117</v>
      </c>
      <c r="B123" s="46" t="s">
        <v>246</v>
      </c>
      <c r="C123" s="23" t="s">
        <v>247</v>
      </c>
      <c r="D123" s="44">
        <v>0</v>
      </c>
      <c r="E123" s="44">
        <v>632</v>
      </c>
      <c r="F123" s="44">
        <v>0</v>
      </c>
      <c r="G123" s="44">
        <v>2655</v>
      </c>
      <c r="H123" s="44">
        <f t="shared" si="6"/>
        <v>3287</v>
      </c>
      <c r="I123" s="44">
        <v>0</v>
      </c>
      <c r="J123" s="44">
        <v>0</v>
      </c>
      <c r="K123" s="44">
        <v>0</v>
      </c>
      <c r="L123" s="44">
        <f t="shared" si="5"/>
        <v>0</v>
      </c>
      <c r="M123" s="9"/>
      <c r="N123" s="8">
        <v>2540</v>
      </c>
      <c r="O123" s="8">
        <v>291</v>
      </c>
      <c r="P123" s="8">
        <v>2831</v>
      </c>
    </row>
    <row r="124" spans="1:16" s="15" customFormat="1" x14ac:dyDescent="0.2">
      <c r="A124" s="44">
        <v>118</v>
      </c>
      <c r="B124" s="438" t="s">
        <v>248</v>
      </c>
      <c r="C124" s="23" t="s">
        <v>249</v>
      </c>
      <c r="D124" s="44">
        <v>0</v>
      </c>
      <c r="E124" s="44">
        <v>3650</v>
      </c>
      <c r="F124" s="44">
        <v>0</v>
      </c>
      <c r="G124" s="44">
        <v>0</v>
      </c>
      <c r="H124" s="44">
        <f t="shared" si="6"/>
        <v>3650</v>
      </c>
      <c r="I124" s="44">
        <v>3327</v>
      </c>
      <c r="J124" s="44">
        <v>0</v>
      </c>
      <c r="K124" s="44">
        <v>0</v>
      </c>
      <c r="L124" s="44">
        <f t="shared" si="5"/>
        <v>3327</v>
      </c>
      <c r="M124" s="9"/>
      <c r="N124" s="8"/>
      <c r="O124" s="8"/>
      <c r="P124" s="8"/>
    </row>
    <row r="125" spans="1:16" s="15" customFormat="1" x14ac:dyDescent="0.2">
      <c r="A125" s="44">
        <v>119</v>
      </c>
      <c r="B125" s="438" t="s">
        <v>250</v>
      </c>
      <c r="C125" s="23" t="s">
        <v>251</v>
      </c>
      <c r="D125" s="44">
        <v>0</v>
      </c>
      <c r="E125" s="44">
        <v>0</v>
      </c>
      <c r="F125" s="44">
        <v>0</v>
      </c>
      <c r="G125" s="44">
        <v>0</v>
      </c>
      <c r="H125" s="44">
        <f t="shared" si="6"/>
        <v>0</v>
      </c>
      <c r="I125" s="44">
        <v>0</v>
      </c>
      <c r="J125" s="44">
        <v>0</v>
      </c>
      <c r="K125" s="44">
        <v>0</v>
      </c>
      <c r="L125" s="44">
        <f t="shared" si="5"/>
        <v>0</v>
      </c>
      <c r="M125" s="9"/>
      <c r="N125" s="8"/>
      <c r="O125" s="8"/>
      <c r="P125" s="8"/>
    </row>
    <row r="126" spans="1:16" s="15" customFormat="1" x14ac:dyDescent="0.2">
      <c r="A126" s="44">
        <v>120</v>
      </c>
      <c r="B126" s="438" t="s">
        <v>252</v>
      </c>
      <c r="C126" s="23" t="s">
        <v>253</v>
      </c>
      <c r="D126" s="44">
        <v>0</v>
      </c>
      <c r="E126" s="44">
        <v>0</v>
      </c>
      <c r="F126" s="44">
        <v>0</v>
      </c>
      <c r="G126" s="44">
        <v>0</v>
      </c>
      <c r="H126" s="44">
        <f t="shared" si="6"/>
        <v>0</v>
      </c>
      <c r="I126" s="44">
        <v>3807</v>
      </c>
      <c r="J126" s="44">
        <v>0</v>
      </c>
      <c r="K126" s="44">
        <v>0</v>
      </c>
      <c r="L126" s="44">
        <f t="shared" si="5"/>
        <v>3807</v>
      </c>
      <c r="M126" s="9"/>
      <c r="N126" s="8"/>
      <c r="O126" s="8"/>
      <c r="P126" s="8"/>
    </row>
    <row r="127" spans="1:16" s="15" customFormat="1" x14ac:dyDescent="0.2">
      <c r="A127" s="44">
        <v>121</v>
      </c>
      <c r="B127" s="46" t="s">
        <v>254</v>
      </c>
      <c r="C127" s="23" t="s">
        <v>255</v>
      </c>
      <c r="D127" s="44">
        <v>0</v>
      </c>
      <c r="E127" s="44">
        <v>0</v>
      </c>
      <c r="F127" s="44">
        <v>0</v>
      </c>
      <c r="G127" s="44">
        <v>0</v>
      </c>
      <c r="H127" s="44">
        <f t="shared" si="6"/>
        <v>0</v>
      </c>
      <c r="I127" s="44">
        <v>0</v>
      </c>
      <c r="J127" s="44">
        <v>0</v>
      </c>
      <c r="K127" s="44">
        <v>0</v>
      </c>
      <c r="L127" s="44">
        <f t="shared" si="5"/>
        <v>0</v>
      </c>
      <c r="M127" s="9"/>
      <c r="N127" s="8"/>
      <c r="O127" s="8"/>
      <c r="P127" s="8"/>
    </row>
    <row r="128" spans="1:16" s="15" customFormat="1" x14ac:dyDescent="0.2">
      <c r="A128" s="44">
        <v>122</v>
      </c>
      <c r="B128" s="46" t="s">
        <v>256</v>
      </c>
      <c r="C128" s="23" t="s">
        <v>257</v>
      </c>
      <c r="D128" s="44">
        <v>0</v>
      </c>
      <c r="E128" s="44">
        <v>0</v>
      </c>
      <c r="F128" s="44">
        <v>0</v>
      </c>
      <c r="G128" s="44">
        <v>0</v>
      </c>
      <c r="H128" s="44">
        <f t="shared" si="6"/>
        <v>0</v>
      </c>
      <c r="I128" s="44">
        <v>0</v>
      </c>
      <c r="J128" s="44">
        <v>0</v>
      </c>
      <c r="K128" s="44">
        <v>0</v>
      </c>
      <c r="L128" s="44">
        <f t="shared" si="5"/>
        <v>0</v>
      </c>
      <c r="M128" s="9"/>
      <c r="N128" s="8"/>
      <c r="O128" s="8"/>
      <c r="P128" s="8"/>
    </row>
    <row r="129" spans="1:16" s="15" customFormat="1" x14ac:dyDescent="0.2">
      <c r="A129" s="44">
        <v>123</v>
      </c>
      <c r="B129" s="46" t="s">
        <v>258</v>
      </c>
      <c r="C129" s="23" t="s">
        <v>259</v>
      </c>
      <c r="D129" s="44">
        <v>0</v>
      </c>
      <c r="E129" s="44">
        <v>2540</v>
      </c>
      <c r="F129" s="44">
        <v>183</v>
      </c>
      <c r="G129" s="44">
        <v>610</v>
      </c>
      <c r="H129" s="44">
        <f t="shared" si="6"/>
        <v>3333</v>
      </c>
      <c r="I129" s="44">
        <v>0</v>
      </c>
      <c r="J129" s="44">
        <v>0</v>
      </c>
      <c r="K129" s="44">
        <v>0</v>
      </c>
      <c r="L129" s="44">
        <f t="shared" si="5"/>
        <v>0</v>
      </c>
      <c r="M129" s="9"/>
      <c r="N129" s="8"/>
      <c r="O129" s="8"/>
      <c r="P129" s="8"/>
    </row>
    <row r="130" spans="1:16" s="15" customFormat="1" x14ac:dyDescent="0.2">
      <c r="A130" s="44">
        <v>124</v>
      </c>
      <c r="B130" s="438" t="s">
        <v>260</v>
      </c>
      <c r="C130" s="23" t="s">
        <v>261</v>
      </c>
      <c r="D130" s="44">
        <v>0</v>
      </c>
      <c r="E130" s="44">
        <v>9011</v>
      </c>
      <c r="F130" s="44">
        <v>113</v>
      </c>
      <c r="G130" s="44">
        <v>3989</v>
      </c>
      <c r="H130" s="44">
        <f t="shared" si="6"/>
        <v>13113</v>
      </c>
      <c r="I130" s="44">
        <v>7877</v>
      </c>
      <c r="J130" s="44">
        <v>945</v>
      </c>
      <c r="K130" s="44">
        <v>842</v>
      </c>
      <c r="L130" s="44">
        <f t="shared" si="5"/>
        <v>9664</v>
      </c>
      <c r="M130" s="9"/>
      <c r="N130" s="8"/>
      <c r="O130" s="8"/>
      <c r="P130" s="8"/>
    </row>
    <row r="131" spans="1:16" s="15" customFormat="1" x14ac:dyDescent="0.2">
      <c r="A131" s="44">
        <v>125</v>
      </c>
      <c r="B131" s="438" t="s">
        <v>262</v>
      </c>
      <c r="C131" s="23" t="s">
        <v>263</v>
      </c>
      <c r="D131" s="44">
        <v>0</v>
      </c>
      <c r="E131" s="44">
        <v>3365</v>
      </c>
      <c r="F131" s="44">
        <v>49</v>
      </c>
      <c r="G131" s="44">
        <v>763</v>
      </c>
      <c r="H131" s="44">
        <f t="shared" si="6"/>
        <v>4177</v>
      </c>
      <c r="I131" s="44">
        <v>1288</v>
      </c>
      <c r="J131" s="44">
        <v>93</v>
      </c>
      <c r="K131" s="44">
        <v>0</v>
      </c>
      <c r="L131" s="44">
        <f t="shared" si="5"/>
        <v>1381</v>
      </c>
      <c r="M131" s="9"/>
      <c r="N131" s="8"/>
      <c r="O131" s="8"/>
      <c r="P131" s="8"/>
    </row>
    <row r="132" spans="1:16" x14ac:dyDescent="0.2">
      <c r="A132" s="44">
        <v>126</v>
      </c>
      <c r="B132" s="46" t="s">
        <v>264</v>
      </c>
      <c r="C132" s="23" t="s">
        <v>265</v>
      </c>
      <c r="D132" s="44">
        <v>2721</v>
      </c>
      <c r="E132" s="44">
        <v>0</v>
      </c>
      <c r="F132" s="44">
        <v>0</v>
      </c>
      <c r="G132" s="44">
        <v>0</v>
      </c>
      <c r="H132" s="44">
        <f t="shared" si="6"/>
        <v>2721</v>
      </c>
      <c r="I132" s="44">
        <v>0</v>
      </c>
      <c r="J132" s="44">
        <v>0</v>
      </c>
      <c r="K132" s="44">
        <v>0</v>
      </c>
      <c r="L132" s="44">
        <f t="shared" si="5"/>
        <v>0</v>
      </c>
      <c r="M132" s="9"/>
      <c r="N132" s="59"/>
      <c r="O132" s="59"/>
      <c r="P132" s="59"/>
    </row>
    <row r="133" spans="1:16" x14ac:dyDescent="0.2">
      <c r="A133" s="44">
        <v>127</v>
      </c>
      <c r="B133" s="438" t="s">
        <v>266</v>
      </c>
      <c r="C133" s="23" t="s">
        <v>267</v>
      </c>
      <c r="D133" s="44">
        <v>0</v>
      </c>
      <c r="E133" s="44">
        <v>0</v>
      </c>
      <c r="F133" s="44">
        <v>0</v>
      </c>
      <c r="G133" s="44">
        <v>0</v>
      </c>
      <c r="H133" s="44">
        <f t="shared" si="6"/>
        <v>0</v>
      </c>
      <c r="I133" s="44">
        <v>0</v>
      </c>
      <c r="J133" s="44">
        <v>0</v>
      </c>
      <c r="K133" s="44">
        <v>0</v>
      </c>
      <c r="L133" s="44">
        <f t="shared" si="5"/>
        <v>0</v>
      </c>
      <c r="M133" s="9"/>
      <c r="N133" s="59"/>
      <c r="O133" s="59"/>
      <c r="P133" s="59"/>
    </row>
    <row r="134" spans="1:16" x14ac:dyDescent="0.2">
      <c r="A134" s="44">
        <v>128</v>
      </c>
      <c r="B134" s="46" t="s">
        <v>268</v>
      </c>
      <c r="C134" s="23" t="s">
        <v>269</v>
      </c>
      <c r="D134" s="44">
        <v>0</v>
      </c>
      <c r="E134" s="44">
        <v>0</v>
      </c>
      <c r="F134" s="44">
        <v>0</v>
      </c>
      <c r="G134" s="44">
        <v>0</v>
      </c>
      <c r="H134" s="44">
        <f t="shared" si="6"/>
        <v>0</v>
      </c>
      <c r="I134" s="44">
        <v>0</v>
      </c>
      <c r="J134" s="44">
        <v>0</v>
      </c>
      <c r="K134" s="44">
        <v>0</v>
      </c>
      <c r="L134" s="44">
        <f t="shared" ref="L134:L141" si="7">I134+J134+K134</f>
        <v>0</v>
      </c>
      <c r="M134" s="8">
        <v>8061</v>
      </c>
      <c r="N134" s="59"/>
      <c r="O134" s="59"/>
      <c r="P134" s="59"/>
    </row>
    <row r="135" spans="1:16" x14ac:dyDescent="0.2">
      <c r="A135" s="44">
        <v>129</v>
      </c>
      <c r="B135" s="46" t="s">
        <v>270</v>
      </c>
      <c r="C135" s="47" t="s">
        <v>271</v>
      </c>
      <c r="D135" s="44">
        <v>0</v>
      </c>
      <c r="E135" s="44">
        <v>0</v>
      </c>
      <c r="F135" s="44">
        <v>0</v>
      </c>
      <c r="G135" s="44">
        <v>0</v>
      </c>
      <c r="H135" s="44">
        <f t="shared" ref="H135:H141" si="8">D135+E135+F135+G135</f>
        <v>0</v>
      </c>
      <c r="I135" s="44">
        <v>0</v>
      </c>
      <c r="J135" s="44">
        <v>0</v>
      </c>
      <c r="K135" s="44">
        <v>0</v>
      </c>
      <c r="L135" s="44">
        <f t="shared" si="7"/>
        <v>0</v>
      </c>
      <c r="M135" s="9"/>
      <c r="N135" s="59"/>
      <c r="O135" s="59"/>
      <c r="P135" s="59"/>
    </row>
    <row r="136" spans="1:16" x14ac:dyDescent="0.2">
      <c r="A136" s="44">
        <v>130</v>
      </c>
      <c r="B136" s="46" t="s">
        <v>272</v>
      </c>
      <c r="C136" s="49" t="s">
        <v>273</v>
      </c>
      <c r="D136" s="44">
        <v>0</v>
      </c>
      <c r="E136" s="44">
        <v>0</v>
      </c>
      <c r="F136" s="44">
        <v>0</v>
      </c>
      <c r="G136" s="44">
        <v>0</v>
      </c>
      <c r="H136" s="44">
        <f t="shared" si="8"/>
        <v>0</v>
      </c>
      <c r="I136" s="44">
        <v>0</v>
      </c>
      <c r="J136" s="44">
        <v>0</v>
      </c>
      <c r="K136" s="44">
        <v>0</v>
      </c>
      <c r="L136" s="44">
        <f t="shared" si="7"/>
        <v>0</v>
      </c>
      <c r="M136" s="9"/>
      <c r="N136" s="59"/>
      <c r="O136" s="59"/>
      <c r="P136" s="59"/>
    </row>
    <row r="137" spans="1:16" x14ac:dyDescent="0.2">
      <c r="A137" s="44">
        <v>131</v>
      </c>
      <c r="B137" s="50" t="s">
        <v>274</v>
      </c>
      <c r="C137" s="51" t="s">
        <v>748</v>
      </c>
      <c r="D137" s="44">
        <v>0</v>
      </c>
      <c r="E137" s="44">
        <v>0</v>
      </c>
      <c r="F137" s="44">
        <v>0</v>
      </c>
      <c r="G137" s="44">
        <v>0</v>
      </c>
      <c r="H137" s="44">
        <f t="shared" si="8"/>
        <v>0</v>
      </c>
      <c r="I137" s="44">
        <v>0</v>
      </c>
      <c r="J137" s="44">
        <v>0</v>
      </c>
      <c r="K137" s="44">
        <v>0</v>
      </c>
      <c r="L137" s="44">
        <f t="shared" si="7"/>
        <v>0</v>
      </c>
      <c r="M137" s="9"/>
      <c r="N137" s="59"/>
      <c r="O137" s="59"/>
      <c r="P137" s="59"/>
    </row>
    <row r="138" spans="1:16" x14ac:dyDescent="0.2">
      <c r="A138" s="44">
        <v>132</v>
      </c>
      <c r="B138" s="44" t="s">
        <v>275</v>
      </c>
      <c r="C138" s="448" t="s">
        <v>276</v>
      </c>
      <c r="D138" s="44">
        <v>0</v>
      </c>
      <c r="E138" s="44">
        <v>0</v>
      </c>
      <c r="F138" s="44">
        <v>0</v>
      </c>
      <c r="G138" s="44">
        <v>0</v>
      </c>
      <c r="H138" s="44">
        <f t="shared" si="8"/>
        <v>0</v>
      </c>
      <c r="I138" s="44">
        <v>0</v>
      </c>
      <c r="J138" s="44">
        <v>0</v>
      </c>
      <c r="K138" s="44">
        <v>0</v>
      </c>
      <c r="L138" s="44">
        <f t="shared" si="7"/>
        <v>0</v>
      </c>
      <c r="M138" s="9"/>
      <c r="N138" s="59"/>
      <c r="O138" s="59"/>
      <c r="P138" s="59"/>
    </row>
    <row r="139" spans="1:16" x14ac:dyDescent="0.2">
      <c r="A139" s="44">
        <v>133</v>
      </c>
      <c r="B139" s="449" t="s">
        <v>277</v>
      </c>
      <c r="C139" s="448" t="s">
        <v>278</v>
      </c>
      <c r="D139" s="44">
        <v>0</v>
      </c>
      <c r="E139" s="44">
        <v>0</v>
      </c>
      <c r="F139" s="44">
        <v>0</v>
      </c>
      <c r="G139" s="44">
        <v>0</v>
      </c>
      <c r="H139" s="44">
        <f t="shared" si="8"/>
        <v>0</v>
      </c>
      <c r="I139" s="44">
        <v>0</v>
      </c>
      <c r="J139" s="44">
        <v>0</v>
      </c>
      <c r="K139" s="44">
        <v>0</v>
      </c>
      <c r="L139" s="44">
        <f t="shared" si="7"/>
        <v>0</v>
      </c>
      <c r="M139" s="9"/>
      <c r="N139" s="59"/>
      <c r="O139" s="59"/>
      <c r="P139" s="59"/>
    </row>
    <row r="140" spans="1:16" x14ac:dyDescent="0.2">
      <c r="A140" s="44">
        <v>134</v>
      </c>
      <c r="B140" s="450" t="s">
        <v>279</v>
      </c>
      <c r="C140" s="448" t="s">
        <v>280</v>
      </c>
      <c r="D140" s="44">
        <v>0</v>
      </c>
      <c r="E140" s="44">
        <v>0</v>
      </c>
      <c r="F140" s="44">
        <v>0</v>
      </c>
      <c r="G140" s="44">
        <v>0</v>
      </c>
      <c r="H140" s="44">
        <f t="shared" si="8"/>
        <v>0</v>
      </c>
      <c r="I140" s="44">
        <v>0</v>
      </c>
      <c r="J140" s="44">
        <v>0</v>
      </c>
      <c r="K140" s="44">
        <v>0</v>
      </c>
      <c r="L140" s="44">
        <f t="shared" si="7"/>
        <v>0</v>
      </c>
      <c r="M140" s="9"/>
      <c r="N140" s="59"/>
      <c r="O140" s="59"/>
      <c r="P140" s="59"/>
    </row>
    <row r="141" spans="1:16" x14ac:dyDescent="0.2">
      <c r="A141" s="44">
        <v>135</v>
      </c>
      <c r="B141" s="450" t="s">
        <v>281</v>
      </c>
      <c r="C141" s="448" t="s">
        <v>282</v>
      </c>
      <c r="D141" s="44">
        <v>0</v>
      </c>
      <c r="E141" s="44">
        <v>0</v>
      </c>
      <c r="F141" s="44">
        <v>0</v>
      </c>
      <c r="G141" s="44">
        <v>0</v>
      </c>
      <c r="H141" s="44">
        <f t="shared" si="8"/>
        <v>0</v>
      </c>
      <c r="I141" s="44">
        <v>0</v>
      </c>
      <c r="J141" s="44">
        <v>0</v>
      </c>
      <c r="K141" s="44">
        <v>0</v>
      </c>
      <c r="L141" s="44">
        <f t="shared" si="7"/>
        <v>0</v>
      </c>
      <c r="M141" s="9"/>
      <c r="N141" s="59"/>
      <c r="O141" s="59"/>
      <c r="P141" s="59"/>
    </row>
    <row r="142" spans="1:16" s="43" customFormat="1" x14ac:dyDescent="0.2">
      <c r="A142" s="41"/>
      <c r="B142" s="41"/>
      <c r="C142" s="42"/>
      <c r="D142" s="1"/>
      <c r="E142" s="1"/>
      <c r="F142" s="1"/>
      <c r="G142" s="1"/>
      <c r="H142" s="1"/>
      <c r="I142" s="1"/>
      <c r="J142" s="1"/>
      <c r="K142" s="1"/>
      <c r="L142" s="1"/>
      <c r="M142" s="1"/>
      <c r="N142" s="1"/>
      <c r="O142" s="1"/>
      <c r="P142" s="1"/>
    </row>
    <row r="143" spans="1:16" s="43" customFormat="1" x14ac:dyDescent="0.2">
      <c r="A143" s="41"/>
      <c r="B143" s="41"/>
      <c r="C143" s="42"/>
      <c r="D143" s="1"/>
      <c r="E143" s="1"/>
      <c r="F143" s="1"/>
      <c r="G143" s="1"/>
      <c r="H143" s="1"/>
      <c r="I143" s="1"/>
      <c r="J143" s="1"/>
      <c r="K143" s="1"/>
      <c r="L143" s="1"/>
      <c r="M143" s="1"/>
      <c r="N143" s="1"/>
      <c r="O143" s="1"/>
      <c r="P143" s="1"/>
    </row>
  </sheetData>
  <mergeCells count="10">
    <mergeCell ref="A4:C4"/>
    <mergeCell ref="A6:C6"/>
    <mergeCell ref="A2:A3"/>
    <mergeCell ref="B2:B3"/>
    <mergeCell ref="C2:C3"/>
    <mergeCell ref="D2:H2"/>
    <mergeCell ref="I2:L2"/>
    <mergeCell ref="M2:M3"/>
    <mergeCell ref="N2:P2"/>
    <mergeCell ref="A1:P1"/>
  </mergeCells>
  <pageMargins left="0" right="0" top="0" bottom="0" header="0" footer="0"/>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zoomScale="110" zoomScaleNormal="110" workbookViewId="0">
      <pane xSplit="3" ySplit="8" topLeftCell="D9" activePane="bottomRight" state="frozen"/>
      <selection pane="topRight" activeCell="D1" sqref="D1"/>
      <selection pane="bottomLeft" activeCell="A10" sqref="A10"/>
      <selection pane="bottomRight" activeCell="K11" sqref="K11"/>
    </sheetView>
  </sheetViews>
  <sheetFormatPr defaultColWidth="9.140625" defaultRowHeight="12" x14ac:dyDescent="0.2"/>
  <cols>
    <col min="1" max="1" width="4.7109375" style="41" customWidth="1"/>
    <col min="2" max="2" width="9.28515625" style="41" customWidth="1"/>
    <col min="3" max="3" width="45.5703125" style="42" customWidth="1"/>
    <col min="4" max="4" width="12" style="1" customWidth="1"/>
    <col min="5" max="5" width="10.7109375" style="1" customWidth="1"/>
    <col min="6" max="6" width="12.7109375" style="1" customWidth="1"/>
    <col min="7" max="7" width="11.85546875" style="1" customWidth="1"/>
    <col min="8" max="8" width="12.7109375" style="1" customWidth="1"/>
    <col min="9" max="16384" width="9.140625" style="1"/>
  </cols>
  <sheetData>
    <row r="1" spans="1:8" x14ac:dyDescent="0.2">
      <c r="A1" s="1082" t="s">
        <v>0</v>
      </c>
      <c r="B1" s="1082"/>
      <c r="C1" s="1082"/>
      <c r="D1" s="1082"/>
      <c r="E1" s="1082"/>
      <c r="F1" s="1082"/>
      <c r="G1" s="1082"/>
      <c r="H1" s="1082"/>
    </row>
    <row r="2" spans="1:8" x14ac:dyDescent="0.2">
      <c r="A2" s="1082"/>
      <c r="B2" s="1082"/>
      <c r="C2" s="1082"/>
      <c r="D2" s="1082"/>
      <c r="E2" s="1082"/>
      <c r="F2" s="1082"/>
      <c r="G2" s="1082"/>
      <c r="H2" s="1082"/>
    </row>
    <row r="3" spans="1:8" x14ac:dyDescent="0.2">
      <c r="A3" s="1083"/>
      <c r="B3" s="1083"/>
      <c r="C3" s="1083"/>
      <c r="D3" s="1083"/>
      <c r="E3" s="1083"/>
      <c r="F3" s="1083"/>
      <c r="G3" s="1083"/>
      <c r="H3" s="1083"/>
    </row>
    <row r="4" spans="1:8" s="2" customFormat="1" x14ac:dyDescent="0.2">
      <c r="A4" s="1084" t="s">
        <v>1</v>
      </c>
      <c r="B4" s="1084" t="s">
        <v>2</v>
      </c>
      <c r="C4" s="1085" t="s">
        <v>3</v>
      </c>
      <c r="D4" s="1071" t="s">
        <v>283</v>
      </c>
      <c r="E4" s="1072"/>
      <c r="F4" s="1072"/>
      <c r="G4" s="1072"/>
      <c r="H4" s="1073"/>
    </row>
    <row r="5" spans="1:8" ht="60" x14ac:dyDescent="0.2">
      <c r="A5" s="1084"/>
      <c r="B5" s="1084"/>
      <c r="C5" s="1085"/>
      <c r="D5" s="3" t="s">
        <v>284</v>
      </c>
      <c r="E5" s="3" t="s">
        <v>285</v>
      </c>
      <c r="F5" s="3" t="s">
        <v>286</v>
      </c>
      <c r="G5" s="3" t="s">
        <v>287</v>
      </c>
      <c r="H5" s="4" t="s">
        <v>12</v>
      </c>
    </row>
    <row r="6" spans="1:8" s="2" customFormat="1" x14ac:dyDescent="0.2">
      <c r="A6" s="1081" t="s">
        <v>12</v>
      </c>
      <c r="B6" s="1081"/>
      <c r="C6" s="1081"/>
      <c r="D6" s="5">
        <f>D7+D8</f>
        <v>252504</v>
      </c>
      <c r="E6" s="568">
        <f>E7+E8</f>
        <v>129112</v>
      </c>
      <c r="F6" s="568">
        <f>F7+F8</f>
        <v>85376</v>
      </c>
      <c r="G6" s="568">
        <f>G7+G8</f>
        <v>6026</v>
      </c>
      <c r="H6" s="568">
        <f>H7+H8</f>
        <v>473018</v>
      </c>
    </row>
    <row r="7" spans="1:8" s="10" customFormat="1" x14ac:dyDescent="0.2">
      <c r="A7" s="6"/>
      <c r="B7" s="6"/>
      <c r="C7" s="7" t="s">
        <v>13</v>
      </c>
      <c r="D7" s="44">
        <v>0</v>
      </c>
      <c r="E7" s="44">
        <v>0</v>
      </c>
      <c r="F7" s="44">
        <v>0</v>
      </c>
      <c r="G7" s="44">
        <v>0</v>
      </c>
      <c r="H7" s="44">
        <f>E7+F7+G7+D7</f>
        <v>0</v>
      </c>
    </row>
    <row r="8" spans="1:8" s="2" customFormat="1" x14ac:dyDescent="0.2">
      <c r="A8" s="1081" t="s">
        <v>14</v>
      </c>
      <c r="B8" s="1081"/>
      <c r="C8" s="1081"/>
      <c r="D8" s="5">
        <f>SUM(D9:D143)</f>
        <v>252504</v>
      </c>
      <c r="E8" s="5">
        <f>SUM(E9:E143)</f>
        <v>129112</v>
      </c>
      <c r="F8" s="5">
        <f>SUM(F9:F143)</f>
        <v>85376</v>
      </c>
      <c r="G8" s="5">
        <f>SUM(G9:G143)</f>
        <v>6026</v>
      </c>
      <c r="H8" s="5">
        <f>SUM(H9:H143)</f>
        <v>473018</v>
      </c>
    </row>
    <row r="9" spans="1:8" s="15" customFormat="1" x14ac:dyDescent="0.2">
      <c r="A9" s="11">
        <v>1</v>
      </c>
      <c r="B9" s="12" t="s">
        <v>15</v>
      </c>
      <c r="C9" s="13" t="s">
        <v>16</v>
      </c>
      <c r="D9" s="44">
        <v>1098</v>
      </c>
      <c r="E9" s="44">
        <v>639</v>
      </c>
      <c r="F9" s="44">
        <v>438</v>
      </c>
      <c r="G9" s="44">
        <v>0</v>
      </c>
      <c r="H9" s="44">
        <f>D9+E9+F9+G9</f>
        <v>2175</v>
      </c>
    </row>
    <row r="10" spans="1:8" s="15" customFormat="1" x14ac:dyDescent="0.2">
      <c r="A10" s="11">
        <v>2</v>
      </c>
      <c r="B10" s="16" t="s">
        <v>17</v>
      </c>
      <c r="C10" s="13" t="s">
        <v>18</v>
      </c>
      <c r="D10" s="44">
        <v>1101</v>
      </c>
      <c r="E10" s="44">
        <v>590</v>
      </c>
      <c r="F10" s="44">
        <v>395</v>
      </c>
      <c r="G10" s="44">
        <v>0</v>
      </c>
      <c r="H10" s="44">
        <f t="shared" ref="H10:H73" si="0">D10+E10+F10+G10</f>
        <v>2086</v>
      </c>
    </row>
    <row r="11" spans="1:8" s="20" customFormat="1" x14ac:dyDescent="0.2">
      <c r="A11" s="11">
        <v>3</v>
      </c>
      <c r="B11" s="17" t="s">
        <v>19</v>
      </c>
      <c r="C11" s="18" t="s">
        <v>20</v>
      </c>
      <c r="D11" s="44">
        <v>3510</v>
      </c>
      <c r="E11" s="44">
        <v>1888</v>
      </c>
      <c r="F11" s="44">
        <v>1837</v>
      </c>
      <c r="G11" s="44">
        <v>0</v>
      </c>
      <c r="H11" s="44">
        <f t="shared" si="0"/>
        <v>7235</v>
      </c>
    </row>
    <row r="12" spans="1:8" s="15" customFormat="1" x14ac:dyDescent="0.2">
      <c r="A12" s="11">
        <v>4</v>
      </c>
      <c r="B12" s="12" t="s">
        <v>21</v>
      </c>
      <c r="C12" s="13" t="s">
        <v>22</v>
      </c>
      <c r="D12" s="44">
        <v>911</v>
      </c>
      <c r="E12" s="44">
        <v>501</v>
      </c>
      <c r="F12" s="44">
        <v>0</v>
      </c>
      <c r="G12" s="44">
        <v>0</v>
      </c>
      <c r="H12" s="44">
        <f t="shared" si="0"/>
        <v>1412</v>
      </c>
    </row>
    <row r="13" spans="1:8" s="15" customFormat="1" x14ac:dyDescent="0.2">
      <c r="A13" s="11">
        <v>5</v>
      </c>
      <c r="B13" s="12" t="s">
        <v>23</v>
      </c>
      <c r="C13" s="13" t="s">
        <v>24</v>
      </c>
      <c r="D13" s="44">
        <v>1312</v>
      </c>
      <c r="E13" s="44">
        <v>711</v>
      </c>
      <c r="F13" s="44">
        <v>468</v>
      </c>
      <c r="G13" s="44">
        <v>0</v>
      </c>
      <c r="H13" s="44">
        <f t="shared" si="0"/>
        <v>2491</v>
      </c>
    </row>
    <row r="14" spans="1:8" s="20" customFormat="1" x14ac:dyDescent="0.2">
      <c r="A14" s="11">
        <v>6</v>
      </c>
      <c r="B14" s="17" t="s">
        <v>25</v>
      </c>
      <c r="C14" s="18" t="s">
        <v>26</v>
      </c>
      <c r="D14" s="44">
        <v>2810</v>
      </c>
      <c r="E14" s="44">
        <v>2421</v>
      </c>
      <c r="F14" s="44">
        <v>1718</v>
      </c>
      <c r="G14" s="44">
        <v>147</v>
      </c>
      <c r="H14" s="44">
        <f t="shared" si="0"/>
        <v>7096</v>
      </c>
    </row>
    <row r="15" spans="1:8" s="15" customFormat="1" x14ac:dyDescent="0.2">
      <c r="A15" s="11">
        <v>7</v>
      </c>
      <c r="B15" s="12" t="s">
        <v>27</v>
      </c>
      <c r="C15" s="13" t="s">
        <v>28</v>
      </c>
      <c r="D15" s="44">
        <v>1925</v>
      </c>
      <c r="E15" s="44">
        <v>991</v>
      </c>
      <c r="F15" s="44">
        <v>421</v>
      </c>
      <c r="G15" s="44">
        <v>0</v>
      </c>
      <c r="H15" s="44">
        <f t="shared" si="0"/>
        <v>3337</v>
      </c>
    </row>
    <row r="16" spans="1:8" s="15" customFormat="1" x14ac:dyDescent="0.2">
      <c r="A16" s="11">
        <v>8</v>
      </c>
      <c r="B16" s="21" t="s">
        <v>29</v>
      </c>
      <c r="C16" s="13" t="s">
        <v>30</v>
      </c>
      <c r="D16" s="44">
        <v>0</v>
      </c>
      <c r="E16" s="44">
        <v>704</v>
      </c>
      <c r="F16" s="44">
        <v>471</v>
      </c>
      <c r="G16" s="44">
        <v>0</v>
      </c>
      <c r="H16" s="44">
        <f t="shared" si="0"/>
        <v>1175</v>
      </c>
    </row>
    <row r="17" spans="1:8" s="15" customFormat="1" x14ac:dyDescent="0.2">
      <c r="A17" s="11">
        <v>9</v>
      </c>
      <c r="B17" s="21" t="s">
        <v>31</v>
      </c>
      <c r="C17" s="13" t="s">
        <v>32</v>
      </c>
      <c r="D17" s="44">
        <v>929</v>
      </c>
      <c r="E17" s="44">
        <v>685</v>
      </c>
      <c r="F17" s="44">
        <v>489</v>
      </c>
      <c r="G17" s="44">
        <v>0</v>
      </c>
      <c r="H17" s="44">
        <f t="shared" si="0"/>
        <v>2103</v>
      </c>
    </row>
    <row r="18" spans="1:8" s="15" customFormat="1" x14ac:dyDescent="0.2">
      <c r="A18" s="11">
        <v>10</v>
      </c>
      <c r="B18" s="21" t="s">
        <v>33</v>
      </c>
      <c r="C18" s="13" t="s">
        <v>34</v>
      </c>
      <c r="D18" s="44">
        <v>1274</v>
      </c>
      <c r="E18" s="44">
        <v>947</v>
      </c>
      <c r="F18" s="44">
        <v>998</v>
      </c>
      <c r="G18" s="44">
        <v>0</v>
      </c>
      <c r="H18" s="44">
        <f t="shared" si="0"/>
        <v>3219</v>
      </c>
    </row>
    <row r="19" spans="1:8" s="15" customFormat="1" x14ac:dyDescent="0.2">
      <c r="A19" s="11">
        <v>11</v>
      </c>
      <c r="B19" s="21" t="s">
        <v>35</v>
      </c>
      <c r="C19" s="13" t="s">
        <v>36</v>
      </c>
      <c r="D19" s="44">
        <v>1255</v>
      </c>
      <c r="E19" s="44">
        <v>635</v>
      </c>
      <c r="F19" s="44">
        <v>309</v>
      </c>
      <c r="G19" s="44">
        <v>0</v>
      </c>
      <c r="H19" s="44">
        <f t="shared" si="0"/>
        <v>2199</v>
      </c>
    </row>
    <row r="20" spans="1:8" s="15" customFormat="1" x14ac:dyDescent="0.2">
      <c r="A20" s="11">
        <v>12</v>
      </c>
      <c r="B20" s="21" t="s">
        <v>37</v>
      </c>
      <c r="C20" s="13" t="s">
        <v>38</v>
      </c>
      <c r="D20" s="44">
        <v>667</v>
      </c>
      <c r="E20" s="44">
        <v>0</v>
      </c>
      <c r="F20" s="44">
        <v>0</v>
      </c>
      <c r="G20" s="44">
        <v>0</v>
      </c>
      <c r="H20" s="44">
        <f t="shared" si="0"/>
        <v>667</v>
      </c>
    </row>
    <row r="21" spans="1:8" s="15" customFormat="1" x14ac:dyDescent="0.2">
      <c r="A21" s="11">
        <v>13</v>
      </c>
      <c r="B21" s="21" t="s">
        <v>39</v>
      </c>
      <c r="C21" s="13" t="s">
        <v>40</v>
      </c>
      <c r="D21" s="44">
        <v>4490</v>
      </c>
      <c r="E21" s="44">
        <v>2986</v>
      </c>
      <c r="F21" s="44">
        <v>1904</v>
      </c>
      <c r="G21" s="44">
        <v>0</v>
      </c>
      <c r="H21" s="44">
        <f t="shared" si="0"/>
        <v>9380</v>
      </c>
    </row>
    <row r="22" spans="1:8" s="15" customFormat="1" x14ac:dyDescent="0.2">
      <c r="A22" s="11">
        <v>14</v>
      </c>
      <c r="B22" s="21" t="s">
        <v>41</v>
      </c>
      <c r="C22" s="13" t="s">
        <v>42</v>
      </c>
      <c r="D22" s="44">
        <v>1200</v>
      </c>
      <c r="E22" s="44">
        <v>0</v>
      </c>
      <c r="F22" s="44">
        <v>0</v>
      </c>
      <c r="G22" s="44">
        <v>0</v>
      </c>
      <c r="H22" s="44">
        <f t="shared" si="0"/>
        <v>1200</v>
      </c>
    </row>
    <row r="23" spans="1:8" s="15" customFormat="1" x14ac:dyDescent="0.2">
      <c r="A23" s="11">
        <v>15</v>
      </c>
      <c r="B23" s="21" t="s">
        <v>43</v>
      </c>
      <c r="C23" s="13" t="s">
        <v>44</v>
      </c>
      <c r="D23" s="44">
        <v>1013</v>
      </c>
      <c r="E23" s="44">
        <v>1286</v>
      </c>
      <c r="F23" s="44">
        <v>887</v>
      </c>
      <c r="G23" s="44">
        <v>0</v>
      </c>
      <c r="H23" s="44">
        <f t="shared" si="0"/>
        <v>3186</v>
      </c>
    </row>
    <row r="24" spans="1:8" s="15" customFormat="1" x14ac:dyDescent="0.2">
      <c r="A24" s="11">
        <v>16</v>
      </c>
      <c r="B24" s="21" t="s">
        <v>45</v>
      </c>
      <c r="C24" s="13" t="s">
        <v>46</v>
      </c>
      <c r="D24" s="44">
        <v>3258</v>
      </c>
      <c r="E24" s="44">
        <v>1546</v>
      </c>
      <c r="F24" s="44">
        <v>1046</v>
      </c>
      <c r="G24" s="44">
        <v>0</v>
      </c>
      <c r="H24" s="44">
        <f t="shared" si="0"/>
        <v>5850</v>
      </c>
    </row>
    <row r="25" spans="1:8" s="20" customFormat="1" x14ac:dyDescent="0.2">
      <c r="A25" s="11">
        <v>17</v>
      </c>
      <c r="B25" s="17" t="s">
        <v>47</v>
      </c>
      <c r="C25" s="13" t="s">
        <v>48</v>
      </c>
      <c r="D25" s="44">
        <v>8617</v>
      </c>
      <c r="E25" s="44">
        <v>2196</v>
      </c>
      <c r="F25" s="44">
        <v>2412</v>
      </c>
      <c r="G25" s="44">
        <v>141</v>
      </c>
      <c r="H25" s="44">
        <f t="shared" si="0"/>
        <v>13366</v>
      </c>
    </row>
    <row r="26" spans="1:8" s="15" customFormat="1" x14ac:dyDescent="0.2">
      <c r="A26" s="11">
        <v>18</v>
      </c>
      <c r="B26" s="12" t="s">
        <v>49</v>
      </c>
      <c r="C26" s="13" t="s">
        <v>50</v>
      </c>
      <c r="D26" s="44">
        <v>705</v>
      </c>
      <c r="E26" s="44">
        <v>0</v>
      </c>
      <c r="F26" s="44">
        <v>0</v>
      </c>
      <c r="G26" s="44">
        <v>0</v>
      </c>
      <c r="H26" s="44">
        <f t="shared" si="0"/>
        <v>705</v>
      </c>
    </row>
    <row r="27" spans="1:8" s="15" customFormat="1" x14ac:dyDescent="0.2">
      <c r="A27" s="11">
        <v>19</v>
      </c>
      <c r="B27" s="12" t="s">
        <v>51</v>
      </c>
      <c r="C27" s="13" t="s">
        <v>52</v>
      </c>
      <c r="D27" s="44">
        <v>0</v>
      </c>
      <c r="E27" s="44">
        <v>0</v>
      </c>
      <c r="F27" s="44">
        <v>0</v>
      </c>
      <c r="G27" s="44">
        <v>0</v>
      </c>
      <c r="H27" s="44">
        <f t="shared" si="0"/>
        <v>0</v>
      </c>
    </row>
    <row r="28" spans="1:8" x14ac:dyDescent="0.2">
      <c r="A28" s="11">
        <v>20</v>
      </c>
      <c r="B28" s="12" t="s">
        <v>53</v>
      </c>
      <c r="C28" s="13" t="s">
        <v>54</v>
      </c>
      <c r="D28" s="44">
        <v>4195</v>
      </c>
      <c r="E28" s="44">
        <v>2058</v>
      </c>
      <c r="F28" s="44">
        <v>1265</v>
      </c>
      <c r="G28" s="44">
        <v>145</v>
      </c>
      <c r="H28" s="44">
        <f t="shared" si="0"/>
        <v>7663</v>
      </c>
    </row>
    <row r="29" spans="1:8" s="20" customFormat="1" x14ac:dyDescent="0.2">
      <c r="A29" s="11">
        <v>21</v>
      </c>
      <c r="B29" s="22" t="s">
        <v>55</v>
      </c>
      <c r="C29" s="18" t="s">
        <v>56</v>
      </c>
      <c r="D29" s="44">
        <v>4793</v>
      </c>
      <c r="E29" s="44">
        <v>2854</v>
      </c>
      <c r="F29" s="44">
        <v>1938</v>
      </c>
      <c r="G29" s="44">
        <v>241</v>
      </c>
      <c r="H29" s="44">
        <f t="shared" si="0"/>
        <v>9826</v>
      </c>
    </row>
    <row r="30" spans="1:8" s="20" customFormat="1" x14ac:dyDescent="0.2">
      <c r="A30" s="11">
        <v>22</v>
      </c>
      <c r="B30" s="17" t="s">
        <v>57</v>
      </c>
      <c r="C30" s="18" t="s">
        <v>58</v>
      </c>
      <c r="D30" s="44">
        <v>679</v>
      </c>
      <c r="E30" s="44">
        <v>315</v>
      </c>
      <c r="F30" s="44">
        <v>260</v>
      </c>
      <c r="G30" s="44">
        <v>0</v>
      </c>
      <c r="H30" s="44">
        <f t="shared" si="0"/>
        <v>1254</v>
      </c>
    </row>
    <row r="31" spans="1:8" s="15" customFormat="1" x14ac:dyDescent="0.2">
      <c r="A31" s="11">
        <v>23</v>
      </c>
      <c r="B31" s="21" t="s">
        <v>59</v>
      </c>
      <c r="C31" s="13" t="s">
        <v>60</v>
      </c>
      <c r="D31" s="44">
        <v>0</v>
      </c>
      <c r="E31" s="44">
        <v>0</v>
      </c>
      <c r="F31" s="44">
        <v>0</v>
      </c>
      <c r="G31" s="44">
        <v>0</v>
      </c>
      <c r="H31" s="44">
        <f t="shared" si="0"/>
        <v>0</v>
      </c>
    </row>
    <row r="32" spans="1:8" s="15" customFormat="1" x14ac:dyDescent="0.2">
      <c r="A32" s="11">
        <v>24</v>
      </c>
      <c r="B32" s="21" t="s">
        <v>61</v>
      </c>
      <c r="C32" s="13" t="s">
        <v>62</v>
      </c>
      <c r="D32" s="44">
        <v>0</v>
      </c>
      <c r="E32" s="44">
        <v>0</v>
      </c>
      <c r="F32" s="44">
        <v>0</v>
      </c>
      <c r="G32" s="44">
        <v>0</v>
      </c>
      <c r="H32" s="44">
        <f t="shared" si="0"/>
        <v>0</v>
      </c>
    </row>
    <row r="33" spans="1:8" s="15" customFormat="1" x14ac:dyDescent="0.2">
      <c r="A33" s="11">
        <v>25</v>
      </c>
      <c r="B33" s="12" t="s">
        <v>63</v>
      </c>
      <c r="C33" s="13" t="s">
        <v>64</v>
      </c>
      <c r="D33" s="44">
        <v>14192</v>
      </c>
      <c r="E33" s="44">
        <v>9966</v>
      </c>
      <c r="F33" s="44">
        <v>6814</v>
      </c>
      <c r="G33" s="44">
        <v>381</v>
      </c>
      <c r="H33" s="44">
        <f t="shared" si="0"/>
        <v>31353</v>
      </c>
    </row>
    <row r="34" spans="1:8" s="15" customFormat="1" x14ac:dyDescent="0.2">
      <c r="A34" s="11">
        <v>26</v>
      </c>
      <c r="B34" s="21" t="s">
        <v>65</v>
      </c>
      <c r="C34" s="13" t="s">
        <v>66</v>
      </c>
      <c r="D34" s="44">
        <v>6079</v>
      </c>
      <c r="E34" s="44">
        <v>0</v>
      </c>
      <c r="F34" s="44">
        <v>0</v>
      </c>
      <c r="G34" s="44">
        <v>0</v>
      </c>
      <c r="H34" s="44">
        <f t="shared" si="0"/>
        <v>6079</v>
      </c>
    </row>
    <row r="35" spans="1:8" s="15" customFormat="1" x14ac:dyDescent="0.2">
      <c r="A35" s="11">
        <v>27</v>
      </c>
      <c r="B35" s="16" t="s">
        <v>67</v>
      </c>
      <c r="C35" s="13" t="s">
        <v>68</v>
      </c>
      <c r="D35" s="44">
        <v>0</v>
      </c>
      <c r="E35" s="44">
        <v>0</v>
      </c>
      <c r="F35" s="44">
        <v>0</v>
      </c>
      <c r="G35" s="44">
        <v>0</v>
      </c>
      <c r="H35" s="44">
        <f t="shared" si="0"/>
        <v>0</v>
      </c>
    </row>
    <row r="36" spans="1:8" s="20" customFormat="1" x14ac:dyDescent="0.2">
      <c r="A36" s="11">
        <v>28</v>
      </c>
      <c r="B36" s="24" t="s">
        <v>69</v>
      </c>
      <c r="C36" s="18" t="s">
        <v>70</v>
      </c>
      <c r="D36" s="44">
        <v>4282</v>
      </c>
      <c r="E36" s="44">
        <v>2030</v>
      </c>
      <c r="F36" s="44">
        <v>1466</v>
      </c>
      <c r="G36" s="44">
        <v>151</v>
      </c>
      <c r="H36" s="44">
        <f t="shared" si="0"/>
        <v>7929</v>
      </c>
    </row>
    <row r="37" spans="1:8" x14ac:dyDescent="0.2">
      <c r="A37" s="11">
        <v>29</v>
      </c>
      <c r="B37" s="12" t="s">
        <v>71</v>
      </c>
      <c r="C37" s="13" t="s">
        <v>72</v>
      </c>
      <c r="D37" s="44">
        <v>8307</v>
      </c>
      <c r="E37" s="44">
        <v>3849</v>
      </c>
      <c r="F37" s="44">
        <v>2605</v>
      </c>
      <c r="G37" s="44">
        <v>327</v>
      </c>
      <c r="H37" s="44">
        <f t="shared" si="0"/>
        <v>15088</v>
      </c>
    </row>
    <row r="38" spans="1:8" s="15" customFormat="1" x14ac:dyDescent="0.2">
      <c r="A38" s="11">
        <v>30</v>
      </c>
      <c r="B38" s="16" t="s">
        <v>73</v>
      </c>
      <c r="C38" s="13" t="s">
        <v>74</v>
      </c>
      <c r="D38" s="44">
        <v>1438</v>
      </c>
      <c r="E38" s="44">
        <v>714</v>
      </c>
      <c r="F38" s="44">
        <v>502</v>
      </c>
      <c r="G38" s="44">
        <v>0</v>
      </c>
      <c r="H38" s="44">
        <f t="shared" si="0"/>
        <v>2654</v>
      </c>
    </row>
    <row r="39" spans="1:8" s="15" customFormat="1" x14ac:dyDescent="0.2">
      <c r="A39" s="11">
        <v>31</v>
      </c>
      <c r="B39" s="21" t="s">
        <v>75</v>
      </c>
      <c r="C39" s="13" t="s">
        <v>76</v>
      </c>
      <c r="D39" s="44">
        <v>3820</v>
      </c>
      <c r="E39" s="44">
        <v>1937</v>
      </c>
      <c r="F39" s="44">
        <v>772</v>
      </c>
      <c r="G39" s="44">
        <v>0</v>
      </c>
      <c r="H39" s="44">
        <f t="shared" si="0"/>
        <v>6529</v>
      </c>
    </row>
    <row r="40" spans="1:8" s="15" customFormat="1" x14ac:dyDescent="0.2">
      <c r="A40" s="11">
        <v>32</v>
      </c>
      <c r="B40" s="16" t="s">
        <v>77</v>
      </c>
      <c r="C40" s="13" t="s">
        <v>78</v>
      </c>
      <c r="D40" s="44">
        <v>1906</v>
      </c>
      <c r="E40" s="44">
        <v>1157</v>
      </c>
      <c r="F40" s="44">
        <v>874</v>
      </c>
      <c r="G40" s="44">
        <v>0</v>
      </c>
      <c r="H40" s="44">
        <f t="shared" si="0"/>
        <v>3937</v>
      </c>
    </row>
    <row r="41" spans="1:8" x14ac:dyDescent="0.2">
      <c r="A41" s="11">
        <v>33</v>
      </c>
      <c r="B41" s="12" t="s">
        <v>79</v>
      </c>
      <c r="C41" s="13" t="s">
        <v>80</v>
      </c>
      <c r="D41" s="44">
        <v>4136</v>
      </c>
      <c r="E41" s="44">
        <v>2455</v>
      </c>
      <c r="F41" s="44">
        <v>1743</v>
      </c>
      <c r="G41" s="44">
        <v>0</v>
      </c>
      <c r="H41" s="44">
        <f t="shared" si="0"/>
        <v>8334</v>
      </c>
    </row>
    <row r="42" spans="1:8" s="15" customFormat="1" x14ac:dyDescent="0.2">
      <c r="A42" s="11">
        <v>34</v>
      </c>
      <c r="B42" s="25" t="s">
        <v>81</v>
      </c>
      <c r="C42" s="26" t="s">
        <v>82</v>
      </c>
      <c r="D42" s="44">
        <v>1628</v>
      </c>
      <c r="E42" s="44">
        <v>651</v>
      </c>
      <c r="F42" s="44">
        <v>365</v>
      </c>
      <c r="G42" s="44">
        <v>0</v>
      </c>
      <c r="H42" s="44">
        <f t="shared" si="0"/>
        <v>2644</v>
      </c>
    </row>
    <row r="43" spans="1:8" s="15" customFormat="1" x14ac:dyDescent="0.2">
      <c r="A43" s="11">
        <v>35</v>
      </c>
      <c r="B43" s="12" t="s">
        <v>83</v>
      </c>
      <c r="C43" s="13" t="s">
        <v>84</v>
      </c>
      <c r="D43" s="44">
        <v>351</v>
      </c>
      <c r="E43" s="44">
        <v>146</v>
      </c>
      <c r="F43" s="44">
        <v>6</v>
      </c>
      <c r="G43" s="44">
        <v>0</v>
      </c>
      <c r="H43" s="44">
        <f t="shared" si="0"/>
        <v>503</v>
      </c>
    </row>
    <row r="44" spans="1:8" s="15" customFormat="1" x14ac:dyDescent="0.2">
      <c r="A44" s="11">
        <v>36</v>
      </c>
      <c r="B44" s="12" t="s">
        <v>85</v>
      </c>
      <c r="C44" s="13" t="s">
        <v>86</v>
      </c>
      <c r="D44" s="44">
        <v>1809</v>
      </c>
      <c r="E44" s="44">
        <v>1259</v>
      </c>
      <c r="F44" s="44">
        <v>653</v>
      </c>
      <c r="G44" s="44">
        <v>0</v>
      </c>
      <c r="H44" s="44">
        <f t="shared" si="0"/>
        <v>3721</v>
      </c>
    </row>
    <row r="45" spans="1:8" s="15" customFormat="1" x14ac:dyDescent="0.2">
      <c r="A45" s="11">
        <v>37</v>
      </c>
      <c r="B45" s="21" t="s">
        <v>87</v>
      </c>
      <c r="C45" s="13" t="s">
        <v>88</v>
      </c>
      <c r="D45" s="44">
        <v>428</v>
      </c>
      <c r="E45" s="44">
        <v>434</v>
      </c>
      <c r="F45" s="44">
        <v>296</v>
      </c>
      <c r="G45" s="44">
        <v>0</v>
      </c>
      <c r="H45" s="44">
        <f t="shared" si="0"/>
        <v>1158</v>
      </c>
    </row>
    <row r="46" spans="1:8" s="15" customFormat="1" x14ac:dyDescent="0.2">
      <c r="A46" s="11">
        <v>38</v>
      </c>
      <c r="B46" s="16" t="s">
        <v>89</v>
      </c>
      <c r="C46" s="13" t="s">
        <v>90</v>
      </c>
      <c r="D46" s="44">
        <v>912</v>
      </c>
      <c r="E46" s="44">
        <v>603</v>
      </c>
      <c r="F46" s="44">
        <v>129</v>
      </c>
      <c r="G46" s="44">
        <v>0</v>
      </c>
      <c r="H46" s="44">
        <f t="shared" si="0"/>
        <v>1644</v>
      </c>
    </row>
    <row r="47" spans="1:8" s="20" customFormat="1" x14ac:dyDescent="0.2">
      <c r="A47" s="11">
        <v>39</v>
      </c>
      <c r="B47" s="17" t="s">
        <v>91</v>
      </c>
      <c r="C47" s="18" t="s">
        <v>92</v>
      </c>
      <c r="D47" s="44">
        <v>5206</v>
      </c>
      <c r="E47" s="44">
        <v>2932</v>
      </c>
      <c r="F47" s="44">
        <v>2197</v>
      </c>
      <c r="G47" s="44">
        <v>344</v>
      </c>
      <c r="H47" s="44">
        <f t="shared" si="0"/>
        <v>10679</v>
      </c>
    </row>
    <row r="48" spans="1:8" s="15" customFormat="1" x14ac:dyDescent="0.2">
      <c r="A48" s="11">
        <v>40</v>
      </c>
      <c r="B48" s="12" t="s">
        <v>93</v>
      </c>
      <c r="C48" s="13" t="s">
        <v>94</v>
      </c>
      <c r="D48" s="44">
        <v>1134</v>
      </c>
      <c r="E48" s="44">
        <v>738</v>
      </c>
      <c r="F48" s="44">
        <v>420</v>
      </c>
      <c r="G48" s="44">
        <v>0</v>
      </c>
      <c r="H48" s="44">
        <f t="shared" si="0"/>
        <v>2292</v>
      </c>
    </row>
    <row r="49" spans="1:8" s="15" customFormat="1" x14ac:dyDescent="0.2">
      <c r="A49" s="11">
        <v>41</v>
      </c>
      <c r="B49" s="12" t="s">
        <v>95</v>
      </c>
      <c r="C49" s="13" t="s">
        <v>96</v>
      </c>
      <c r="D49" s="44">
        <v>4893</v>
      </c>
      <c r="E49" s="44">
        <v>2152</v>
      </c>
      <c r="F49" s="44">
        <v>1855</v>
      </c>
      <c r="G49" s="44">
        <v>0</v>
      </c>
      <c r="H49" s="44">
        <f t="shared" si="0"/>
        <v>8900</v>
      </c>
    </row>
    <row r="50" spans="1:8" s="15" customFormat="1" x14ac:dyDescent="0.2">
      <c r="A50" s="11">
        <v>42</v>
      </c>
      <c r="B50" s="21" t="s">
        <v>97</v>
      </c>
      <c r="C50" s="13" t="s">
        <v>98</v>
      </c>
      <c r="D50" s="44">
        <v>961</v>
      </c>
      <c r="E50" s="44">
        <v>648</v>
      </c>
      <c r="F50" s="44">
        <v>472</v>
      </c>
      <c r="G50" s="44">
        <v>0</v>
      </c>
      <c r="H50" s="44">
        <f t="shared" si="0"/>
        <v>2081</v>
      </c>
    </row>
    <row r="51" spans="1:8" s="15" customFormat="1" x14ac:dyDescent="0.2">
      <c r="A51" s="11">
        <v>43</v>
      </c>
      <c r="B51" s="21" t="s">
        <v>99</v>
      </c>
      <c r="C51" s="13" t="s">
        <v>100</v>
      </c>
      <c r="D51" s="44">
        <v>1371</v>
      </c>
      <c r="E51" s="44">
        <v>860</v>
      </c>
      <c r="F51" s="44">
        <v>665</v>
      </c>
      <c r="G51" s="44">
        <v>0</v>
      </c>
      <c r="H51" s="44">
        <f t="shared" si="0"/>
        <v>2896</v>
      </c>
    </row>
    <row r="52" spans="1:8" s="15" customFormat="1" x14ac:dyDescent="0.2">
      <c r="A52" s="11">
        <v>44</v>
      </c>
      <c r="B52" s="16" t="s">
        <v>101</v>
      </c>
      <c r="C52" s="13" t="s">
        <v>102</v>
      </c>
      <c r="D52" s="44">
        <v>2184</v>
      </c>
      <c r="E52" s="44">
        <v>1170</v>
      </c>
      <c r="F52" s="44">
        <v>840</v>
      </c>
      <c r="G52" s="44">
        <v>0</v>
      </c>
      <c r="H52" s="44">
        <f t="shared" si="0"/>
        <v>4194</v>
      </c>
    </row>
    <row r="53" spans="1:8" s="15" customFormat="1" x14ac:dyDescent="0.2">
      <c r="A53" s="11">
        <v>45</v>
      </c>
      <c r="B53" s="21" t="s">
        <v>103</v>
      </c>
      <c r="C53" s="13" t="s">
        <v>104</v>
      </c>
      <c r="D53" s="44">
        <v>498</v>
      </c>
      <c r="E53" s="44">
        <v>0</v>
      </c>
      <c r="F53" s="44">
        <v>220</v>
      </c>
      <c r="G53" s="44">
        <v>0</v>
      </c>
      <c r="H53" s="44">
        <f t="shared" si="0"/>
        <v>718</v>
      </c>
    </row>
    <row r="54" spans="1:8" s="15" customFormat="1" x14ac:dyDescent="0.2">
      <c r="A54" s="11">
        <v>46</v>
      </c>
      <c r="B54" s="16" t="s">
        <v>105</v>
      </c>
      <c r="C54" s="13" t="s">
        <v>106</v>
      </c>
      <c r="D54" s="44">
        <v>1055</v>
      </c>
      <c r="E54" s="44">
        <v>722</v>
      </c>
      <c r="F54" s="44">
        <v>614</v>
      </c>
      <c r="G54" s="44">
        <v>0</v>
      </c>
      <c r="H54" s="44">
        <f t="shared" si="0"/>
        <v>2391</v>
      </c>
    </row>
    <row r="55" spans="1:8" s="15" customFormat="1" x14ac:dyDescent="0.2">
      <c r="A55" s="11">
        <v>47</v>
      </c>
      <c r="B55" s="21" t="s">
        <v>107</v>
      </c>
      <c r="C55" s="13" t="s">
        <v>108</v>
      </c>
      <c r="D55" s="44">
        <v>2216</v>
      </c>
      <c r="E55" s="44">
        <v>1168</v>
      </c>
      <c r="F55" s="44">
        <v>849</v>
      </c>
      <c r="G55" s="44">
        <v>0</v>
      </c>
      <c r="H55" s="44">
        <f t="shared" si="0"/>
        <v>4233</v>
      </c>
    </row>
    <row r="56" spans="1:8" s="15" customFormat="1" x14ac:dyDescent="0.2">
      <c r="A56" s="11">
        <v>48</v>
      </c>
      <c r="B56" s="21" t="s">
        <v>109</v>
      </c>
      <c r="C56" s="13" t="s">
        <v>110</v>
      </c>
      <c r="D56" s="44">
        <v>5646</v>
      </c>
      <c r="E56" s="44">
        <v>3862</v>
      </c>
      <c r="F56" s="44">
        <v>2619</v>
      </c>
      <c r="G56" s="44">
        <v>224</v>
      </c>
      <c r="H56" s="44">
        <f t="shared" si="0"/>
        <v>12351</v>
      </c>
    </row>
    <row r="57" spans="1:8" s="15" customFormat="1" x14ac:dyDescent="0.2">
      <c r="A57" s="11">
        <v>49</v>
      </c>
      <c r="B57" s="21" t="s">
        <v>111</v>
      </c>
      <c r="C57" s="13" t="s">
        <v>112</v>
      </c>
      <c r="D57" s="44">
        <v>1172</v>
      </c>
      <c r="E57" s="44">
        <v>615</v>
      </c>
      <c r="F57" s="44">
        <v>419</v>
      </c>
      <c r="G57" s="44">
        <v>0</v>
      </c>
      <c r="H57" s="44">
        <f t="shared" si="0"/>
        <v>2206</v>
      </c>
    </row>
    <row r="58" spans="1:8" s="15" customFormat="1" x14ac:dyDescent="0.2">
      <c r="A58" s="11">
        <v>50</v>
      </c>
      <c r="B58" s="21" t="s">
        <v>113</v>
      </c>
      <c r="C58" s="13" t="s">
        <v>114</v>
      </c>
      <c r="D58" s="44">
        <v>0</v>
      </c>
      <c r="E58" s="44">
        <v>0</v>
      </c>
      <c r="F58" s="44">
        <v>0</v>
      </c>
      <c r="G58" s="44">
        <v>0</v>
      </c>
      <c r="H58" s="44">
        <f t="shared" si="0"/>
        <v>0</v>
      </c>
    </row>
    <row r="59" spans="1:8" s="15" customFormat="1" x14ac:dyDescent="0.2">
      <c r="A59" s="11">
        <v>51</v>
      </c>
      <c r="B59" s="21" t="s">
        <v>115</v>
      </c>
      <c r="C59" s="13" t="s">
        <v>116</v>
      </c>
      <c r="D59" s="44">
        <v>0</v>
      </c>
      <c r="E59" s="44">
        <v>0</v>
      </c>
      <c r="F59" s="44">
        <v>0</v>
      </c>
      <c r="G59" s="44">
        <v>0</v>
      </c>
      <c r="H59" s="44">
        <f t="shared" si="0"/>
        <v>0</v>
      </c>
    </row>
    <row r="60" spans="1:8" s="15" customFormat="1" x14ac:dyDescent="0.2">
      <c r="A60" s="11">
        <v>52</v>
      </c>
      <c r="B60" s="21" t="s">
        <v>117</v>
      </c>
      <c r="C60" s="13" t="s">
        <v>118</v>
      </c>
      <c r="D60" s="44">
        <v>3844</v>
      </c>
      <c r="E60" s="44">
        <v>0</v>
      </c>
      <c r="F60" s="44">
        <v>0</v>
      </c>
      <c r="G60" s="44">
        <v>0</v>
      </c>
      <c r="H60" s="44">
        <f t="shared" si="0"/>
        <v>3844</v>
      </c>
    </row>
    <row r="61" spans="1:8" s="15" customFormat="1" x14ac:dyDescent="0.2">
      <c r="A61" s="11">
        <v>53</v>
      </c>
      <c r="B61" s="16" t="s">
        <v>119</v>
      </c>
      <c r="C61" s="13" t="s">
        <v>120</v>
      </c>
      <c r="D61" s="44">
        <v>2955</v>
      </c>
      <c r="E61" s="44">
        <v>0</v>
      </c>
      <c r="F61" s="44">
        <v>0</v>
      </c>
      <c r="G61" s="44">
        <v>0</v>
      </c>
      <c r="H61" s="44">
        <f t="shared" si="0"/>
        <v>2955</v>
      </c>
    </row>
    <row r="62" spans="1:8" s="15" customFormat="1" x14ac:dyDescent="0.2">
      <c r="A62" s="11">
        <v>54</v>
      </c>
      <c r="B62" s="12" t="s">
        <v>121</v>
      </c>
      <c r="C62" s="13" t="s">
        <v>122</v>
      </c>
      <c r="D62" s="44">
        <v>4280</v>
      </c>
      <c r="E62" s="44">
        <v>0</v>
      </c>
      <c r="F62" s="44">
        <v>0</v>
      </c>
      <c r="G62" s="44">
        <v>0</v>
      </c>
      <c r="H62" s="44">
        <f t="shared" si="0"/>
        <v>4280</v>
      </c>
    </row>
    <row r="63" spans="1:8" s="15" customFormat="1" x14ac:dyDescent="0.2">
      <c r="A63" s="11">
        <v>55</v>
      </c>
      <c r="B63" s="16" t="s">
        <v>123</v>
      </c>
      <c r="C63" s="13" t="s">
        <v>124</v>
      </c>
      <c r="D63" s="44">
        <v>4808</v>
      </c>
      <c r="E63" s="44">
        <v>0</v>
      </c>
      <c r="F63" s="44">
        <v>0</v>
      </c>
      <c r="G63" s="44">
        <v>0</v>
      </c>
      <c r="H63" s="44">
        <f t="shared" si="0"/>
        <v>4808</v>
      </c>
    </row>
    <row r="64" spans="1:8" s="15" customFormat="1" ht="12" customHeight="1" x14ac:dyDescent="0.2">
      <c r="A64" s="11">
        <v>56</v>
      </c>
      <c r="B64" s="21" t="s">
        <v>125</v>
      </c>
      <c r="C64" s="13" t="s">
        <v>126</v>
      </c>
      <c r="D64" s="44">
        <v>3204</v>
      </c>
      <c r="E64" s="44">
        <v>0</v>
      </c>
      <c r="F64" s="44">
        <v>0</v>
      </c>
      <c r="G64" s="44">
        <v>0</v>
      </c>
      <c r="H64" s="44">
        <f t="shared" si="0"/>
        <v>3204</v>
      </c>
    </row>
    <row r="65" spans="1:8" s="15" customFormat="1" ht="12.75" customHeight="1" x14ac:dyDescent="0.2">
      <c r="A65" s="11">
        <v>57</v>
      </c>
      <c r="B65" s="12" t="s">
        <v>127</v>
      </c>
      <c r="C65" s="13" t="s">
        <v>128</v>
      </c>
      <c r="D65" s="44">
        <v>0</v>
      </c>
      <c r="E65" s="44">
        <v>0</v>
      </c>
      <c r="F65" s="44">
        <v>0</v>
      </c>
      <c r="G65" s="44">
        <v>0</v>
      </c>
      <c r="H65" s="44">
        <f t="shared" si="0"/>
        <v>0</v>
      </c>
    </row>
    <row r="66" spans="1:8" s="15" customFormat="1" ht="12.75" customHeight="1" x14ac:dyDescent="0.2">
      <c r="A66" s="11">
        <v>58</v>
      </c>
      <c r="B66" s="12" t="s">
        <v>129</v>
      </c>
      <c r="C66" s="13" t="s">
        <v>130</v>
      </c>
      <c r="D66" s="44">
        <v>0</v>
      </c>
      <c r="E66" s="44">
        <v>0</v>
      </c>
      <c r="F66" s="44">
        <v>0</v>
      </c>
      <c r="G66" s="44">
        <v>0</v>
      </c>
      <c r="H66" s="44">
        <f t="shared" si="0"/>
        <v>0</v>
      </c>
    </row>
    <row r="67" spans="1:8" s="15" customFormat="1" x14ac:dyDescent="0.2">
      <c r="A67" s="11">
        <v>59</v>
      </c>
      <c r="B67" s="16" t="s">
        <v>131</v>
      </c>
      <c r="C67" s="13" t="s">
        <v>132</v>
      </c>
      <c r="D67" s="44">
        <v>4945</v>
      </c>
      <c r="E67" s="44">
        <v>3478</v>
      </c>
      <c r="F67" s="44">
        <v>2219</v>
      </c>
      <c r="G67" s="44">
        <v>0</v>
      </c>
      <c r="H67" s="44">
        <f t="shared" si="0"/>
        <v>10642</v>
      </c>
    </row>
    <row r="68" spans="1:8" s="15" customFormat="1" x14ac:dyDescent="0.2">
      <c r="A68" s="11">
        <v>60</v>
      </c>
      <c r="B68" s="16" t="s">
        <v>133</v>
      </c>
      <c r="C68" s="13" t="s">
        <v>134</v>
      </c>
      <c r="D68" s="44">
        <v>2995</v>
      </c>
      <c r="E68" s="44">
        <v>2431</v>
      </c>
      <c r="F68" s="44">
        <v>1591</v>
      </c>
      <c r="G68" s="44">
        <v>0</v>
      </c>
      <c r="H68" s="44">
        <f t="shared" si="0"/>
        <v>7017</v>
      </c>
    </row>
    <row r="69" spans="1:8" s="15" customFormat="1" x14ac:dyDescent="0.2">
      <c r="A69" s="11">
        <v>61</v>
      </c>
      <c r="B69" s="16" t="s">
        <v>135</v>
      </c>
      <c r="C69" s="13" t="s">
        <v>136</v>
      </c>
      <c r="D69" s="44">
        <v>6427</v>
      </c>
      <c r="E69" s="44">
        <v>4645</v>
      </c>
      <c r="F69" s="44">
        <v>2795</v>
      </c>
      <c r="G69" s="44">
        <v>0</v>
      </c>
      <c r="H69" s="44">
        <f t="shared" si="0"/>
        <v>13867</v>
      </c>
    </row>
    <row r="70" spans="1:8" s="15" customFormat="1" x14ac:dyDescent="0.2">
      <c r="A70" s="11">
        <v>62</v>
      </c>
      <c r="B70" s="16" t="s">
        <v>137</v>
      </c>
      <c r="C70" s="13" t="s">
        <v>138</v>
      </c>
      <c r="D70" s="44">
        <v>0</v>
      </c>
      <c r="E70" s="44">
        <v>0</v>
      </c>
      <c r="F70" s="44">
        <v>0</v>
      </c>
      <c r="G70" s="44">
        <v>0</v>
      </c>
      <c r="H70" s="44">
        <f t="shared" si="0"/>
        <v>0</v>
      </c>
    </row>
    <row r="71" spans="1:8" s="15" customFormat="1" x14ac:dyDescent="0.2">
      <c r="A71" s="11">
        <v>63</v>
      </c>
      <c r="B71" s="12" t="s">
        <v>139</v>
      </c>
      <c r="C71" s="13" t="s">
        <v>140</v>
      </c>
      <c r="D71" s="44">
        <v>0</v>
      </c>
      <c r="E71" s="44">
        <v>0</v>
      </c>
      <c r="F71" s="44">
        <v>0</v>
      </c>
      <c r="G71" s="44">
        <v>0</v>
      </c>
      <c r="H71" s="44">
        <f t="shared" si="0"/>
        <v>0</v>
      </c>
    </row>
    <row r="72" spans="1:8" s="15" customFormat="1" x14ac:dyDescent="0.2">
      <c r="A72" s="11">
        <v>64</v>
      </c>
      <c r="B72" s="16" t="s">
        <v>141</v>
      </c>
      <c r="C72" s="13" t="s">
        <v>142</v>
      </c>
      <c r="D72" s="44">
        <v>0</v>
      </c>
      <c r="E72" s="44">
        <v>0</v>
      </c>
      <c r="F72" s="44">
        <v>0</v>
      </c>
      <c r="G72" s="44">
        <v>0</v>
      </c>
      <c r="H72" s="44">
        <f t="shared" si="0"/>
        <v>0</v>
      </c>
    </row>
    <row r="73" spans="1:8" s="15" customFormat="1" x14ac:dyDescent="0.2">
      <c r="A73" s="11">
        <v>65</v>
      </c>
      <c r="B73" s="16" t="s">
        <v>143</v>
      </c>
      <c r="C73" s="13" t="s">
        <v>144</v>
      </c>
      <c r="D73" s="44">
        <v>0</v>
      </c>
      <c r="E73" s="44">
        <v>0</v>
      </c>
      <c r="F73" s="44">
        <v>0</v>
      </c>
      <c r="G73" s="44">
        <v>0</v>
      </c>
      <c r="H73" s="44">
        <f t="shared" si="0"/>
        <v>0</v>
      </c>
    </row>
    <row r="74" spans="1:8" s="15" customFormat="1" x14ac:dyDescent="0.2">
      <c r="A74" s="11">
        <v>66</v>
      </c>
      <c r="B74" s="12" t="s">
        <v>145</v>
      </c>
      <c r="C74" s="13" t="s">
        <v>146</v>
      </c>
      <c r="D74" s="44">
        <v>0</v>
      </c>
      <c r="E74" s="44">
        <v>0</v>
      </c>
      <c r="F74" s="44">
        <v>0</v>
      </c>
      <c r="G74" s="44">
        <v>0</v>
      </c>
      <c r="H74" s="44">
        <f t="shared" ref="H74:H137" si="1">D74+E74+F74+G74</f>
        <v>0</v>
      </c>
    </row>
    <row r="75" spans="1:8" s="15" customFormat="1" x14ac:dyDescent="0.2">
      <c r="A75" s="11">
        <v>67</v>
      </c>
      <c r="B75" s="12" t="s">
        <v>147</v>
      </c>
      <c r="C75" s="13" t="s">
        <v>148</v>
      </c>
      <c r="D75" s="44">
        <v>0</v>
      </c>
      <c r="E75" s="44">
        <v>0</v>
      </c>
      <c r="F75" s="44">
        <v>0</v>
      </c>
      <c r="G75" s="44">
        <v>0</v>
      </c>
      <c r="H75" s="44">
        <f t="shared" si="1"/>
        <v>0</v>
      </c>
    </row>
    <row r="76" spans="1:8" s="15" customFormat="1" x14ac:dyDescent="0.2">
      <c r="A76" s="11">
        <v>68</v>
      </c>
      <c r="B76" s="12" t="s">
        <v>149</v>
      </c>
      <c r="C76" s="13" t="s">
        <v>150</v>
      </c>
      <c r="D76" s="44">
        <v>0</v>
      </c>
      <c r="E76" s="44">
        <v>0</v>
      </c>
      <c r="F76" s="44">
        <v>0</v>
      </c>
      <c r="G76" s="44">
        <v>0</v>
      </c>
      <c r="H76" s="44">
        <f t="shared" si="1"/>
        <v>0</v>
      </c>
    </row>
    <row r="77" spans="1:8" s="15" customFormat="1" x14ac:dyDescent="0.2">
      <c r="A77" s="11">
        <v>69</v>
      </c>
      <c r="B77" s="21" t="s">
        <v>151</v>
      </c>
      <c r="C77" s="13" t="s">
        <v>152</v>
      </c>
      <c r="D77" s="44">
        <v>5604</v>
      </c>
      <c r="E77" s="44">
        <v>2405</v>
      </c>
      <c r="F77" s="44">
        <v>1269</v>
      </c>
      <c r="G77" s="44">
        <v>147</v>
      </c>
      <c r="H77" s="44">
        <f t="shared" si="1"/>
        <v>9425</v>
      </c>
    </row>
    <row r="78" spans="1:8" s="15" customFormat="1" x14ac:dyDescent="0.2">
      <c r="A78" s="11">
        <v>70</v>
      </c>
      <c r="B78" s="12" t="s">
        <v>153</v>
      </c>
      <c r="C78" s="13" t="s">
        <v>154</v>
      </c>
      <c r="D78" s="44">
        <v>9356</v>
      </c>
      <c r="E78" s="44">
        <v>6393</v>
      </c>
      <c r="F78" s="44">
        <v>4405</v>
      </c>
      <c r="G78" s="44">
        <v>149</v>
      </c>
      <c r="H78" s="44">
        <f t="shared" si="1"/>
        <v>20303</v>
      </c>
    </row>
    <row r="79" spans="1:8" s="15" customFormat="1" x14ac:dyDescent="0.2">
      <c r="A79" s="11">
        <v>71</v>
      </c>
      <c r="B79" s="21" t="s">
        <v>155</v>
      </c>
      <c r="C79" s="13" t="s">
        <v>156</v>
      </c>
      <c r="D79" s="44">
        <v>7409</v>
      </c>
      <c r="E79" s="44">
        <v>5222</v>
      </c>
      <c r="F79" s="44">
        <v>2972</v>
      </c>
      <c r="G79" s="44">
        <v>0</v>
      </c>
      <c r="H79" s="44">
        <f t="shared" si="1"/>
        <v>15603</v>
      </c>
    </row>
    <row r="80" spans="1:8" s="15" customFormat="1" x14ac:dyDescent="0.2">
      <c r="A80" s="11">
        <v>72</v>
      </c>
      <c r="B80" s="12" t="s">
        <v>157</v>
      </c>
      <c r="C80" s="13" t="s">
        <v>309</v>
      </c>
      <c r="D80" s="44">
        <v>3297</v>
      </c>
      <c r="E80" s="44">
        <v>2265</v>
      </c>
      <c r="F80" s="44">
        <v>1562</v>
      </c>
      <c r="G80" s="44">
        <v>251</v>
      </c>
      <c r="H80" s="44">
        <f t="shared" si="1"/>
        <v>7375</v>
      </c>
    </row>
    <row r="81" spans="1:8" s="15" customFormat="1" x14ac:dyDescent="0.2">
      <c r="A81" s="11">
        <v>73</v>
      </c>
      <c r="B81" s="12" t="s">
        <v>158</v>
      </c>
      <c r="C81" s="13" t="s">
        <v>159</v>
      </c>
      <c r="D81" s="44">
        <v>8654</v>
      </c>
      <c r="E81" s="44">
        <v>6036</v>
      </c>
      <c r="F81" s="44">
        <v>4107</v>
      </c>
      <c r="G81" s="44">
        <v>250</v>
      </c>
      <c r="H81" s="44">
        <f t="shared" si="1"/>
        <v>19047</v>
      </c>
    </row>
    <row r="82" spans="1:8" s="15" customFormat="1" x14ac:dyDescent="0.2">
      <c r="A82" s="11">
        <v>74</v>
      </c>
      <c r="B82" s="12" t="s">
        <v>160</v>
      </c>
      <c r="C82" s="13" t="s">
        <v>161</v>
      </c>
      <c r="D82" s="44">
        <v>2770</v>
      </c>
      <c r="E82" s="44">
        <v>0</v>
      </c>
      <c r="F82" s="44">
        <v>0</v>
      </c>
      <c r="G82" s="44">
        <v>0</v>
      </c>
      <c r="H82" s="44">
        <f t="shared" si="1"/>
        <v>2770</v>
      </c>
    </row>
    <row r="83" spans="1:8" s="15" customFormat="1" x14ac:dyDescent="0.2">
      <c r="A83" s="11">
        <v>75</v>
      </c>
      <c r="B83" s="12" t="s">
        <v>162</v>
      </c>
      <c r="C83" s="13" t="s">
        <v>163</v>
      </c>
      <c r="D83" s="44">
        <v>7937</v>
      </c>
      <c r="E83" s="44">
        <v>6617</v>
      </c>
      <c r="F83" s="44">
        <v>3628</v>
      </c>
      <c r="G83" s="44">
        <v>297</v>
      </c>
      <c r="H83" s="44">
        <f t="shared" si="1"/>
        <v>18479</v>
      </c>
    </row>
    <row r="84" spans="1:8" s="15" customFormat="1" x14ac:dyDescent="0.2">
      <c r="A84" s="11">
        <v>76</v>
      </c>
      <c r="B84" s="12" t="s">
        <v>164</v>
      </c>
      <c r="C84" s="18" t="s">
        <v>165</v>
      </c>
      <c r="D84" s="44">
        <v>0</v>
      </c>
      <c r="E84" s="44">
        <v>0</v>
      </c>
      <c r="F84" s="44">
        <v>0</v>
      </c>
      <c r="G84" s="44">
        <v>0</v>
      </c>
      <c r="H84" s="44">
        <f t="shared" si="1"/>
        <v>0</v>
      </c>
    </row>
    <row r="85" spans="1:8" s="15" customFormat="1" x14ac:dyDescent="0.2">
      <c r="A85" s="11">
        <v>77</v>
      </c>
      <c r="B85" s="16" t="s">
        <v>166</v>
      </c>
      <c r="C85" s="13" t="s">
        <v>167</v>
      </c>
      <c r="D85" s="44">
        <v>0</v>
      </c>
      <c r="E85" s="44">
        <v>0</v>
      </c>
      <c r="F85" s="44">
        <v>0</v>
      </c>
      <c r="G85" s="44">
        <v>0</v>
      </c>
      <c r="H85" s="44">
        <f t="shared" si="1"/>
        <v>0</v>
      </c>
    </row>
    <row r="86" spans="1:8" s="15" customFormat="1" x14ac:dyDescent="0.2">
      <c r="A86" s="11">
        <v>78</v>
      </c>
      <c r="B86" s="534" t="s">
        <v>168</v>
      </c>
      <c r="C86" s="13" t="s">
        <v>169</v>
      </c>
      <c r="D86" s="44">
        <v>390</v>
      </c>
      <c r="E86" s="44">
        <v>252</v>
      </c>
      <c r="F86" s="44">
        <v>183</v>
      </c>
      <c r="G86" s="44">
        <v>0</v>
      </c>
      <c r="H86" s="44">
        <f t="shared" si="1"/>
        <v>825</v>
      </c>
    </row>
    <row r="87" spans="1:8" s="15" customFormat="1" x14ac:dyDescent="0.2">
      <c r="A87" s="11">
        <v>79</v>
      </c>
      <c r="B87" s="16" t="s">
        <v>170</v>
      </c>
      <c r="C87" s="13" t="s">
        <v>171</v>
      </c>
      <c r="D87" s="44">
        <v>0</v>
      </c>
      <c r="E87" s="44">
        <v>0</v>
      </c>
      <c r="F87" s="44">
        <v>0</v>
      </c>
      <c r="G87" s="44">
        <v>0</v>
      </c>
      <c r="H87" s="44">
        <f t="shared" si="1"/>
        <v>0</v>
      </c>
    </row>
    <row r="88" spans="1:8" s="15" customFormat="1" x14ac:dyDescent="0.2">
      <c r="A88" s="11">
        <v>80</v>
      </c>
      <c r="B88" s="16" t="s">
        <v>172</v>
      </c>
      <c r="C88" s="13" t="s">
        <v>173</v>
      </c>
      <c r="D88" s="44">
        <v>302</v>
      </c>
      <c r="E88" s="44">
        <v>281</v>
      </c>
      <c r="F88" s="44">
        <v>104</v>
      </c>
      <c r="G88" s="44">
        <v>0</v>
      </c>
      <c r="H88" s="44">
        <f t="shared" si="1"/>
        <v>687</v>
      </c>
    </row>
    <row r="89" spans="1:8" s="15" customFormat="1" x14ac:dyDescent="0.2">
      <c r="A89" s="11">
        <v>81</v>
      </c>
      <c r="B89" s="21" t="s">
        <v>174</v>
      </c>
      <c r="C89" s="13" t="s">
        <v>175</v>
      </c>
      <c r="D89" s="44">
        <v>1840</v>
      </c>
      <c r="E89" s="44">
        <v>1260</v>
      </c>
      <c r="F89" s="44">
        <v>1332</v>
      </c>
      <c r="G89" s="44">
        <v>0</v>
      </c>
      <c r="H89" s="44">
        <f t="shared" si="1"/>
        <v>4432</v>
      </c>
    </row>
    <row r="90" spans="1:8" s="15" customFormat="1" x14ac:dyDescent="0.2">
      <c r="A90" s="11">
        <v>82</v>
      </c>
      <c r="B90" s="16" t="s">
        <v>176</v>
      </c>
      <c r="C90" s="13" t="s">
        <v>177</v>
      </c>
      <c r="D90" s="44">
        <v>443</v>
      </c>
      <c r="E90" s="44">
        <v>650</v>
      </c>
      <c r="F90" s="44">
        <v>401</v>
      </c>
      <c r="G90" s="44">
        <v>0</v>
      </c>
      <c r="H90" s="44">
        <f t="shared" si="1"/>
        <v>1494</v>
      </c>
    </row>
    <row r="91" spans="1:8" s="15" customFormat="1" x14ac:dyDescent="0.2">
      <c r="A91" s="11">
        <v>83</v>
      </c>
      <c r="B91" s="21" t="s">
        <v>178</v>
      </c>
      <c r="C91" s="13" t="s">
        <v>179</v>
      </c>
      <c r="D91" s="44">
        <v>0</v>
      </c>
      <c r="E91" s="44">
        <v>571</v>
      </c>
      <c r="F91" s="44">
        <v>359</v>
      </c>
      <c r="G91" s="44">
        <v>0</v>
      </c>
      <c r="H91" s="44">
        <f t="shared" si="1"/>
        <v>930</v>
      </c>
    </row>
    <row r="92" spans="1:8" s="15" customFormat="1" x14ac:dyDescent="0.2">
      <c r="A92" s="11">
        <v>84</v>
      </c>
      <c r="B92" s="21" t="s">
        <v>180</v>
      </c>
      <c r="C92" s="13" t="s">
        <v>181</v>
      </c>
      <c r="D92" s="44">
        <v>2973</v>
      </c>
      <c r="E92" s="44">
        <v>1458</v>
      </c>
      <c r="F92" s="44">
        <v>1096</v>
      </c>
      <c r="G92" s="44">
        <v>0</v>
      </c>
      <c r="H92" s="44">
        <f t="shared" si="1"/>
        <v>5527</v>
      </c>
    </row>
    <row r="93" spans="1:8" s="15" customFormat="1" x14ac:dyDescent="0.2">
      <c r="A93" s="11">
        <v>85</v>
      </c>
      <c r="B93" s="16" t="s">
        <v>182</v>
      </c>
      <c r="C93" s="13" t="s">
        <v>183</v>
      </c>
      <c r="D93" s="44">
        <v>906</v>
      </c>
      <c r="E93" s="44">
        <v>778</v>
      </c>
      <c r="F93" s="44">
        <v>455</v>
      </c>
      <c r="G93" s="44">
        <v>0</v>
      </c>
      <c r="H93" s="44">
        <f t="shared" si="1"/>
        <v>2139</v>
      </c>
    </row>
    <row r="94" spans="1:8" s="15" customFormat="1" x14ac:dyDescent="0.2">
      <c r="A94" s="11">
        <v>86</v>
      </c>
      <c r="B94" s="16" t="s">
        <v>184</v>
      </c>
      <c r="C94" s="13" t="s">
        <v>185</v>
      </c>
      <c r="D94" s="44">
        <v>1595</v>
      </c>
      <c r="E94" s="44">
        <v>855</v>
      </c>
      <c r="F94" s="44">
        <v>539</v>
      </c>
      <c r="G94" s="44">
        <v>0</v>
      </c>
      <c r="H94" s="44">
        <f t="shared" si="1"/>
        <v>2989</v>
      </c>
    </row>
    <row r="95" spans="1:8" s="15" customFormat="1" x14ac:dyDescent="0.2">
      <c r="A95" s="11">
        <v>87</v>
      </c>
      <c r="B95" s="12" t="s">
        <v>186</v>
      </c>
      <c r="C95" s="13" t="s">
        <v>187</v>
      </c>
      <c r="D95" s="44">
        <v>0</v>
      </c>
      <c r="E95" s="44">
        <v>0</v>
      </c>
      <c r="F95" s="44">
        <v>0</v>
      </c>
      <c r="G95" s="44">
        <v>0</v>
      </c>
      <c r="H95" s="44">
        <f t="shared" si="1"/>
        <v>0</v>
      </c>
    </row>
    <row r="96" spans="1:8" s="15" customFormat="1" x14ac:dyDescent="0.2">
      <c r="A96" s="11">
        <v>88</v>
      </c>
      <c r="B96" s="12" t="s">
        <v>188</v>
      </c>
      <c r="C96" s="13" t="s">
        <v>189</v>
      </c>
      <c r="D96" s="44">
        <v>1989</v>
      </c>
      <c r="E96" s="44">
        <v>1737</v>
      </c>
      <c r="F96" s="44">
        <v>1036</v>
      </c>
      <c r="G96" s="44">
        <v>0</v>
      </c>
      <c r="H96" s="44">
        <f t="shared" si="1"/>
        <v>4762</v>
      </c>
    </row>
    <row r="97" spans="1:8" s="15" customFormat="1" x14ac:dyDescent="0.2">
      <c r="A97" s="11">
        <v>89</v>
      </c>
      <c r="B97" s="21" t="s">
        <v>190</v>
      </c>
      <c r="C97" s="13" t="s">
        <v>191</v>
      </c>
      <c r="D97" s="44">
        <v>688</v>
      </c>
      <c r="E97" s="44">
        <v>468</v>
      </c>
      <c r="F97" s="44">
        <v>310</v>
      </c>
      <c r="G97" s="44">
        <v>0</v>
      </c>
      <c r="H97" s="44">
        <f t="shared" si="1"/>
        <v>1466</v>
      </c>
    </row>
    <row r="98" spans="1:8" s="15" customFormat="1" x14ac:dyDescent="0.2">
      <c r="A98" s="11">
        <v>90</v>
      </c>
      <c r="B98" s="12" t="s">
        <v>192</v>
      </c>
      <c r="C98" s="13" t="s">
        <v>193</v>
      </c>
      <c r="D98" s="44">
        <v>1058</v>
      </c>
      <c r="E98" s="44">
        <v>637</v>
      </c>
      <c r="F98" s="44">
        <v>0</v>
      </c>
      <c r="G98" s="44">
        <v>0</v>
      </c>
      <c r="H98" s="44">
        <f t="shared" si="1"/>
        <v>1695</v>
      </c>
    </row>
    <row r="99" spans="1:8" s="15" customFormat="1" x14ac:dyDescent="0.2">
      <c r="A99" s="11">
        <v>91</v>
      </c>
      <c r="B99" s="12" t="s">
        <v>194</v>
      </c>
      <c r="C99" s="13" t="s">
        <v>195</v>
      </c>
      <c r="D99" s="44">
        <v>1423</v>
      </c>
      <c r="E99" s="44">
        <v>701</v>
      </c>
      <c r="F99" s="44">
        <v>484</v>
      </c>
      <c r="G99" s="44">
        <v>0</v>
      </c>
      <c r="H99" s="44">
        <f t="shared" si="1"/>
        <v>2608</v>
      </c>
    </row>
    <row r="100" spans="1:8" s="20" customFormat="1" x14ac:dyDescent="0.2">
      <c r="A100" s="11">
        <v>92</v>
      </c>
      <c r="B100" s="24" t="s">
        <v>196</v>
      </c>
      <c r="C100" s="18" t="s">
        <v>197</v>
      </c>
      <c r="D100" s="44">
        <v>2553</v>
      </c>
      <c r="E100" s="44">
        <v>1382</v>
      </c>
      <c r="F100" s="44">
        <v>518</v>
      </c>
      <c r="G100" s="44">
        <v>202</v>
      </c>
      <c r="H100" s="44">
        <f t="shared" si="1"/>
        <v>4655</v>
      </c>
    </row>
    <row r="101" spans="1:8" s="15" customFormat="1" x14ac:dyDescent="0.2">
      <c r="A101" s="11">
        <v>93</v>
      </c>
      <c r="B101" s="21" t="s">
        <v>198</v>
      </c>
      <c r="C101" s="13" t="s">
        <v>199</v>
      </c>
      <c r="D101" s="44">
        <v>642</v>
      </c>
      <c r="E101" s="44">
        <v>478</v>
      </c>
      <c r="F101" s="44">
        <v>283</v>
      </c>
      <c r="G101" s="44">
        <v>0</v>
      </c>
      <c r="H101" s="44">
        <f t="shared" si="1"/>
        <v>1403</v>
      </c>
    </row>
    <row r="102" spans="1:8" s="15" customFormat="1" x14ac:dyDescent="0.2">
      <c r="A102" s="11">
        <v>94</v>
      </c>
      <c r="B102" s="21" t="s">
        <v>200</v>
      </c>
      <c r="C102" s="13" t="s">
        <v>201</v>
      </c>
      <c r="D102" s="44">
        <v>1818</v>
      </c>
      <c r="E102" s="44">
        <v>958</v>
      </c>
      <c r="F102" s="44">
        <v>555</v>
      </c>
      <c r="G102" s="44">
        <v>0</v>
      </c>
      <c r="H102" s="44">
        <f t="shared" si="1"/>
        <v>3331</v>
      </c>
    </row>
    <row r="103" spans="1:8" s="15" customFormat="1" x14ac:dyDescent="0.2">
      <c r="A103" s="11">
        <v>95</v>
      </c>
      <c r="B103" s="12" t="s">
        <v>202</v>
      </c>
      <c r="C103" s="13" t="s">
        <v>203</v>
      </c>
      <c r="D103" s="44">
        <v>2094</v>
      </c>
      <c r="E103" s="44">
        <v>1664</v>
      </c>
      <c r="F103" s="44">
        <v>991</v>
      </c>
      <c r="G103" s="44">
        <v>0</v>
      </c>
      <c r="H103" s="44">
        <f t="shared" si="1"/>
        <v>4749</v>
      </c>
    </row>
    <row r="104" spans="1:8" s="15" customFormat="1" x14ac:dyDescent="0.2">
      <c r="A104" s="11">
        <v>96</v>
      </c>
      <c r="B104" s="16" t="s">
        <v>204</v>
      </c>
      <c r="C104" s="13" t="s">
        <v>205</v>
      </c>
      <c r="D104" s="44">
        <v>1306</v>
      </c>
      <c r="E104" s="44">
        <v>1279</v>
      </c>
      <c r="F104" s="44">
        <v>807</v>
      </c>
      <c r="G104" s="44">
        <v>0</v>
      </c>
      <c r="H104" s="44">
        <f t="shared" si="1"/>
        <v>3392</v>
      </c>
    </row>
    <row r="105" spans="1:8" s="15" customFormat="1" x14ac:dyDescent="0.2">
      <c r="A105" s="11">
        <v>97</v>
      </c>
      <c r="B105" s="12" t="s">
        <v>206</v>
      </c>
      <c r="C105" s="13" t="s">
        <v>207</v>
      </c>
      <c r="D105" s="44">
        <v>0</v>
      </c>
      <c r="E105" s="44">
        <v>0</v>
      </c>
      <c r="F105" s="44">
        <v>0</v>
      </c>
      <c r="G105" s="44">
        <v>0</v>
      </c>
      <c r="H105" s="44">
        <f t="shared" si="1"/>
        <v>0</v>
      </c>
    </row>
    <row r="106" spans="1:8" s="15" customFormat="1" x14ac:dyDescent="0.2">
      <c r="A106" s="11">
        <v>98</v>
      </c>
      <c r="B106" s="12" t="s">
        <v>208</v>
      </c>
      <c r="C106" s="13" t="s">
        <v>209</v>
      </c>
      <c r="D106" s="44">
        <v>0</v>
      </c>
      <c r="E106" s="44">
        <v>0</v>
      </c>
      <c r="F106" s="44">
        <v>0</v>
      </c>
      <c r="G106" s="44">
        <v>0</v>
      </c>
      <c r="H106" s="44">
        <f t="shared" si="1"/>
        <v>0</v>
      </c>
    </row>
    <row r="107" spans="1:8" s="15" customFormat="1" x14ac:dyDescent="0.2">
      <c r="A107" s="11">
        <v>99</v>
      </c>
      <c r="B107" s="21" t="s">
        <v>210</v>
      </c>
      <c r="C107" s="13" t="s">
        <v>211</v>
      </c>
      <c r="D107" s="44">
        <v>0</v>
      </c>
      <c r="E107" s="44">
        <v>0</v>
      </c>
      <c r="F107" s="44">
        <v>0</v>
      </c>
      <c r="G107" s="44">
        <v>0</v>
      </c>
      <c r="H107" s="44">
        <f t="shared" si="1"/>
        <v>0</v>
      </c>
    </row>
    <row r="108" spans="1:8" s="15" customFormat="1" x14ac:dyDescent="0.2">
      <c r="A108" s="11">
        <v>100</v>
      </c>
      <c r="B108" s="21" t="s">
        <v>212</v>
      </c>
      <c r="C108" s="13" t="s">
        <v>213</v>
      </c>
      <c r="D108" s="44">
        <v>0</v>
      </c>
      <c r="E108" s="44">
        <v>0</v>
      </c>
      <c r="F108" s="44">
        <v>0</v>
      </c>
      <c r="G108" s="44">
        <v>0</v>
      </c>
      <c r="H108" s="44">
        <f t="shared" si="1"/>
        <v>0</v>
      </c>
    </row>
    <row r="109" spans="1:8" s="15" customFormat="1" x14ac:dyDescent="0.2">
      <c r="A109" s="11">
        <v>101</v>
      </c>
      <c r="B109" s="21" t="s">
        <v>214</v>
      </c>
      <c r="C109" s="13" t="s">
        <v>215</v>
      </c>
      <c r="D109" s="44">
        <v>0</v>
      </c>
      <c r="E109" s="44">
        <v>0</v>
      </c>
      <c r="F109" s="44">
        <v>0</v>
      </c>
      <c r="G109" s="44">
        <v>0</v>
      </c>
      <c r="H109" s="44">
        <f t="shared" si="1"/>
        <v>0</v>
      </c>
    </row>
    <row r="110" spans="1:8" s="15" customFormat="1" x14ac:dyDescent="0.2">
      <c r="A110" s="11">
        <v>102</v>
      </c>
      <c r="B110" s="21" t="s">
        <v>216</v>
      </c>
      <c r="C110" s="13" t="s">
        <v>217</v>
      </c>
      <c r="D110" s="44">
        <v>0</v>
      </c>
      <c r="E110" s="44">
        <v>0</v>
      </c>
      <c r="F110" s="44">
        <v>0</v>
      </c>
      <c r="G110" s="44">
        <v>0</v>
      </c>
      <c r="H110" s="44">
        <f t="shared" si="1"/>
        <v>0</v>
      </c>
    </row>
    <row r="111" spans="1:8" s="15" customFormat="1" x14ac:dyDescent="0.2">
      <c r="A111" s="11">
        <v>103</v>
      </c>
      <c r="B111" s="21" t="s">
        <v>218</v>
      </c>
      <c r="C111" s="13" t="s">
        <v>219</v>
      </c>
      <c r="D111" s="44">
        <v>0</v>
      </c>
      <c r="E111" s="44">
        <v>0</v>
      </c>
      <c r="F111" s="44">
        <v>0</v>
      </c>
      <c r="G111" s="44">
        <v>0</v>
      </c>
      <c r="H111" s="44">
        <f t="shared" si="1"/>
        <v>0</v>
      </c>
    </row>
    <row r="112" spans="1:8" s="15" customFormat="1" x14ac:dyDescent="0.2">
      <c r="A112" s="11">
        <v>104</v>
      </c>
      <c r="B112" s="27" t="s">
        <v>220</v>
      </c>
      <c r="C112" s="26" t="s">
        <v>221</v>
      </c>
      <c r="D112" s="44">
        <v>0</v>
      </c>
      <c r="E112" s="44">
        <v>0</v>
      </c>
      <c r="F112" s="44">
        <v>0</v>
      </c>
      <c r="G112" s="44">
        <v>0</v>
      </c>
      <c r="H112" s="44">
        <f t="shared" si="1"/>
        <v>0</v>
      </c>
    </row>
    <row r="113" spans="1:8" s="15" customFormat="1" x14ac:dyDescent="0.2">
      <c r="A113" s="11">
        <v>105</v>
      </c>
      <c r="B113" s="16" t="s">
        <v>222</v>
      </c>
      <c r="C113" s="13" t="s">
        <v>223</v>
      </c>
      <c r="D113" s="44">
        <v>0</v>
      </c>
      <c r="E113" s="44">
        <v>0</v>
      </c>
      <c r="F113" s="44">
        <v>0</v>
      </c>
      <c r="G113" s="44">
        <v>0</v>
      </c>
      <c r="H113" s="44">
        <f t="shared" si="1"/>
        <v>0</v>
      </c>
    </row>
    <row r="114" spans="1:8" s="15" customFormat="1" x14ac:dyDescent="0.2">
      <c r="A114" s="11">
        <v>106</v>
      </c>
      <c r="B114" s="21" t="s">
        <v>224</v>
      </c>
      <c r="C114" s="13" t="s">
        <v>225</v>
      </c>
      <c r="D114" s="44">
        <v>0</v>
      </c>
      <c r="E114" s="44">
        <v>0</v>
      </c>
      <c r="F114" s="44">
        <v>0</v>
      </c>
      <c r="G114" s="44">
        <v>0</v>
      </c>
      <c r="H114" s="44">
        <f t="shared" si="1"/>
        <v>0</v>
      </c>
    </row>
    <row r="115" spans="1:8" s="15" customFormat="1" x14ac:dyDescent="0.2">
      <c r="A115" s="11">
        <v>107</v>
      </c>
      <c r="B115" s="12" t="s">
        <v>226</v>
      </c>
      <c r="C115" s="28" t="s">
        <v>227</v>
      </c>
      <c r="D115" s="44">
        <v>0</v>
      </c>
      <c r="E115" s="44">
        <v>0</v>
      </c>
      <c r="F115" s="44">
        <v>0</v>
      </c>
      <c r="G115" s="44">
        <v>0</v>
      </c>
      <c r="H115" s="44">
        <f t="shared" si="1"/>
        <v>0</v>
      </c>
    </row>
    <row r="116" spans="1:8" s="15" customFormat="1" x14ac:dyDescent="0.2">
      <c r="A116" s="11">
        <v>108</v>
      </c>
      <c r="B116" s="21" t="s">
        <v>228</v>
      </c>
      <c r="C116" s="13" t="s">
        <v>229</v>
      </c>
      <c r="D116" s="44">
        <v>0</v>
      </c>
      <c r="E116" s="44">
        <v>0</v>
      </c>
      <c r="F116" s="44">
        <v>0</v>
      </c>
      <c r="G116" s="44">
        <v>0</v>
      </c>
      <c r="H116" s="44">
        <f t="shared" si="1"/>
        <v>0</v>
      </c>
    </row>
    <row r="117" spans="1:8" s="15" customFormat="1" x14ac:dyDescent="0.2">
      <c r="A117" s="11">
        <v>109</v>
      </c>
      <c r="B117" s="16" t="s">
        <v>230</v>
      </c>
      <c r="C117" s="13" t="s">
        <v>231</v>
      </c>
      <c r="D117" s="44">
        <v>0</v>
      </c>
      <c r="E117" s="44">
        <v>0</v>
      </c>
      <c r="F117" s="44">
        <v>0</v>
      </c>
      <c r="G117" s="44">
        <v>0</v>
      </c>
      <c r="H117" s="44">
        <f t="shared" si="1"/>
        <v>0</v>
      </c>
    </row>
    <row r="118" spans="1:8" s="15" customFormat="1" x14ac:dyDescent="0.2">
      <c r="A118" s="11">
        <v>110</v>
      </c>
      <c r="B118" s="12" t="s">
        <v>232</v>
      </c>
      <c r="C118" s="13" t="s">
        <v>233</v>
      </c>
      <c r="D118" s="44">
        <v>0</v>
      </c>
      <c r="E118" s="44">
        <v>0</v>
      </c>
      <c r="F118" s="44">
        <v>0</v>
      </c>
      <c r="G118" s="44">
        <v>0</v>
      </c>
      <c r="H118" s="44">
        <f t="shared" si="1"/>
        <v>0</v>
      </c>
    </row>
    <row r="119" spans="1:8" s="15" customFormat="1" x14ac:dyDescent="0.2">
      <c r="A119" s="11">
        <v>111</v>
      </c>
      <c r="B119" s="16" t="s">
        <v>234</v>
      </c>
      <c r="C119" s="13" t="s">
        <v>235</v>
      </c>
      <c r="D119" s="44">
        <v>0</v>
      </c>
      <c r="E119" s="44">
        <v>0</v>
      </c>
      <c r="F119" s="44">
        <v>0</v>
      </c>
      <c r="G119" s="44">
        <v>0</v>
      </c>
      <c r="H119" s="44">
        <f t="shared" si="1"/>
        <v>0</v>
      </c>
    </row>
    <row r="120" spans="1:8" s="15" customFormat="1" x14ac:dyDescent="0.2">
      <c r="A120" s="11">
        <v>112</v>
      </c>
      <c r="B120" s="16" t="s">
        <v>236</v>
      </c>
      <c r="C120" s="13" t="s">
        <v>237</v>
      </c>
      <c r="D120" s="44">
        <v>0</v>
      </c>
      <c r="E120" s="44">
        <v>0</v>
      </c>
      <c r="F120" s="44">
        <v>0</v>
      </c>
      <c r="G120" s="44">
        <v>0</v>
      </c>
      <c r="H120" s="44">
        <f t="shared" si="1"/>
        <v>0</v>
      </c>
    </row>
    <row r="121" spans="1:8" s="15" customFormat="1" x14ac:dyDescent="0.2">
      <c r="A121" s="11">
        <v>113</v>
      </c>
      <c r="B121" s="21" t="s">
        <v>238</v>
      </c>
      <c r="C121" s="13" t="s">
        <v>239</v>
      </c>
      <c r="D121" s="44">
        <v>0</v>
      </c>
      <c r="E121" s="44">
        <v>0</v>
      </c>
      <c r="F121" s="44">
        <v>0</v>
      </c>
      <c r="G121" s="44">
        <v>0</v>
      </c>
      <c r="H121" s="44">
        <f t="shared" si="1"/>
        <v>0</v>
      </c>
    </row>
    <row r="122" spans="1:8" s="15" customFormat="1" x14ac:dyDescent="0.2">
      <c r="A122" s="11">
        <v>114</v>
      </c>
      <c r="B122" s="21" t="s">
        <v>240</v>
      </c>
      <c r="C122" s="23" t="s">
        <v>241</v>
      </c>
      <c r="D122" s="44">
        <v>0</v>
      </c>
      <c r="E122" s="44">
        <v>0</v>
      </c>
      <c r="F122" s="44">
        <v>0</v>
      </c>
      <c r="G122" s="44">
        <v>0</v>
      </c>
      <c r="H122" s="44">
        <f t="shared" si="1"/>
        <v>0</v>
      </c>
    </row>
    <row r="123" spans="1:8" s="15" customFormat="1" x14ac:dyDescent="0.2">
      <c r="A123" s="11">
        <v>115</v>
      </c>
      <c r="B123" s="21" t="s">
        <v>242</v>
      </c>
      <c r="C123" s="13" t="s">
        <v>243</v>
      </c>
      <c r="D123" s="44">
        <v>2037</v>
      </c>
      <c r="E123" s="44">
        <v>2090</v>
      </c>
      <c r="F123" s="44">
        <v>1350</v>
      </c>
      <c r="G123" s="44">
        <v>660</v>
      </c>
      <c r="H123" s="44">
        <f t="shared" si="1"/>
        <v>6137</v>
      </c>
    </row>
    <row r="124" spans="1:8" x14ac:dyDescent="0.2">
      <c r="A124" s="11">
        <v>116</v>
      </c>
      <c r="B124" s="21" t="s">
        <v>244</v>
      </c>
      <c r="C124" s="13" t="s">
        <v>245</v>
      </c>
      <c r="D124" s="44">
        <v>2936</v>
      </c>
      <c r="E124" s="44">
        <v>0</v>
      </c>
      <c r="F124" s="44">
        <v>0</v>
      </c>
      <c r="G124" s="44">
        <v>0</v>
      </c>
      <c r="H124" s="44">
        <f t="shared" si="1"/>
        <v>2936</v>
      </c>
    </row>
    <row r="125" spans="1:8" s="15" customFormat="1" x14ac:dyDescent="0.2">
      <c r="A125" s="11">
        <v>117</v>
      </c>
      <c r="B125" s="21" t="s">
        <v>246</v>
      </c>
      <c r="C125" s="13" t="s">
        <v>247</v>
      </c>
      <c r="D125" s="44">
        <v>12070</v>
      </c>
      <c r="E125" s="44">
        <v>1623</v>
      </c>
      <c r="F125" s="44">
        <v>695</v>
      </c>
      <c r="G125" s="44">
        <v>751</v>
      </c>
      <c r="H125" s="44">
        <f t="shared" si="1"/>
        <v>15139</v>
      </c>
    </row>
    <row r="126" spans="1:8" s="15" customFormat="1" x14ac:dyDescent="0.2">
      <c r="A126" s="11">
        <v>118</v>
      </c>
      <c r="B126" s="12" t="s">
        <v>248</v>
      </c>
      <c r="C126" s="13" t="s">
        <v>249</v>
      </c>
      <c r="D126" s="44">
        <v>3438</v>
      </c>
      <c r="E126" s="44">
        <v>3</v>
      </c>
      <c r="F126" s="44">
        <v>16</v>
      </c>
      <c r="G126" s="44">
        <v>0</v>
      </c>
      <c r="H126" s="44">
        <f t="shared" si="1"/>
        <v>3457</v>
      </c>
    </row>
    <row r="127" spans="1:8" s="15" customFormat="1" x14ac:dyDescent="0.2">
      <c r="A127" s="11">
        <v>119</v>
      </c>
      <c r="B127" s="12" t="s">
        <v>250</v>
      </c>
      <c r="C127" s="13" t="s">
        <v>251</v>
      </c>
      <c r="D127" s="44">
        <v>0</v>
      </c>
      <c r="E127" s="44">
        <v>0</v>
      </c>
      <c r="F127" s="44">
        <v>0</v>
      </c>
      <c r="G127" s="44">
        <v>0</v>
      </c>
      <c r="H127" s="44">
        <f t="shared" si="1"/>
        <v>0</v>
      </c>
    </row>
    <row r="128" spans="1:8" s="15" customFormat="1" x14ac:dyDescent="0.2">
      <c r="A128" s="11">
        <v>120</v>
      </c>
      <c r="B128" s="12" t="s">
        <v>252</v>
      </c>
      <c r="C128" s="13" t="s">
        <v>253</v>
      </c>
      <c r="D128" s="44">
        <v>685</v>
      </c>
      <c r="E128" s="44">
        <v>0</v>
      </c>
      <c r="F128" s="44">
        <v>0</v>
      </c>
      <c r="G128" s="44">
        <v>0</v>
      </c>
      <c r="H128" s="44">
        <f t="shared" si="1"/>
        <v>685</v>
      </c>
    </row>
    <row r="129" spans="1:9" s="15" customFormat="1" x14ac:dyDescent="0.2">
      <c r="A129" s="11">
        <v>121</v>
      </c>
      <c r="B129" s="21" t="s">
        <v>254</v>
      </c>
      <c r="C129" s="13" t="s">
        <v>255</v>
      </c>
      <c r="D129" s="44">
        <v>0</v>
      </c>
      <c r="E129" s="44">
        <v>0</v>
      </c>
      <c r="F129" s="44">
        <v>0</v>
      </c>
      <c r="G129" s="44">
        <v>0</v>
      </c>
      <c r="H129" s="44">
        <f t="shared" si="1"/>
        <v>0</v>
      </c>
    </row>
    <row r="130" spans="1:9" s="15" customFormat="1" x14ac:dyDescent="0.2">
      <c r="A130" s="11">
        <v>122</v>
      </c>
      <c r="B130" s="21" t="s">
        <v>256</v>
      </c>
      <c r="C130" s="13" t="s">
        <v>257</v>
      </c>
      <c r="D130" s="44">
        <v>0</v>
      </c>
      <c r="E130" s="44">
        <v>0</v>
      </c>
      <c r="F130" s="44">
        <v>0</v>
      </c>
      <c r="G130" s="44">
        <v>149</v>
      </c>
      <c r="H130" s="44">
        <f t="shared" si="1"/>
        <v>149</v>
      </c>
    </row>
    <row r="131" spans="1:9" s="15" customFormat="1" x14ac:dyDescent="0.2">
      <c r="A131" s="11">
        <v>123</v>
      </c>
      <c r="B131" s="21" t="s">
        <v>258</v>
      </c>
      <c r="C131" s="13" t="s">
        <v>259</v>
      </c>
      <c r="D131" s="44">
        <v>509</v>
      </c>
      <c r="E131" s="44">
        <v>1098</v>
      </c>
      <c r="F131" s="44">
        <v>798</v>
      </c>
      <c r="G131" s="44">
        <v>352</v>
      </c>
      <c r="H131" s="44">
        <f t="shared" si="1"/>
        <v>2757</v>
      </c>
    </row>
    <row r="132" spans="1:9" s="15" customFormat="1" x14ac:dyDescent="0.2">
      <c r="A132" s="11">
        <v>124</v>
      </c>
      <c r="B132" s="12" t="s">
        <v>260</v>
      </c>
      <c r="C132" s="13" t="s">
        <v>261</v>
      </c>
      <c r="D132" s="44">
        <v>3270</v>
      </c>
      <c r="E132" s="44">
        <v>2198</v>
      </c>
      <c r="F132" s="44">
        <v>1846</v>
      </c>
      <c r="G132" s="44">
        <v>351</v>
      </c>
      <c r="H132" s="44">
        <f t="shared" si="1"/>
        <v>7665</v>
      </c>
    </row>
    <row r="133" spans="1:9" s="15" customFormat="1" x14ac:dyDescent="0.2">
      <c r="A133" s="11">
        <v>125</v>
      </c>
      <c r="B133" s="16" t="s">
        <v>262</v>
      </c>
      <c r="C133" s="13" t="s">
        <v>263</v>
      </c>
      <c r="D133" s="44">
        <v>5688</v>
      </c>
      <c r="E133" s="44">
        <v>3178</v>
      </c>
      <c r="F133" s="44">
        <v>2019</v>
      </c>
      <c r="G133" s="44">
        <v>366</v>
      </c>
      <c r="H133" s="44">
        <f t="shared" si="1"/>
        <v>11251</v>
      </c>
    </row>
    <row r="134" spans="1:9" x14ac:dyDescent="0.2">
      <c r="A134" s="11">
        <v>126</v>
      </c>
      <c r="B134" s="21" t="s">
        <v>264</v>
      </c>
      <c r="C134" s="13" t="s">
        <v>265</v>
      </c>
      <c r="D134" s="44">
        <v>0</v>
      </c>
      <c r="E134" s="44">
        <v>0</v>
      </c>
      <c r="F134" s="44">
        <v>0</v>
      </c>
      <c r="G134" s="44">
        <v>0</v>
      </c>
      <c r="H134" s="44">
        <f t="shared" si="1"/>
        <v>0</v>
      </c>
    </row>
    <row r="135" spans="1:9" x14ac:dyDescent="0.2">
      <c r="A135" s="11">
        <v>127</v>
      </c>
      <c r="B135" s="12" t="s">
        <v>266</v>
      </c>
      <c r="C135" s="13" t="s">
        <v>267</v>
      </c>
      <c r="D135" s="44">
        <v>0</v>
      </c>
      <c r="E135" s="44">
        <v>0</v>
      </c>
      <c r="F135" s="44">
        <v>0</v>
      </c>
      <c r="G135" s="44">
        <v>0</v>
      </c>
      <c r="H135" s="44">
        <f t="shared" si="1"/>
        <v>0</v>
      </c>
    </row>
    <row r="136" spans="1:9" x14ac:dyDescent="0.2">
      <c r="A136" s="11">
        <v>128</v>
      </c>
      <c r="B136" s="21" t="s">
        <v>268</v>
      </c>
      <c r="C136" s="13" t="s">
        <v>269</v>
      </c>
      <c r="D136" s="44">
        <v>0</v>
      </c>
      <c r="E136" s="44">
        <v>0</v>
      </c>
      <c r="F136" s="44">
        <v>0</v>
      </c>
      <c r="G136" s="44">
        <v>0</v>
      </c>
      <c r="H136" s="44">
        <f t="shared" si="1"/>
        <v>0</v>
      </c>
    </row>
    <row r="137" spans="1:9" x14ac:dyDescent="0.2">
      <c r="A137" s="11">
        <v>129</v>
      </c>
      <c r="B137" s="46" t="s">
        <v>270</v>
      </c>
      <c r="C137" s="47" t="s">
        <v>271</v>
      </c>
      <c r="D137" s="44">
        <v>0</v>
      </c>
      <c r="E137" s="44">
        <v>0</v>
      </c>
      <c r="F137" s="44">
        <v>0</v>
      </c>
      <c r="G137" s="44">
        <v>0</v>
      </c>
      <c r="H137" s="44">
        <f t="shared" si="1"/>
        <v>0</v>
      </c>
    </row>
    <row r="138" spans="1:9" x14ac:dyDescent="0.2">
      <c r="A138" s="11">
        <v>130</v>
      </c>
      <c r="B138" s="48" t="s">
        <v>272</v>
      </c>
      <c r="C138" s="49" t="s">
        <v>273</v>
      </c>
      <c r="D138" s="44">
        <v>0</v>
      </c>
      <c r="E138" s="44">
        <v>0</v>
      </c>
      <c r="F138" s="44">
        <v>0</v>
      </c>
      <c r="G138" s="44">
        <v>0</v>
      </c>
      <c r="H138" s="44">
        <f t="shared" ref="H138:H143" si="2">D138+E138+F138+G138</f>
        <v>0</v>
      </c>
    </row>
    <row r="139" spans="1:9" x14ac:dyDescent="0.2">
      <c r="A139" s="11">
        <v>131</v>
      </c>
      <c r="B139" s="50" t="s">
        <v>274</v>
      </c>
      <c r="C139" s="51" t="s">
        <v>748</v>
      </c>
      <c r="D139" s="44">
        <v>0</v>
      </c>
      <c r="E139" s="44">
        <v>0</v>
      </c>
      <c r="F139" s="44">
        <v>0</v>
      </c>
      <c r="G139" s="44">
        <v>0</v>
      </c>
      <c r="H139" s="44">
        <f t="shared" si="2"/>
        <v>0</v>
      </c>
    </row>
    <row r="140" spans="1:9" x14ac:dyDescent="0.2">
      <c r="A140" s="11">
        <v>132</v>
      </c>
      <c r="B140" s="11" t="s">
        <v>275</v>
      </c>
      <c r="C140" s="37" t="s">
        <v>276</v>
      </c>
      <c r="D140" s="44">
        <v>0</v>
      </c>
      <c r="E140" s="44">
        <v>0</v>
      </c>
      <c r="F140" s="44">
        <v>0</v>
      </c>
      <c r="G140" s="44">
        <v>0</v>
      </c>
      <c r="H140" s="44">
        <f t="shared" si="2"/>
        <v>0</v>
      </c>
    </row>
    <row r="141" spans="1:9" x14ac:dyDescent="0.2">
      <c r="A141" s="11">
        <v>133</v>
      </c>
      <c r="B141" s="38" t="s">
        <v>277</v>
      </c>
      <c r="C141" s="37" t="s">
        <v>278</v>
      </c>
      <c r="D141" s="44">
        <v>0</v>
      </c>
      <c r="E141" s="44">
        <v>0</v>
      </c>
      <c r="F141" s="44">
        <v>0</v>
      </c>
      <c r="G141" s="44">
        <v>0</v>
      </c>
      <c r="H141" s="44">
        <f t="shared" si="2"/>
        <v>0</v>
      </c>
    </row>
    <row r="142" spans="1:9" x14ac:dyDescent="0.2">
      <c r="A142" s="11">
        <v>134</v>
      </c>
      <c r="B142" s="39" t="s">
        <v>279</v>
      </c>
      <c r="C142" s="37" t="s">
        <v>280</v>
      </c>
      <c r="D142" s="44">
        <v>0</v>
      </c>
      <c r="E142" s="44">
        <v>0</v>
      </c>
      <c r="F142" s="44">
        <v>0</v>
      </c>
      <c r="G142" s="44">
        <v>0</v>
      </c>
      <c r="H142" s="44">
        <f t="shared" si="2"/>
        <v>0</v>
      </c>
    </row>
    <row r="143" spans="1:9" x14ac:dyDescent="0.2">
      <c r="A143" s="11">
        <v>135</v>
      </c>
      <c r="B143" s="39" t="s">
        <v>281</v>
      </c>
      <c r="C143" s="37" t="s">
        <v>282</v>
      </c>
      <c r="D143" s="44">
        <v>0</v>
      </c>
      <c r="E143" s="44">
        <v>0</v>
      </c>
      <c r="F143" s="44">
        <v>0</v>
      </c>
      <c r="G143" s="44">
        <v>0</v>
      </c>
      <c r="H143" s="44">
        <f t="shared" si="2"/>
        <v>0</v>
      </c>
    </row>
    <row r="144" spans="1:9" s="43" customFormat="1" x14ac:dyDescent="0.2">
      <c r="A144" s="41"/>
      <c r="B144" s="41"/>
      <c r="C144" s="42"/>
      <c r="D144" s="1"/>
      <c r="E144" s="1"/>
      <c r="F144" s="1"/>
      <c r="G144" s="1"/>
      <c r="H144" s="1"/>
      <c r="I144" s="1"/>
    </row>
    <row r="146" spans="1:9" s="43" customFormat="1" x14ac:dyDescent="0.2">
      <c r="A146" s="41"/>
      <c r="B146" s="41"/>
      <c r="C146" s="42"/>
      <c r="D146" s="1"/>
      <c r="E146" s="1"/>
      <c r="F146" s="1"/>
      <c r="G146" s="1"/>
      <c r="H146" s="1"/>
      <c r="I146" s="1"/>
    </row>
    <row r="147" spans="1:9" s="43" customFormat="1" x14ac:dyDescent="0.2">
      <c r="A147" s="41"/>
      <c r="B147" s="41"/>
      <c r="C147" s="42"/>
      <c r="D147" s="1"/>
      <c r="E147" s="1"/>
      <c r="F147" s="1"/>
      <c r="G147" s="1"/>
      <c r="H147" s="1"/>
      <c r="I147" s="1"/>
    </row>
  </sheetData>
  <mergeCells count="7">
    <mergeCell ref="A8:C8"/>
    <mergeCell ref="A1:H3"/>
    <mergeCell ref="A4:A5"/>
    <mergeCell ref="B4:B5"/>
    <mergeCell ref="C4:C5"/>
    <mergeCell ref="D4:H4"/>
    <mergeCell ref="A6:C6"/>
  </mergeCells>
  <pageMargins left="0" right="0" top="0" bottom="0" header="0" footer="0"/>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7"/>
  <sheetViews>
    <sheetView zoomScale="110" zoomScaleNormal="110" workbookViewId="0">
      <pane xSplit="3" ySplit="9" topLeftCell="M125" activePane="bottomRight" state="frozen"/>
      <selection pane="topRight" activeCell="D1" sqref="D1"/>
      <selection pane="bottomLeft" activeCell="A11" sqref="A11"/>
      <selection pane="bottomRight" sqref="A1:Z3"/>
    </sheetView>
  </sheetViews>
  <sheetFormatPr defaultColWidth="9.140625" defaultRowHeight="12" x14ac:dyDescent="0.2"/>
  <cols>
    <col min="1" max="1" width="4.7109375" style="41" customWidth="1"/>
    <col min="2" max="2" width="9.28515625" style="41" customWidth="1"/>
    <col min="3" max="3" width="31.7109375" style="42" bestFit="1" customWidth="1"/>
    <col min="4" max="5" width="7.42578125" style="1" customWidth="1"/>
    <col min="6" max="6" width="12.28515625" style="1" customWidth="1"/>
    <col min="7" max="7" width="16.140625" style="1" customWidth="1"/>
    <col min="8" max="8" width="6.28515625" style="1" customWidth="1"/>
    <col min="9" max="9" width="7.7109375" style="1" customWidth="1"/>
    <col min="10" max="10" width="8.7109375" style="1" customWidth="1"/>
    <col min="11" max="11" width="9.140625" style="1"/>
    <col min="12" max="12" width="7.85546875" style="1" customWidth="1"/>
    <col min="13" max="13" width="8.42578125" style="1" customWidth="1"/>
    <col min="14" max="14" width="8.140625" style="1" customWidth="1"/>
    <col min="15" max="16" width="8.28515625" style="1" customWidth="1"/>
    <col min="17" max="17" width="8.140625" style="1" customWidth="1"/>
    <col min="18" max="19" width="10.85546875" style="1" customWidth="1"/>
    <col min="20" max="20" width="11.42578125" style="1" customWidth="1"/>
    <col min="21" max="21" width="11.28515625" style="1" customWidth="1"/>
    <col min="22" max="22" width="11.5703125" style="1" customWidth="1"/>
    <col min="23" max="23" width="12" style="1" customWidth="1"/>
    <col min="24" max="24" width="10.7109375" style="1" customWidth="1"/>
    <col min="25" max="25" width="7.7109375" style="1" customWidth="1"/>
    <col min="26" max="16384" width="9.140625" style="1"/>
  </cols>
  <sheetData>
    <row r="1" spans="1:26" ht="12.75" customHeight="1" x14ac:dyDescent="0.2">
      <c r="A1" s="1082" t="s">
        <v>0</v>
      </c>
      <c r="B1" s="1082"/>
      <c r="C1" s="1082"/>
      <c r="D1" s="1082"/>
      <c r="E1" s="1082"/>
      <c r="F1" s="1082"/>
      <c r="G1" s="1082"/>
      <c r="H1" s="1082"/>
      <c r="I1" s="1082"/>
      <c r="J1" s="1082"/>
      <c r="K1" s="1082"/>
      <c r="L1" s="1082"/>
      <c r="M1" s="1082"/>
      <c r="N1" s="1082"/>
      <c r="O1" s="1082"/>
      <c r="P1" s="1082"/>
      <c r="Q1" s="1082"/>
      <c r="R1" s="1082"/>
      <c r="S1" s="1082"/>
      <c r="T1" s="1082"/>
      <c r="U1" s="1082"/>
      <c r="V1" s="1082"/>
      <c r="W1" s="1082"/>
      <c r="X1" s="1082"/>
      <c r="Y1" s="1082"/>
      <c r="Z1" s="1082"/>
    </row>
    <row r="2" spans="1:26" ht="15.75" customHeight="1" x14ac:dyDescent="0.2">
      <c r="A2" s="1082"/>
      <c r="B2" s="1082"/>
      <c r="C2" s="1082"/>
      <c r="D2" s="1082"/>
      <c r="E2" s="1082"/>
      <c r="F2" s="1082"/>
      <c r="G2" s="1082"/>
      <c r="H2" s="1082"/>
      <c r="I2" s="1082"/>
      <c r="J2" s="1082"/>
      <c r="K2" s="1082"/>
      <c r="L2" s="1082"/>
      <c r="M2" s="1082"/>
      <c r="N2" s="1082"/>
      <c r="O2" s="1082"/>
      <c r="P2" s="1082"/>
      <c r="Q2" s="1082"/>
      <c r="R2" s="1082"/>
      <c r="S2" s="1082"/>
      <c r="T2" s="1082"/>
      <c r="U2" s="1082"/>
      <c r="V2" s="1082"/>
      <c r="W2" s="1082"/>
      <c r="X2" s="1082"/>
      <c r="Y2" s="1082"/>
      <c r="Z2" s="1082"/>
    </row>
    <row r="3" spans="1:26" ht="3.75" customHeight="1" x14ac:dyDescent="0.2">
      <c r="A3" s="1083"/>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Y3" s="1083"/>
      <c r="Z3" s="1083"/>
    </row>
    <row r="4" spans="1:26" s="2" customFormat="1" ht="12" customHeight="1" x14ac:dyDescent="0.2">
      <c r="A4" s="1084" t="s">
        <v>1</v>
      </c>
      <c r="B4" s="1084" t="s">
        <v>2</v>
      </c>
      <c r="C4" s="1085" t="s">
        <v>3</v>
      </c>
      <c r="D4" s="1097" t="s">
        <v>288</v>
      </c>
      <c r="E4" s="1097"/>
      <c r="F4" s="1097"/>
      <c r="G4" s="1097"/>
      <c r="H4" s="1097"/>
      <c r="I4" s="1097"/>
      <c r="J4" s="1097"/>
      <c r="K4" s="1097"/>
      <c r="L4" s="1092" t="s">
        <v>289</v>
      </c>
      <c r="M4" s="1093"/>
      <c r="N4" s="1093"/>
      <c r="O4" s="1093"/>
      <c r="P4" s="1093"/>
      <c r="Q4" s="1093"/>
      <c r="R4" s="1086" t="s">
        <v>290</v>
      </c>
      <c r="S4" s="1086"/>
      <c r="T4" s="1086"/>
      <c r="U4" s="1086"/>
      <c r="V4" s="1086"/>
      <c r="W4" s="1086"/>
      <c r="X4" s="1086"/>
      <c r="Y4" s="1086"/>
      <c r="Z4" s="1086"/>
    </row>
    <row r="5" spans="1:26" s="2" customFormat="1" ht="49.5" customHeight="1" x14ac:dyDescent="0.2">
      <c r="A5" s="1084"/>
      <c r="B5" s="1084"/>
      <c r="C5" s="1085"/>
      <c r="D5" s="1087" t="s">
        <v>291</v>
      </c>
      <c r="E5" s="1087" t="s">
        <v>292</v>
      </c>
      <c r="F5" s="52" t="s">
        <v>716</v>
      </c>
      <c r="G5" s="52" t="s">
        <v>717</v>
      </c>
      <c r="H5" s="1087" t="s">
        <v>293</v>
      </c>
      <c r="I5" s="1087"/>
      <c r="J5" s="1087"/>
      <c r="K5" s="1088" t="s">
        <v>12</v>
      </c>
      <c r="L5" s="1090" t="s">
        <v>294</v>
      </c>
      <c r="M5" s="1090" t="s">
        <v>295</v>
      </c>
      <c r="N5" s="1090" t="s">
        <v>296</v>
      </c>
      <c r="O5" s="1090" t="s">
        <v>758</v>
      </c>
      <c r="P5" s="1098" t="s">
        <v>759</v>
      </c>
      <c r="Q5" s="1091" t="s">
        <v>12</v>
      </c>
      <c r="R5" s="1096" t="s">
        <v>297</v>
      </c>
      <c r="S5" s="1096" t="s">
        <v>298</v>
      </c>
      <c r="T5" s="1096" t="s">
        <v>299</v>
      </c>
      <c r="U5" s="1096" t="s">
        <v>300</v>
      </c>
      <c r="V5" s="1096" t="s">
        <v>301</v>
      </c>
      <c r="W5" s="1096" t="s">
        <v>302</v>
      </c>
      <c r="X5" s="1094" t="s">
        <v>303</v>
      </c>
      <c r="Y5" s="1095" t="s">
        <v>304</v>
      </c>
      <c r="Z5" s="1086" t="s">
        <v>12</v>
      </c>
    </row>
    <row r="6" spans="1:26" ht="48.75" customHeight="1" x14ac:dyDescent="0.2">
      <c r="A6" s="1084"/>
      <c r="B6" s="1084"/>
      <c r="C6" s="1085"/>
      <c r="D6" s="1087"/>
      <c r="E6" s="1087"/>
      <c r="F6" s="3" t="s">
        <v>305</v>
      </c>
      <c r="G6" s="3" t="s">
        <v>12</v>
      </c>
      <c r="H6" s="53" t="s">
        <v>306</v>
      </c>
      <c r="I6" s="54" t="s">
        <v>307</v>
      </c>
      <c r="J6" s="54" t="s">
        <v>308</v>
      </c>
      <c r="K6" s="1089"/>
      <c r="L6" s="1090"/>
      <c r="M6" s="1090"/>
      <c r="N6" s="1090"/>
      <c r="O6" s="1090"/>
      <c r="P6" s="1099"/>
      <c r="Q6" s="1091"/>
      <c r="R6" s="1096"/>
      <c r="S6" s="1096"/>
      <c r="T6" s="1096"/>
      <c r="U6" s="1096"/>
      <c r="V6" s="1096"/>
      <c r="W6" s="1096"/>
      <c r="X6" s="1094"/>
      <c r="Y6" s="1095"/>
      <c r="Z6" s="1086"/>
    </row>
    <row r="7" spans="1:26" s="2" customFormat="1" x14ac:dyDescent="0.2">
      <c r="A7" s="1081" t="s">
        <v>12</v>
      </c>
      <c r="B7" s="1081"/>
      <c r="C7" s="1081"/>
      <c r="D7" s="5">
        <f>D8+D9</f>
        <v>106045</v>
      </c>
      <c r="E7" s="568">
        <f t="shared" ref="E7:Z7" si="0">E8+E9</f>
        <v>5319</v>
      </c>
      <c r="F7" s="568">
        <f t="shared" si="0"/>
        <v>14967</v>
      </c>
      <c r="G7" s="568">
        <f t="shared" si="0"/>
        <v>10348</v>
      </c>
      <c r="H7" s="568">
        <f t="shared" si="0"/>
        <v>7998</v>
      </c>
      <c r="I7" s="568">
        <f t="shared" si="0"/>
        <v>549</v>
      </c>
      <c r="J7" s="568">
        <f t="shared" si="0"/>
        <v>1801</v>
      </c>
      <c r="K7" s="568">
        <f t="shared" si="0"/>
        <v>136679</v>
      </c>
      <c r="L7" s="568">
        <f t="shared" si="0"/>
        <v>3056</v>
      </c>
      <c r="M7" s="568">
        <f t="shared" si="0"/>
        <v>13548</v>
      </c>
      <c r="N7" s="568">
        <f t="shared" si="0"/>
        <v>43922</v>
      </c>
      <c r="O7" s="568">
        <f t="shared" si="0"/>
        <v>27508</v>
      </c>
      <c r="P7" s="568">
        <f t="shared" si="0"/>
        <v>9717</v>
      </c>
      <c r="Q7" s="568">
        <f t="shared" si="0"/>
        <v>97751</v>
      </c>
      <c r="R7" s="568">
        <f t="shared" si="0"/>
        <v>304</v>
      </c>
      <c r="S7" s="568">
        <f t="shared" si="0"/>
        <v>779</v>
      </c>
      <c r="T7" s="568">
        <f t="shared" si="0"/>
        <v>631</v>
      </c>
      <c r="U7" s="568">
        <f t="shared" si="0"/>
        <v>431</v>
      </c>
      <c r="V7" s="568">
        <f t="shared" si="0"/>
        <v>618</v>
      </c>
      <c r="W7" s="568">
        <f t="shared" si="0"/>
        <v>1497</v>
      </c>
      <c r="X7" s="568">
        <f t="shared" si="0"/>
        <v>2007</v>
      </c>
      <c r="Y7" s="568">
        <f t="shared" si="0"/>
        <v>46</v>
      </c>
      <c r="Z7" s="568">
        <f t="shared" si="0"/>
        <v>6313</v>
      </c>
    </row>
    <row r="8" spans="1:26" s="10" customFormat="1" ht="15" customHeight="1" x14ac:dyDescent="0.2">
      <c r="A8" s="6"/>
      <c r="B8" s="6"/>
      <c r="C8" s="7" t="s">
        <v>13</v>
      </c>
      <c r="D8" s="44"/>
      <c r="E8" s="44"/>
      <c r="F8" s="44"/>
      <c r="G8" s="44">
        <f>H8+I8+J8</f>
        <v>0</v>
      </c>
      <c r="H8" s="44"/>
      <c r="I8" s="9"/>
      <c r="J8" s="55"/>
      <c r="K8" s="56">
        <f>D8+E8+F8+G8</f>
        <v>0</v>
      </c>
      <c r="L8" s="55"/>
      <c r="M8" s="55"/>
      <c r="N8" s="55"/>
      <c r="O8" s="55"/>
      <c r="P8" s="55"/>
      <c r="Q8" s="57">
        <f>L8+M8+N8+O8</f>
        <v>0</v>
      </c>
      <c r="R8" s="56"/>
      <c r="S8" s="56"/>
      <c r="T8" s="56"/>
      <c r="U8" s="56"/>
      <c r="V8" s="56"/>
      <c r="W8" s="56"/>
      <c r="X8" s="56"/>
      <c r="Y8" s="56"/>
      <c r="Z8" s="56">
        <f>R8+S8+T8+U8+V8+W8+X8+Y8</f>
        <v>0</v>
      </c>
    </row>
    <row r="9" spans="1:26" s="2" customFormat="1" x14ac:dyDescent="0.2">
      <c r="A9" s="1081" t="s">
        <v>14</v>
      </c>
      <c r="B9" s="1081"/>
      <c r="C9" s="1081"/>
      <c r="D9" s="5">
        <f t="shared" ref="D9:J9" si="1">SUM(D10:D144)</f>
        <v>106045</v>
      </c>
      <c r="E9" s="5">
        <f t="shared" si="1"/>
        <v>5319</v>
      </c>
      <c r="F9" s="5">
        <f t="shared" si="1"/>
        <v>14967</v>
      </c>
      <c r="G9" s="5">
        <f t="shared" si="1"/>
        <v>10348</v>
      </c>
      <c r="H9" s="5">
        <f t="shared" si="1"/>
        <v>7998</v>
      </c>
      <c r="I9" s="5">
        <f t="shared" si="1"/>
        <v>549</v>
      </c>
      <c r="J9" s="5">
        <f t="shared" si="1"/>
        <v>1801</v>
      </c>
      <c r="K9" s="5">
        <f>D9+E9+F9+G9</f>
        <v>136679</v>
      </c>
      <c r="L9" s="5">
        <f t="shared" ref="L9:Z9" si="2">SUM(L10:L144)</f>
        <v>3056</v>
      </c>
      <c r="M9" s="5">
        <f t="shared" si="2"/>
        <v>13548</v>
      </c>
      <c r="N9" s="5">
        <f t="shared" si="2"/>
        <v>43922</v>
      </c>
      <c r="O9" s="5">
        <f t="shared" si="2"/>
        <v>27508</v>
      </c>
      <c r="P9" s="535">
        <f t="shared" si="2"/>
        <v>9717</v>
      </c>
      <c r="Q9" s="5">
        <f t="shared" si="2"/>
        <v>97751</v>
      </c>
      <c r="R9" s="58">
        <f t="shared" si="2"/>
        <v>304</v>
      </c>
      <c r="S9" s="58">
        <f t="shared" si="2"/>
        <v>779</v>
      </c>
      <c r="T9" s="58">
        <f t="shared" si="2"/>
        <v>631</v>
      </c>
      <c r="U9" s="58">
        <f t="shared" si="2"/>
        <v>431</v>
      </c>
      <c r="V9" s="58">
        <f t="shared" si="2"/>
        <v>618</v>
      </c>
      <c r="W9" s="58">
        <f t="shared" si="2"/>
        <v>1497</v>
      </c>
      <c r="X9" s="58">
        <f t="shared" si="2"/>
        <v>2007</v>
      </c>
      <c r="Y9" s="58">
        <f t="shared" si="2"/>
        <v>46</v>
      </c>
      <c r="Z9" s="58">
        <f t="shared" si="2"/>
        <v>6313</v>
      </c>
    </row>
    <row r="10" spans="1:26" s="15" customFormat="1" x14ac:dyDescent="0.2">
      <c r="A10" s="11">
        <v>1</v>
      </c>
      <c r="B10" s="12" t="s">
        <v>15</v>
      </c>
      <c r="C10" s="13" t="s">
        <v>16</v>
      </c>
      <c r="D10" s="44">
        <v>406</v>
      </c>
      <c r="E10" s="44">
        <v>0</v>
      </c>
      <c r="F10" s="44">
        <v>0</v>
      </c>
      <c r="G10" s="44">
        <f>H10+I10+J10</f>
        <v>0</v>
      </c>
      <c r="H10" s="44">
        <v>0</v>
      </c>
      <c r="I10" s="59">
        <v>0</v>
      </c>
      <c r="J10" s="14">
        <v>0</v>
      </c>
      <c r="K10" s="11">
        <f>D10+E10+F10+G10</f>
        <v>406</v>
      </c>
      <c r="L10" s="19">
        <v>0</v>
      </c>
      <c r="M10" s="19">
        <v>0</v>
      </c>
      <c r="N10" s="19">
        <v>0</v>
      </c>
      <c r="O10" s="19">
        <v>0</v>
      </c>
      <c r="P10" s="19">
        <v>0</v>
      </c>
      <c r="Q10" s="60">
        <f>L10+M10+N10+O10+P10</f>
        <v>0</v>
      </c>
      <c r="R10" s="11"/>
      <c r="S10" s="11"/>
      <c r="T10" s="11"/>
      <c r="U10" s="11"/>
      <c r="V10" s="11"/>
      <c r="W10" s="11"/>
      <c r="X10" s="11"/>
      <c r="Y10" s="11"/>
      <c r="Z10" s="11">
        <f>R10+S10+T10+U10+V10+W10+X10+Y10</f>
        <v>0</v>
      </c>
    </row>
    <row r="11" spans="1:26" s="15" customFormat="1" x14ac:dyDescent="0.2">
      <c r="A11" s="11">
        <v>2</v>
      </c>
      <c r="B11" s="16" t="s">
        <v>17</v>
      </c>
      <c r="C11" s="13" t="s">
        <v>18</v>
      </c>
      <c r="D11" s="44">
        <v>471</v>
      </c>
      <c r="E11" s="44">
        <v>0</v>
      </c>
      <c r="F11" s="44">
        <v>80</v>
      </c>
      <c r="G11" s="44">
        <f t="shared" ref="G11:G74" si="3">H11+I11+J11</f>
        <v>0</v>
      </c>
      <c r="H11" s="44">
        <v>0</v>
      </c>
      <c r="I11" s="59">
        <v>0</v>
      </c>
      <c r="J11" s="14">
        <v>0</v>
      </c>
      <c r="K11" s="11">
        <f t="shared" ref="K11:K73" si="4">D11+E11+F11+G11</f>
        <v>551</v>
      </c>
      <c r="L11" s="19">
        <v>0</v>
      </c>
      <c r="M11" s="19">
        <v>0</v>
      </c>
      <c r="N11" s="19">
        <v>0</v>
      </c>
      <c r="O11" s="19">
        <v>0</v>
      </c>
      <c r="P11" s="19">
        <v>0</v>
      </c>
      <c r="Q11" s="60">
        <f t="shared" ref="Q11:Q73" si="5">L11+M11+N11+O11+P11</f>
        <v>0</v>
      </c>
      <c r="R11" s="11"/>
      <c r="S11" s="11"/>
      <c r="T11" s="11"/>
      <c r="U11" s="11"/>
      <c r="V11" s="11"/>
      <c r="W11" s="11"/>
      <c r="X11" s="11"/>
      <c r="Y11" s="11"/>
      <c r="Z11" s="11">
        <f t="shared" ref="Z11:Z73" si="6">R11+S11+T11+U11+V11+W11+X11+Y11</f>
        <v>0</v>
      </c>
    </row>
    <row r="12" spans="1:26" s="20" customFormat="1" x14ac:dyDescent="0.2">
      <c r="A12" s="11">
        <v>3</v>
      </c>
      <c r="B12" s="17" t="s">
        <v>19</v>
      </c>
      <c r="C12" s="18" t="s">
        <v>20</v>
      </c>
      <c r="D12" s="44">
        <v>1374</v>
      </c>
      <c r="E12" s="44">
        <v>73</v>
      </c>
      <c r="F12" s="44">
        <v>273</v>
      </c>
      <c r="G12" s="44">
        <f t="shared" si="3"/>
        <v>0</v>
      </c>
      <c r="H12" s="44">
        <v>0</v>
      </c>
      <c r="I12" s="59">
        <v>0</v>
      </c>
      <c r="J12" s="14">
        <v>0</v>
      </c>
      <c r="K12" s="11">
        <f t="shared" si="4"/>
        <v>1720</v>
      </c>
      <c r="L12" s="19">
        <v>50</v>
      </c>
      <c r="M12" s="19">
        <v>351</v>
      </c>
      <c r="N12" s="19">
        <v>747</v>
      </c>
      <c r="O12" s="19">
        <v>648</v>
      </c>
      <c r="P12" s="19">
        <v>0</v>
      </c>
      <c r="Q12" s="60">
        <f t="shared" si="5"/>
        <v>1796</v>
      </c>
      <c r="R12" s="40"/>
      <c r="S12" s="40"/>
      <c r="T12" s="40"/>
      <c r="U12" s="40"/>
      <c r="V12" s="40"/>
      <c r="W12" s="40"/>
      <c r="X12" s="40"/>
      <c r="Y12" s="40"/>
      <c r="Z12" s="11">
        <f t="shared" si="6"/>
        <v>0</v>
      </c>
    </row>
    <row r="13" spans="1:26" s="15" customFormat="1" x14ac:dyDescent="0.2">
      <c r="A13" s="11">
        <v>4</v>
      </c>
      <c r="B13" s="12" t="s">
        <v>21</v>
      </c>
      <c r="C13" s="13" t="s">
        <v>22</v>
      </c>
      <c r="D13" s="44">
        <v>456</v>
      </c>
      <c r="E13" s="44">
        <v>0</v>
      </c>
      <c r="F13" s="44">
        <v>0</v>
      </c>
      <c r="G13" s="44">
        <f t="shared" si="3"/>
        <v>0</v>
      </c>
      <c r="H13" s="44">
        <v>0</v>
      </c>
      <c r="I13" s="59">
        <v>0</v>
      </c>
      <c r="J13" s="14">
        <v>0</v>
      </c>
      <c r="K13" s="11">
        <f t="shared" si="4"/>
        <v>456</v>
      </c>
      <c r="L13" s="19">
        <v>0</v>
      </c>
      <c r="M13" s="19">
        <v>0</v>
      </c>
      <c r="N13" s="19">
        <v>0</v>
      </c>
      <c r="O13" s="19">
        <v>0</v>
      </c>
      <c r="P13" s="19">
        <v>0</v>
      </c>
      <c r="Q13" s="60">
        <f t="shared" si="5"/>
        <v>0</v>
      </c>
      <c r="R13" s="11"/>
      <c r="S13" s="11"/>
      <c r="T13" s="11"/>
      <c r="U13" s="11"/>
      <c r="V13" s="11"/>
      <c r="W13" s="11"/>
      <c r="X13" s="11"/>
      <c r="Y13" s="11"/>
      <c r="Z13" s="11">
        <f t="shared" si="6"/>
        <v>0</v>
      </c>
    </row>
    <row r="14" spans="1:26" s="15" customFormat="1" x14ac:dyDescent="0.2">
      <c r="A14" s="11">
        <v>5</v>
      </c>
      <c r="B14" s="12" t="s">
        <v>23</v>
      </c>
      <c r="C14" s="13" t="s">
        <v>24</v>
      </c>
      <c r="D14" s="44">
        <v>491</v>
      </c>
      <c r="E14" s="44">
        <v>14</v>
      </c>
      <c r="F14" s="44">
        <v>71</v>
      </c>
      <c r="G14" s="44">
        <f t="shared" si="3"/>
        <v>0</v>
      </c>
      <c r="H14" s="44">
        <v>0</v>
      </c>
      <c r="I14" s="59">
        <v>0</v>
      </c>
      <c r="J14" s="14">
        <v>0</v>
      </c>
      <c r="K14" s="11">
        <f t="shared" si="4"/>
        <v>576</v>
      </c>
      <c r="L14" s="19">
        <v>0</v>
      </c>
      <c r="M14" s="19">
        <v>0</v>
      </c>
      <c r="N14" s="19">
        <v>0</v>
      </c>
      <c r="O14" s="19">
        <v>0</v>
      </c>
      <c r="P14" s="19">
        <v>0</v>
      </c>
      <c r="Q14" s="60">
        <f t="shared" si="5"/>
        <v>0</v>
      </c>
      <c r="R14" s="11"/>
      <c r="S14" s="11"/>
      <c r="T14" s="11"/>
      <c r="U14" s="11"/>
      <c r="V14" s="11"/>
      <c r="W14" s="11"/>
      <c r="X14" s="11"/>
      <c r="Y14" s="11"/>
      <c r="Z14" s="11">
        <f t="shared" si="6"/>
        <v>0</v>
      </c>
    </row>
    <row r="15" spans="1:26" s="20" customFormat="1" x14ac:dyDescent="0.2">
      <c r="A15" s="11">
        <v>6</v>
      </c>
      <c r="B15" s="17" t="s">
        <v>25</v>
      </c>
      <c r="C15" s="18" t="s">
        <v>26</v>
      </c>
      <c r="D15" s="44">
        <v>3339</v>
      </c>
      <c r="E15" s="44">
        <v>96</v>
      </c>
      <c r="F15" s="44">
        <v>393</v>
      </c>
      <c r="G15" s="44">
        <f t="shared" si="3"/>
        <v>567</v>
      </c>
      <c r="H15" s="44">
        <v>450</v>
      </c>
      <c r="I15" s="59">
        <v>58</v>
      </c>
      <c r="J15" s="14">
        <v>59</v>
      </c>
      <c r="K15" s="11">
        <f t="shared" si="4"/>
        <v>4395</v>
      </c>
      <c r="L15" s="19">
        <v>117</v>
      </c>
      <c r="M15" s="19">
        <v>818</v>
      </c>
      <c r="N15" s="19">
        <v>1702</v>
      </c>
      <c r="O15" s="19">
        <v>995</v>
      </c>
      <c r="P15" s="19">
        <v>0</v>
      </c>
      <c r="Q15" s="60">
        <f t="shared" si="5"/>
        <v>3632</v>
      </c>
      <c r="R15" s="40"/>
      <c r="S15" s="40"/>
      <c r="T15" s="40"/>
      <c r="U15" s="40"/>
      <c r="V15" s="40"/>
      <c r="W15" s="40"/>
      <c r="X15" s="40"/>
      <c r="Y15" s="40"/>
      <c r="Z15" s="11">
        <f t="shared" si="6"/>
        <v>0</v>
      </c>
    </row>
    <row r="16" spans="1:26" s="15" customFormat="1" x14ac:dyDescent="0.2">
      <c r="A16" s="11">
        <v>7</v>
      </c>
      <c r="B16" s="12" t="s">
        <v>27</v>
      </c>
      <c r="C16" s="13" t="s">
        <v>28</v>
      </c>
      <c r="D16" s="44">
        <v>1281</v>
      </c>
      <c r="E16" s="44">
        <v>39</v>
      </c>
      <c r="F16" s="44">
        <v>185</v>
      </c>
      <c r="G16" s="44">
        <f t="shared" si="3"/>
        <v>157</v>
      </c>
      <c r="H16" s="44">
        <v>144</v>
      </c>
      <c r="I16" s="59">
        <v>3</v>
      </c>
      <c r="J16" s="14">
        <v>10</v>
      </c>
      <c r="K16" s="11">
        <f t="shared" si="4"/>
        <v>1662</v>
      </c>
      <c r="L16" s="19">
        <v>0</v>
      </c>
      <c r="M16" s="19">
        <v>0</v>
      </c>
      <c r="N16" s="19">
        <v>0</v>
      </c>
      <c r="O16" s="19">
        <v>0</v>
      </c>
      <c r="P16" s="19">
        <v>0</v>
      </c>
      <c r="Q16" s="60">
        <f t="shared" si="5"/>
        <v>0</v>
      </c>
      <c r="R16" s="11"/>
      <c r="S16" s="11"/>
      <c r="T16" s="11"/>
      <c r="U16" s="11"/>
      <c r="V16" s="11"/>
      <c r="W16" s="11"/>
      <c r="X16" s="11"/>
      <c r="Y16" s="11"/>
      <c r="Z16" s="11">
        <f t="shared" si="6"/>
        <v>0</v>
      </c>
    </row>
    <row r="17" spans="1:26" s="15" customFormat="1" x14ac:dyDescent="0.2">
      <c r="A17" s="11">
        <v>8</v>
      </c>
      <c r="B17" s="21" t="s">
        <v>29</v>
      </c>
      <c r="C17" s="13" t="s">
        <v>30</v>
      </c>
      <c r="D17" s="44">
        <v>488</v>
      </c>
      <c r="E17" s="44">
        <v>0</v>
      </c>
      <c r="F17" s="44">
        <v>56</v>
      </c>
      <c r="G17" s="44">
        <f t="shared" si="3"/>
        <v>0</v>
      </c>
      <c r="H17" s="44">
        <v>0</v>
      </c>
      <c r="I17" s="59">
        <v>0</v>
      </c>
      <c r="J17" s="14">
        <v>0</v>
      </c>
      <c r="K17" s="11">
        <f t="shared" si="4"/>
        <v>544</v>
      </c>
      <c r="L17" s="19">
        <v>0</v>
      </c>
      <c r="M17" s="19">
        <v>0</v>
      </c>
      <c r="N17" s="19">
        <v>0</v>
      </c>
      <c r="O17" s="19">
        <v>0</v>
      </c>
      <c r="P17" s="19">
        <v>0</v>
      </c>
      <c r="Q17" s="60">
        <f t="shared" si="5"/>
        <v>0</v>
      </c>
      <c r="R17" s="11"/>
      <c r="S17" s="11"/>
      <c r="T17" s="11"/>
      <c r="U17" s="11"/>
      <c r="V17" s="11"/>
      <c r="W17" s="11"/>
      <c r="X17" s="11"/>
      <c r="Y17" s="11"/>
      <c r="Z17" s="11">
        <f t="shared" si="6"/>
        <v>0</v>
      </c>
    </row>
    <row r="18" spans="1:26" s="15" customFormat="1" x14ac:dyDescent="0.2">
      <c r="A18" s="11">
        <v>9</v>
      </c>
      <c r="B18" s="21" t="s">
        <v>31</v>
      </c>
      <c r="C18" s="13" t="s">
        <v>32</v>
      </c>
      <c r="D18" s="44">
        <v>465</v>
      </c>
      <c r="E18" s="44">
        <v>0</v>
      </c>
      <c r="F18" s="44">
        <v>67</v>
      </c>
      <c r="G18" s="44">
        <f t="shared" si="3"/>
        <v>0</v>
      </c>
      <c r="H18" s="44">
        <v>0</v>
      </c>
      <c r="I18" s="59">
        <v>0</v>
      </c>
      <c r="J18" s="14">
        <v>0</v>
      </c>
      <c r="K18" s="11">
        <f t="shared" si="4"/>
        <v>532</v>
      </c>
      <c r="L18" s="19">
        <v>0</v>
      </c>
      <c r="M18" s="19">
        <v>0</v>
      </c>
      <c r="N18" s="19">
        <v>0</v>
      </c>
      <c r="O18" s="19">
        <v>0</v>
      </c>
      <c r="P18" s="19">
        <v>0</v>
      </c>
      <c r="Q18" s="60">
        <f t="shared" si="5"/>
        <v>0</v>
      </c>
      <c r="R18" s="11"/>
      <c r="S18" s="11"/>
      <c r="T18" s="11"/>
      <c r="U18" s="11"/>
      <c r="V18" s="11"/>
      <c r="W18" s="11"/>
      <c r="X18" s="11"/>
      <c r="Y18" s="11"/>
      <c r="Z18" s="11">
        <f t="shared" si="6"/>
        <v>0</v>
      </c>
    </row>
    <row r="19" spans="1:26" s="15" customFormat="1" x14ac:dyDescent="0.2">
      <c r="A19" s="11">
        <v>10</v>
      </c>
      <c r="B19" s="21" t="s">
        <v>33</v>
      </c>
      <c r="C19" s="13" t="s">
        <v>34</v>
      </c>
      <c r="D19" s="44">
        <v>488</v>
      </c>
      <c r="E19" s="44">
        <v>0</v>
      </c>
      <c r="F19" s="44">
        <v>32</v>
      </c>
      <c r="G19" s="44">
        <f t="shared" si="3"/>
        <v>0</v>
      </c>
      <c r="H19" s="44">
        <v>0</v>
      </c>
      <c r="I19" s="59">
        <v>0</v>
      </c>
      <c r="J19" s="14">
        <v>0</v>
      </c>
      <c r="K19" s="11">
        <f t="shared" si="4"/>
        <v>520</v>
      </c>
      <c r="L19" s="19">
        <v>0</v>
      </c>
      <c r="M19" s="19">
        <v>0</v>
      </c>
      <c r="N19" s="19">
        <v>0</v>
      </c>
      <c r="O19" s="19">
        <v>0</v>
      </c>
      <c r="P19" s="19">
        <v>0</v>
      </c>
      <c r="Q19" s="60">
        <f t="shared" si="5"/>
        <v>0</v>
      </c>
      <c r="R19" s="11"/>
      <c r="S19" s="11"/>
      <c r="T19" s="11"/>
      <c r="U19" s="11"/>
      <c r="V19" s="11"/>
      <c r="W19" s="11"/>
      <c r="X19" s="11"/>
      <c r="Y19" s="11"/>
      <c r="Z19" s="11">
        <f t="shared" si="6"/>
        <v>0</v>
      </c>
    </row>
    <row r="20" spans="1:26" s="15" customFormat="1" x14ac:dyDescent="0.2">
      <c r="A20" s="11">
        <v>11</v>
      </c>
      <c r="B20" s="21" t="s">
        <v>35</v>
      </c>
      <c r="C20" s="13" t="s">
        <v>36</v>
      </c>
      <c r="D20" s="44">
        <v>465</v>
      </c>
      <c r="E20" s="44">
        <v>0</v>
      </c>
      <c r="F20" s="44">
        <v>67</v>
      </c>
      <c r="G20" s="44">
        <f t="shared" si="3"/>
        <v>0</v>
      </c>
      <c r="H20" s="44">
        <v>0</v>
      </c>
      <c r="I20" s="59">
        <v>0</v>
      </c>
      <c r="J20" s="14">
        <v>0</v>
      </c>
      <c r="K20" s="11">
        <f t="shared" si="4"/>
        <v>532</v>
      </c>
      <c r="L20" s="19">
        <v>0</v>
      </c>
      <c r="M20" s="19">
        <v>0</v>
      </c>
      <c r="N20" s="19">
        <v>0</v>
      </c>
      <c r="O20" s="19">
        <v>0</v>
      </c>
      <c r="P20" s="19">
        <v>0</v>
      </c>
      <c r="Q20" s="60">
        <f t="shared" si="5"/>
        <v>0</v>
      </c>
      <c r="R20" s="11"/>
      <c r="S20" s="11"/>
      <c r="T20" s="11"/>
      <c r="U20" s="11"/>
      <c r="V20" s="11"/>
      <c r="W20" s="11"/>
      <c r="X20" s="11"/>
      <c r="Y20" s="11"/>
      <c r="Z20" s="11">
        <f t="shared" si="6"/>
        <v>0</v>
      </c>
    </row>
    <row r="21" spans="1:26" s="15" customFormat="1" x14ac:dyDescent="0.2">
      <c r="A21" s="11">
        <v>12</v>
      </c>
      <c r="B21" s="21" t="s">
        <v>37</v>
      </c>
      <c r="C21" s="13" t="s">
        <v>38</v>
      </c>
      <c r="D21" s="44">
        <v>955</v>
      </c>
      <c r="E21" s="44">
        <v>0</v>
      </c>
      <c r="F21" s="44">
        <v>138</v>
      </c>
      <c r="G21" s="44">
        <f t="shared" si="3"/>
        <v>139</v>
      </c>
      <c r="H21" s="44">
        <v>107</v>
      </c>
      <c r="I21" s="59">
        <v>9</v>
      </c>
      <c r="J21" s="14">
        <v>23</v>
      </c>
      <c r="K21" s="11">
        <f t="shared" si="4"/>
        <v>1232</v>
      </c>
      <c r="L21" s="19">
        <v>0</v>
      </c>
      <c r="M21" s="19">
        <v>0</v>
      </c>
      <c r="N21" s="19">
        <v>0</v>
      </c>
      <c r="O21" s="19">
        <v>0</v>
      </c>
      <c r="P21" s="19">
        <v>0</v>
      </c>
      <c r="Q21" s="60">
        <f t="shared" si="5"/>
        <v>0</v>
      </c>
      <c r="R21" s="11"/>
      <c r="S21" s="11"/>
      <c r="T21" s="11"/>
      <c r="U21" s="11"/>
      <c r="V21" s="11"/>
      <c r="W21" s="11"/>
      <c r="X21" s="11"/>
      <c r="Y21" s="11"/>
      <c r="Z21" s="11">
        <f t="shared" si="6"/>
        <v>0</v>
      </c>
    </row>
    <row r="22" spans="1:26" s="15" customFormat="1" x14ac:dyDescent="0.2">
      <c r="A22" s="11">
        <v>13</v>
      </c>
      <c r="B22" s="21" t="s">
        <v>39</v>
      </c>
      <c r="C22" s="13" t="s">
        <v>40</v>
      </c>
      <c r="D22" s="44">
        <v>0</v>
      </c>
      <c r="E22" s="44">
        <v>0</v>
      </c>
      <c r="F22" s="44">
        <v>0</v>
      </c>
      <c r="G22" s="44">
        <f t="shared" si="3"/>
        <v>0</v>
      </c>
      <c r="H22" s="44">
        <v>0</v>
      </c>
      <c r="I22" s="59">
        <v>0</v>
      </c>
      <c r="J22" s="14">
        <v>0</v>
      </c>
      <c r="K22" s="11">
        <f t="shared" si="4"/>
        <v>0</v>
      </c>
      <c r="L22" s="19">
        <v>0</v>
      </c>
      <c r="M22" s="19">
        <v>0</v>
      </c>
      <c r="N22" s="19">
        <v>0</v>
      </c>
      <c r="O22" s="19">
        <v>0</v>
      </c>
      <c r="P22" s="19">
        <v>0</v>
      </c>
      <c r="Q22" s="60">
        <f t="shared" si="5"/>
        <v>0</v>
      </c>
      <c r="R22" s="11"/>
      <c r="S22" s="11"/>
      <c r="T22" s="11"/>
      <c r="U22" s="11"/>
      <c r="V22" s="11"/>
      <c r="W22" s="11"/>
      <c r="X22" s="11"/>
      <c r="Y22" s="11"/>
      <c r="Z22" s="11">
        <f t="shared" si="6"/>
        <v>0</v>
      </c>
    </row>
    <row r="23" spans="1:26" s="15" customFormat="1" x14ac:dyDescent="0.2">
      <c r="A23" s="11">
        <v>14</v>
      </c>
      <c r="B23" s="21" t="s">
        <v>41</v>
      </c>
      <c r="C23" s="13" t="s">
        <v>42</v>
      </c>
      <c r="D23" s="44">
        <v>608</v>
      </c>
      <c r="E23" s="44">
        <v>8</v>
      </c>
      <c r="F23" s="44">
        <v>87</v>
      </c>
      <c r="G23" s="44">
        <f t="shared" si="3"/>
        <v>43</v>
      </c>
      <c r="H23" s="44">
        <v>43</v>
      </c>
      <c r="I23" s="59">
        <v>0</v>
      </c>
      <c r="J23" s="14">
        <v>0</v>
      </c>
      <c r="K23" s="11">
        <f t="shared" si="4"/>
        <v>746</v>
      </c>
      <c r="L23" s="19">
        <v>0</v>
      </c>
      <c r="M23" s="19">
        <v>0</v>
      </c>
      <c r="N23" s="19">
        <v>0</v>
      </c>
      <c r="O23" s="19">
        <v>0</v>
      </c>
      <c r="P23" s="19">
        <v>0</v>
      </c>
      <c r="Q23" s="60">
        <f t="shared" si="5"/>
        <v>0</v>
      </c>
      <c r="R23" s="11"/>
      <c r="S23" s="11"/>
      <c r="T23" s="11"/>
      <c r="U23" s="11"/>
      <c r="V23" s="11"/>
      <c r="W23" s="11"/>
      <c r="X23" s="11"/>
      <c r="Y23" s="11"/>
      <c r="Z23" s="11">
        <f t="shared" si="6"/>
        <v>0</v>
      </c>
    </row>
    <row r="24" spans="1:26" s="15" customFormat="1" x14ac:dyDescent="0.2">
      <c r="A24" s="11">
        <v>15</v>
      </c>
      <c r="B24" s="21" t="s">
        <v>43</v>
      </c>
      <c r="C24" s="13" t="s">
        <v>44</v>
      </c>
      <c r="D24" s="44">
        <v>857</v>
      </c>
      <c r="E24" s="44">
        <v>0</v>
      </c>
      <c r="F24" s="44">
        <v>90</v>
      </c>
      <c r="G24" s="44">
        <f t="shared" si="3"/>
        <v>0</v>
      </c>
      <c r="H24" s="44">
        <v>0</v>
      </c>
      <c r="I24" s="59">
        <v>0</v>
      </c>
      <c r="J24" s="14">
        <v>0</v>
      </c>
      <c r="K24" s="11">
        <f t="shared" si="4"/>
        <v>947</v>
      </c>
      <c r="L24" s="19">
        <v>0</v>
      </c>
      <c r="M24" s="19">
        <v>0</v>
      </c>
      <c r="N24" s="19">
        <v>0</v>
      </c>
      <c r="O24" s="19">
        <v>0</v>
      </c>
      <c r="P24" s="19">
        <v>0</v>
      </c>
      <c r="Q24" s="60">
        <f t="shared" si="5"/>
        <v>0</v>
      </c>
      <c r="R24" s="11"/>
      <c r="S24" s="11"/>
      <c r="T24" s="11"/>
      <c r="U24" s="11"/>
      <c r="V24" s="11"/>
      <c r="W24" s="11"/>
      <c r="X24" s="11"/>
      <c r="Y24" s="11"/>
      <c r="Z24" s="11">
        <f t="shared" si="6"/>
        <v>0</v>
      </c>
    </row>
    <row r="25" spans="1:26" s="15" customFormat="1" x14ac:dyDescent="0.2">
      <c r="A25" s="11">
        <v>16</v>
      </c>
      <c r="B25" s="21" t="s">
        <v>45</v>
      </c>
      <c r="C25" s="13" t="s">
        <v>46</v>
      </c>
      <c r="D25" s="44">
        <v>1124</v>
      </c>
      <c r="E25" s="44">
        <v>25</v>
      </c>
      <c r="F25" s="44">
        <v>162</v>
      </c>
      <c r="G25" s="44">
        <f t="shared" si="3"/>
        <v>122</v>
      </c>
      <c r="H25" s="44">
        <v>117</v>
      </c>
      <c r="I25" s="59">
        <v>5</v>
      </c>
      <c r="J25" s="14">
        <v>0</v>
      </c>
      <c r="K25" s="11">
        <f t="shared" si="4"/>
        <v>1433</v>
      </c>
      <c r="L25" s="19">
        <v>0</v>
      </c>
      <c r="M25" s="19">
        <v>0</v>
      </c>
      <c r="N25" s="19">
        <v>0</v>
      </c>
      <c r="O25" s="19">
        <v>0</v>
      </c>
      <c r="P25" s="19">
        <v>0</v>
      </c>
      <c r="Q25" s="60">
        <f t="shared" si="5"/>
        <v>0</v>
      </c>
      <c r="R25" s="11"/>
      <c r="S25" s="11"/>
      <c r="T25" s="11"/>
      <c r="U25" s="11"/>
      <c r="V25" s="11"/>
      <c r="W25" s="11"/>
      <c r="X25" s="11"/>
      <c r="Y25" s="11"/>
      <c r="Z25" s="11">
        <f t="shared" si="6"/>
        <v>0</v>
      </c>
    </row>
    <row r="26" spans="1:26" s="20" customFormat="1" x14ac:dyDescent="0.2">
      <c r="A26" s="11">
        <v>17</v>
      </c>
      <c r="B26" s="17" t="s">
        <v>47</v>
      </c>
      <c r="C26" s="13" t="s">
        <v>48</v>
      </c>
      <c r="D26" s="44">
        <v>2259</v>
      </c>
      <c r="E26" s="44">
        <v>50</v>
      </c>
      <c r="F26" s="44">
        <v>411</v>
      </c>
      <c r="G26" s="44">
        <f t="shared" si="3"/>
        <v>391</v>
      </c>
      <c r="H26" s="44">
        <v>302</v>
      </c>
      <c r="I26" s="59">
        <v>40</v>
      </c>
      <c r="J26" s="14">
        <v>49</v>
      </c>
      <c r="K26" s="11">
        <f t="shared" si="4"/>
        <v>3111</v>
      </c>
      <c r="L26" s="19">
        <v>21</v>
      </c>
      <c r="M26" s="19">
        <v>322</v>
      </c>
      <c r="N26" s="19">
        <v>1250</v>
      </c>
      <c r="O26" s="19">
        <v>148</v>
      </c>
      <c r="P26" s="19">
        <v>0</v>
      </c>
      <c r="Q26" s="60">
        <f t="shared" si="5"/>
        <v>1741</v>
      </c>
      <c r="R26" s="40"/>
      <c r="S26" s="40"/>
      <c r="T26" s="40"/>
      <c r="U26" s="40"/>
      <c r="V26" s="40"/>
      <c r="W26" s="40"/>
      <c r="X26" s="40"/>
      <c r="Y26" s="40"/>
      <c r="Z26" s="11">
        <f t="shared" si="6"/>
        <v>0</v>
      </c>
    </row>
    <row r="27" spans="1:26" s="15" customFormat="1" x14ac:dyDescent="0.2">
      <c r="A27" s="11">
        <v>18</v>
      </c>
      <c r="B27" s="12" t="s">
        <v>49</v>
      </c>
      <c r="C27" s="13" t="s">
        <v>50</v>
      </c>
      <c r="D27" s="44">
        <v>353</v>
      </c>
      <c r="E27" s="44">
        <v>0</v>
      </c>
      <c r="F27" s="44">
        <v>0</v>
      </c>
      <c r="G27" s="44">
        <f t="shared" si="3"/>
        <v>0</v>
      </c>
      <c r="H27" s="44">
        <v>0</v>
      </c>
      <c r="I27" s="59">
        <v>0</v>
      </c>
      <c r="J27" s="14">
        <v>0</v>
      </c>
      <c r="K27" s="11">
        <f t="shared" si="4"/>
        <v>353</v>
      </c>
      <c r="L27" s="19">
        <v>0</v>
      </c>
      <c r="M27" s="19">
        <v>0</v>
      </c>
      <c r="N27" s="19">
        <v>0</v>
      </c>
      <c r="O27" s="19">
        <v>0</v>
      </c>
      <c r="P27" s="19">
        <v>0</v>
      </c>
      <c r="Q27" s="60">
        <f t="shared" si="5"/>
        <v>0</v>
      </c>
      <c r="R27" s="11"/>
      <c r="S27" s="11"/>
      <c r="T27" s="11"/>
      <c r="U27" s="11"/>
      <c r="V27" s="11"/>
      <c r="W27" s="11"/>
      <c r="X27" s="11"/>
      <c r="Y27" s="11"/>
      <c r="Z27" s="11">
        <f t="shared" si="6"/>
        <v>0</v>
      </c>
    </row>
    <row r="28" spans="1:26" s="15" customFormat="1" x14ac:dyDescent="0.2">
      <c r="A28" s="11">
        <v>19</v>
      </c>
      <c r="B28" s="12" t="s">
        <v>51</v>
      </c>
      <c r="C28" s="13" t="s">
        <v>52</v>
      </c>
      <c r="D28" s="44">
        <v>297</v>
      </c>
      <c r="E28" s="44">
        <v>0</v>
      </c>
      <c r="F28" s="44">
        <v>43</v>
      </c>
      <c r="G28" s="44">
        <f t="shared" si="3"/>
        <v>40</v>
      </c>
      <c r="H28" s="44">
        <v>35</v>
      </c>
      <c r="I28" s="59">
        <v>0</v>
      </c>
      <c r="J28" s="14">
        <v>5</v>
      </c>
      <c r="K28" s="11">
        <f t="shared" si="4"/>
        <v>380</v>
      </c>
      <c r="L28" s="19">
        <v>0</v>
      </c>
      <c r="M28" s="19">
        <v>0</v>
      </c>
      <c r="N28" s="19">
        <v>0</v>
      </c>
      <c r="O28" s="19">
        <v>0</v>
      </c>
      <c r="P28" s="19">
        <v>0</v>
      </c>
      <c r="Q28" s="60">
        <f t="shared" si="5"/>
        <v>0</v>
      </c>
      <c r="R28" s="11"/>
      <c r="S28" s="11"/>
      <c r="T28" s="11"/>
      <c r="U28" s="11"/>
      <c r="V28" s="11"/>
      <c r="W28" s="11"/>
      <c r="X28" s="11"/>
      <c r="Y28" s="11"/>
      <c r="Z28" s="11">
        <f t="shared" si="6"/>
        <v>0</v>
      </c>
    </row>
    <row r="29" spans="1:26" x14ac:dyDescent="0.2">
      <c r="A29" s="11">
        <v>20</v>
      </c>
      <c r="B29" s="12" t="s">
        <v>53</v>
      </c>
      <c r="C29" s="13" t="s">
        <v>54</v>
      </c>
      <c r="D29" s="44">
        <v>1614</v>
      </c>
      <c r="E29" s="44">
        <v>41</v>
      </c>
      <c r="F29" s="44">
        <v>216</v>
      </c>
      <c r="G29" s="44">
        <f t="shared" si="3"/>
        <v>184</v>
      </c>
      <c r="H29" s="44">
        <v>154</v>
      </c>
      <c r="I29" s="59">
        <v>0</v>
      </c>
      <c r="J29" s="14">
        <v>30</v>
      </c>
      <c r="K29" s="11">
        <f t="shared" si="4"/>
        <v>2055</v>
      </c>
      <c r="L29" s="19">
        <v>0</v>
      </c>
      <c r="M29" s="19">
        <v>0</v>
      </c>
      <c r="N29" s="19">
        <v>0</v>
      </c>
      <c r="O29" s="19">
        <v>0</v>
      </c>
      <c r="P29" s="19">
        <v>0</v>
      </c>
      <c r="Q29" s="60">
        <f t="shared" si="5"/>
        <v>0</v>
      </c>
      <c r="R29" s="61"/>
      <c r="S29" s="61"/>
      <c r="T29" s="61"/>
      <c r="U29" s="61"/>
      <c r="V29" s="61"/>
      <c r="W29" s="61"/>
      <c r="X29" s="61"/>
      <c r="Y29" s="61"/>
      <c r="Z29" s="11">
        <f t="shared" si="6"/>
        <v>0</v>
      </c>
    </row>
    <row r="30" spans="1:26" s="20" customFormat="1" x14ac:dyDescent="0.2">
      <c r="A30" s="11">
        <v>21</v>
      </c>
      <c r="B30" s="22" t="s">
        <v>55</v>
      </c>
      <c r="C30" s="18" t="s">
        <v>56</v>
      </c>
      <c r="D30" s="44">
        <v>1333</v>
      </c>
      <c r="E30" s="44">
        <v>43</v>
      </c>
      <c r="F30" s="44">
        <v>174</v>
      </c>
      <c r="G30" s="44">
        <f t="shared" si="3"/>
        <v>162</v>
      </c>
      <c r="H30" s="44">
        <v>155</v>
      </c>
      <c r="I30" s="59">
        <v>0</v>
      </c>
      <c r="J30" s="14">
        <v>7</v>
      </c>
      <c r="K30" s="11">
        <f t="shared" si="4"/>
        <v>1712</v>
      </c>
      <c r="L30" s="19">
        <v>0</v>
      </c>
      <c r="M30" s="19">
        <v>0</v>
      </c>
      <c r="N30" s="19">
        <v>0</v>
      </c>
      <c r="O30" s="19">
        <v>0</v>
      </c>
      <c r="P30" s="19">
        <v>0</v>
      </c>
      <c r="Q30" s="60">
        <f t="shared" si="5"/>
        <v>0</v>
      </c>
      <c r="R30" s="40"/>
      <c r="S30" s="40"/>
      <c r="T30" s="40"/>
      <c r="U30" s="40"/>
      <c r="V30" s="40"/>
      <c r="W30" s="40"/>
      <c r="X30" s="40"/>
      <c r="Y30" s="40"/>
      <c r="Z30" s="11">
        <f t="shared" si="6"/>
        <v>0</v>
      </c>
    </row>
    <row r="31" spans="1:26" s="20" customFormat="1" x14ac:dyDescent="0.2">
      <c r="A31" s="11">
        <v>22</v>
      </c>
      <c r="B31" s="17" t="s">
        <v>57</v>
      </c>
      <c r="C31" s="18" t="s">
        <v>58</v>
      </c>
      <c r="D31" s="44">
        <v>315</v>
      </c>
      <c r="E31" s="44">
        <v>0</v>
      </c>
      <c r="F31" s="44">
        <v>45</v>
      </c>
      <c r="G31" s="44">
        <f t="shared" si="3"/>
        <v>0</v>
      </c>
      <c r="H31" s="44">
        <v>0</v>
      </c>
      <c r="I31" s="59">
        <v>0</v>
      </c>
      <c r="J31" s="14">
        <v>0</v>
      </c>
      <c r="K31" s="11">
        <f t="shared" si="4"/>
        <v>360</v>
      </c>
      <c r="L31" s="19">
        <v>0</v>
      </c>
      <c r="M31" s="19">
        <v>0</v>
      </c>
      <c r="N31" s="19">
        <v>0</v>
      </c>
      <c r="O31" s="19">
        <v>0</v>
      </c>
      <c r="P31" s="19">
        <v>0</v>
      </c>
      <c r="Q31" s="60">
        <f t="shared" si="5"/>
        <v>0</v>
      </c>
      <c r="R31" s="40"/>
      <c r="S31" s="40"/>
      <c r="T31" s="40"/>
      <c r="U31" s="40"/>
      <c r="V31" s="40"/>
      <c r="W31" s="40"/>
      <c r="X31" s="40"/>
      <c r="Y31" s="40"/>
      <c r="Z31" s="11">
        <f t="shared" si="6"/>
        <v>0</v>
      </c>
    </row>
    <row r="32" spans="1:26" s="15" customFormat="1" x14ac:dyDescent="0.2">
      <c r="A32" s="11">
        <v>23</v>
      </c>
      <c r="B32" s="21" t="s">
        <v>59</v>
      </c>
      <c r="C32" s="13" t="s">
        <v>60</v>
      </c>
      <c r="D32" s="44">
        <v>0</v>
      </c>
      <c r="E32" s="44">
        <v>0</v>
      </c>
      <c r="F32" s="44">
        <v>0</v>
      </c>
      <c r="G32" s="44">
        <f t="shared" si="3"/>
        <v>0</v>
      </c>
      <c r="H32" s="44">
        <v>0</v>
      </c>
      <c r="I32" s="59">
        <v>0</v>
      </c>
      <c r="J32" s="14">
        <v>0</v>
      </c>
      <c r="K32" s="11">
        <f t="shared" si="4"/>
        <v>0</v>
      </c>
      <c r="L32" s="19">
        <v>0</v>
      </c>
      <c r="M32" s="19">
        <v>0</v>
      </c>
      <c r="N32" s="19">
        <v>0</v>
      </c>
      <c r="O32" s="19">
        <v>0</v>
      </c>
      <c r="P32" s="19">
        <v>0</v>
      </c>
      <c r="Q32" s="60">
        <f t="shared" si="5"/>
        <v>0</v>
      </c>
      <c r="R32" s="11"/>
      <c r="S32" s="11"/>
      <c r="T32" s="11"/>
      <c r="U32" s="11"/>
      <c r="V32" s="11"/>
      <c r="W32" s="11"/>
      <c r="X32" s="11"/>
      <c r="Y32" s="11"/>
      <c r="Z32" s="11">
        <f t="shared" si="6"/>
        <v>0</v>
      </c>
    </row>
    <row r="33" spans="1:26" s="15" customFormat="1" ht="24" x14ac:dyDescent="0.2">
      <c r="A33" s="11">
        <v>24</v>
      </c>
      <c r="B33" s="21" t="s">
        <v>61</v>
      </c>
      <c r="C33" s="13" t="s">
        <v>62</v>
      </c>
      <c r="D33" s="44">
        <v>0</v>
      </c>
      <c r="E33" s="44">
        <v>0</v>
      </c>
      <c r="F33" s="44">
        <v>0</v>
      </c>
      <c r="G33" s="44">
        <f t="shared" si="3"/>
        <v>0</v>
      </c>
      <c r="H33" s="44">
        <v>0</v>
      </c>
      <c r="I33" s="59">
        <v>0</v>
      </c>
      <c r="J33" s="14">
        <v>0</v>
      </c>
      <c r="K33" s="11">
        <f t="shared" si="4"/>
        <v>0</v>
      </c>
      <c r="L33" s="19">
        <v>0</v>
      </c>
      <c r="M33" s="19">
        <v>0</v>
      </c>
      <c r="N33" s="19">
        <v>0</v>
      </c>
      <c r="O33" s="19">
        <v>0</v>
      </c>
      <c r="P33" s="19">
        <v>0</v>
      </c>
      <c r="Q33" s="60">
        <f t="shared" si="5"/>
        <v>0</v>
      </c>
      <c r="R33" s="11"/>
      <c r="S33" s="11"/>
      <c r="T33" s="11"/>
      <c r="U33" s="11"/>
      <c r="V33" s="11"/>
      <c r="W33" s="11"/>
      <c r="X33" s="11"/>
      <c r="Y33" s="11"/>
      <c r="Z33" s="11">
        <f t="shared" si="6"/>
        <v>0</v>
      </c>
    </row>
    <row r="34" spans="1:26" s="15" customFormat="1" x14ac:dyDescent="0.2">
      <c r="A34" s="11">
        <v>25</v>
      </c>
      <c r="B34" s="12" t="s">
        <v>63</v>
      </c>
      <c r="C34" s="13" t="s">
        <v>64</v>
      </c>
      <c r="D34" s="44">
        <v>7556</v>
      </c>
      <c r="E34" s="44">
        <v>219</v>
      </c>
      <c r="F34" s="44">
        <v>628</v>
      </c>
      <c r="G34" s="44">
        <f t="shared" si="3"/>
        <v>943</v>
      </c>
      <c r="H34" s="44">
        <v>806</v>
      </c>
      <c r="I34" s="59">
        <v>7</v>
      </c>
      <c r="J34" s="14">
        <v>130</v>
      </c>
      <c r="K34" s="11">
        <f t="shared" si="4"/>
        <v>9346</v>
      </c>
      <c r="L34" s="19">
        <v>428</v>
      </c>
      <c r="M34" s="19">
        <v>2049</v>
      </c>
      <c r="N34" s="19">
        <v>3494</v>
      </c>
      <c r="O34" s="19">
        <v>2750</v>
      </c>
      <c r="P34" s="19">
        <v>47</v>
      </c>
      <c r="Q34" s="60">
        <f t="shared" si="5"/>
        <v>8768</v>
      </c>
      <c r="R34" s="11"/>
      <c r="S34" s="11"/>
      <c r="T34" s="11"/>
      <c r="U34" s="11"/>
      <c r="V34" s="11"/>
      <c r="W34" s="11"/>
      <c r="X34" s="11"/>
      <c r="Y34" s="11"/>
      <c r="Z34" s="11">
        <f t="shared" si="6"/>
        <v>0</v>
      </c>
    </row>
    <row r="35" spans="1:26" s="15" customFormat="1" x14ac:dyDescent="0.2">
      <c r="A35" s="11">
        <v>26</v>
      </c>
      <c r="B35" s="21" t="s">
        <v>65</v>
      </c>
      <c r="C35" s="13" t="s">
        <v>66</v>
      </c>
      <c r="D35" s="44">
        <v>274</v>
      </c>
      <c r="E35" s="44">
        <v>0</v>
      </c>
      <c r="F35" s="44">
        <v>0</v>
      </c>
      <c r="G35" s="44">
        <f t="shared" si="3"/>
        <v>0</v>
      </c>
      <c r="H35" s="44">
        <v>0</v>
      </c>
      <c r="I35" s="59">
        <v>0</v>
      </c>
      <c r="J35" s="14">
        <v>0</v>
      </c>
      <c r="K35" s="11">
        <f t="shared" si="4"/>
        <v>274</v>
      </c>
      <c r="L35" s="19">
        <v>0</v>
      </c>
      <c r="M35" s="19">
        <v>0</v>
      </c>
      <c r="N35" s="19">
        <v>0</v>
      </c>
      <c r="O35" s="19">
        <v>0</v>
      </c>
      <c r="P35" s="19">
        <v>0</v>
      </c>
      <c r="Q35" s="60">
        <f t="shared" si="5"/>
        <v>0</v>
      </c>
      <c r="R35" s="11"/>
      <c r="S35" s="11"/>
      <c r="T35" s="11"/>
      <c r="U35" s="11"/>
      <c r="V35" s="11"/>
      <c r="W35" s="11"/>
      <c r="X35" s="11"/>
      <c r="Y35" s="11"/>
      <c r="Z35" s="11">
        <f t="shared" si="6"/>
        <v>0</v>
      </c>
    </row>
    <row r="36" spans="1:26" s="15" customFormat="1" x14ac:dyDescent="0.2">
      <c r="A36" s="11">
        <v>27</v>
      </c>
      <c r="B36" s="16" t="s">
        <v>67</v>
      </c>
      <c r="C36" s="13" t="s">
        <v>68</v>
      </c>
      <c r="D36" s="44">
        <v>0</v>
      </c>
      <c r="E36" s="44">
        <v>0</v>
      </c>
      <c r="F36" s="44">
        <v>0</v>
      </c>
      <c r="G36" s="44">
        <f t="shared" si="3"/>
        <v>0</v>
      </c>
      <c r="H36" s="44">
        <v>0</v>
      </c>
      <c r="I36" s="59">
        <v>0</v>
      </c>
      <c r="J36" s="14">
        <v>0</v>
      </c>
      <c r="K36" s="11">
        <f t="shared" si="4"/>
        <v>0</v>
      </c>
      <c r="L36" s="19">
        <v>0</v>
      </c>
      <c r="M36" s="19">
        <v>0</v>
      </c>
      <c r="N36" s="19">
        <v>0</v>
      </c>
      <c r="O36" s="19">
        <v>0</v>
      </c>
      <c r="P36" s="19">
        <v>0</v>
      </c>
      <c r="Q36" s="60">
        <f t="shared" si="5"/>
        <v>0</v>
      </c>
      <c r="R36" s="11"/>
      <c r="S36" s="11"/>
      <c r="T36" s="11"/>
      <c r="U36" s="11"/>
      <c r="V36" s="11"/>
      <c r="W36" s="11"/>
      <c r="X36" s="11"/>
      <c r="Y36" s="11"/>
      <c r="Z36" s="11">
        <f t="shared" si="6"/>
        <v>0</v>
      </c>
    </row>
    <row r="37" spans="1:26" s="20" customFormat="1" x14ac:dyDescent="0.2">
      <c r="A37" s="11">
        <v>28</v>
      </c>
      <c r="B37" s="24" t="s">
        <v>69</v>
      </c>
      <c r="C37" s="18" t="s">
        <v>70</v>
      </c>
      <c r="D37" s="44">
        <v>1849</v>
      </c>
      <c r="E37" s="44">
        <v>61</v>
      </c>
      <c r="F37" s="44">
        <v>267</v>
      </c>
      <c r="G37" s="44">
        <f t="shared" si="3"/>
        <v>440</v>
      </c>
      <c r="H37" s="44">
        <v>387</v>
      </c>
      <c r="I37" s="59">
        <v>1</v>
      </c>
      <c r="J37" s="14">
        <v>52</v>
      </c>
      <c r="K37" s="11">
        <f t="shared" si="4"/>
        <v>2617</v>
      </c>
      <c r="L37" s="19">
        <v>3</v>
      </c>
      <c r="M37" s="19">
        <v>59</v>
      </c>
      <c r="N37" s="19">
        <v>1320</v>
      </c>
      <c r="O37" s="19">
        <v>661</v>
      </c>
      <c r="P37" s="19">
        <v>0</v>
      </c>
      <c r="Q37" s="60">
        <f t="shared" si="5"/>
        <v>2043</v>
      </c>
      <c r="R37" s="40"/>
      <c r="S37" s="40"/>
      <c r="T37" s="40"/>
      <c r="U37" s="40"/>
      <c r="V37" s="40"/>
      <c r="W37" s="40"/>
      <c r="X37" s="40"/>
      <c r="Y37" s="40"/>
      <c r="Z37" s="11">
        <f t="shared" si="6"/>
        <v>0</v>
      </c>
    </row>
    <row r="38" spans="1:26" x14ac:dyDescent="0.2">
      <c r="A38" s="11">
        <v>29</v>
      </c>
      <c r="B38" s="12" t="s">
        <v>71</v>
      </c>
      <c r="C38" s="13" t="s">
        <v>72</v>
      </c>
      <c r="D38" s="44">
        <v>3131</v>
      </c>
      <c r="E38" s="44">
        <v>92</v>
      </c>
      <c r="F38" s="44">
        <v>394</v>
      </c>
      <c r="G38" s="44">
        <f t="shared" si="3"/>
        <v>657</v>
      </c>
      <c r="H38" s="44">
        <v>535</v>
      </c>
      <c r="I38" s="59">
        <v>47</v>
      </c>
      <c r="J38" s="14">
        <v>75</v>
      </c>
      <c r="K38" s="11">
        <f t="shared" si="4"/>
        <v>4274</v>
      </c>
      <c r="L38" s="19">
        <v>69</v>
      </c>
      <c r="M38" s="19">
        <v>725</v>
      </c>
      <c r="N38" s="19">
        <v>1221</v>
      </c>
      <c r="O38" s="19">
        <v>417</v>
      </c>
      <c r="P38" s="19">
        <v>0</v>
      </c>
      <c r="Q38" s="60">
        <f t="shared" si="5"/>
        <v>2432</v>
      </c>
      <c r="R38" s="61"/>
      <c r="S38" s="61"/>
      <c r="T38" s="61"/>
      <c r="U38" s="61"/>
      <c r="V38" s="61"/>
      <c r="W38" s="61"/>
      <c r="X38" s="61"/>
      <c r="Y38" s="61"/>
      <c r="Z38" s="11">
        <f t="shared" si="6"/>
        <v>0</v>
      </c>
    </row>
    <row r="39" spans="1:26" s="15" customFormat="1" x14ac:dyDescent="0.2">
      <c r="A39" s="11">
        <v>30</v>
      </c>
      <c r="B39" s="16" t="s">
        <v>73</v>
      </c>
      <c r="C39" s="13" t="s">
        <v>74</v>
      </c>
      <c r="D39" s="44">
        <v>522</v>
      </c>
      <c r="E39" s="44">
        <v>0</v>
      </c>
      <c r="F39" s="44">
        <v>75</v>
      </c>
      <c r="G39" s="44">
        <f t="shared" si="3"/>
        <v>0</v>
      </c>
      <c r="H39" s="44">
        <v>0</v>
      </c>
      <c r="I39" s="59">
        <v>0</v>
      </c>
      <c r="J39" s="14">
        <v>0</v>
      </c>
      <c r="K39" s="11">
        <f t="shared" si="4"/>
        <v>597</v>
      </c>
      <c r="L39" s="19">
        <v>0</v>
      </c>
      <c r="M39" s="19">
        <v>0</v>
      </c>
      <c r="N39" s="19">
        <v>0</v>
      </c>
      <c r="O39" s="19">
        <v>0</v>
      </c>
      <c r="P39" s="19">
        <v>0</v>
      </c>
      <c r="Q39" s="60">
        <f t="shared" si="5"/>
        <v>0</v>
      </c>
      <c r="R39" s="11"/>
      <c r="S39" s="11"/>
      <c r="T39" s="11"/>
      <c r="U39" s="11"/>
      <c r="V39" s="11"/>
      <c r="W39" s="11"/>
      <c r="X39" s="11"/>
      <c r="Y39" s="11"/>
      <c r="Z39" s="11">
        <f t="shared" si="6"/>
        <v>0</v>
      </c>
    </row>
    <row r="40" spans="1:26" s="15" customFormat="1" x14ac:dyDescent="0.2">
      <c r="A40" s="11">
        <v>31</v>
      </c>
      <c r="B40" s="21" t="s">
        <v>75</v>
      </c>
      <c r="C40" s="13" t="s">
        <v>76</v>
      </c>
      <c r="D40" s="44">
        <v>1805</v>
      </c>
      <c r="E40" s="44">
        <v>51</v>
      </c>
      <c r="F40" s="44">
        <v>246</v>
      </c>
      <c r="G40" s="44">
        <f t="shared" si="3"/>
        <v>0</v>
      </c>
      <c r="H40" s="44">
        <v>0</v>
      </c>
      <c r="I40" s="59">
        <v>0</v>
      </c>
      <c r="J40" s="14">
        <v>0</v>
      </c>
      <c r="K40" s="11">
        <f t="shared" si="4"/>
        <v>2102</v>
      </c>
      <c r="L40" s="19">
        <v>17</v>
      </c>
      <c r="M40" s="19">
        <v>64</v>
      </c>
      <c r="N40" s="19">
        <v>163</v>
      </c>
      <c r="O40" s="19">
        <v>4</v>
      </c>
      <c r="P40" s="19">
        <v>0</v>
      </c>
      <c r="Q40" s="60">
        <f t="shared" si="5"/>
        <v>248</v>
      </c>
      <c r="R40" s="11"/>
      <c r="S40" s="11"/>
      <c r="T40" s="11"/>
      <c r="U40" s="11"/>
      <c r="V40" s="11"/>
      <c r="W40" s="11"/>
      <c r="X40" s="11"/>
      <c r="Y40" s="11"/>
      <c r="Z40" s="11">
        <f t="shared" si="6"/>
        <v>0</v>
      </c>
    </row>
    <row r="41" spans="1:26" s="15" customFormat="1" x14ac:dyDescent="0.2">
      <c r="A41" s="11">
        <v>32</v>
      </c>
      <c r="B41" s="16" t="s">
        <v>77</v>
      </c>
      <c r="C41" s="13" t="s">
        <v>78</v>
      </c>
      <c r="D41" s="44">
        <v>693</v>
      </c>
      <c r="E41" s="44">
        <v>19</v>
      </c>
      <c r="F41" s="44">
        <v>86</v>
      </c>
      <c r="G41" s="44">
        <f t="shared" si="3"/>
        <v>76</v>
      </c>
      <c r="H41" s="44">
        <v>52</v>
      </c>
      <c r="I41" s="59">
        <v>1</v>
      </c>
      <c r="J41" s="14">
        <v>23</v>
      </c>
      <c r="K41" s="11">
        <f t="shared" si="4"/>
        <v>874</v>
      </c>
      <c r="L41" s="19">
        <v>0</v>
      </c>
      <c r="M41" s="19">
        <v>0</v>
      </c>
      <c r="N41" s="19">
        <v>0</v>
      </c>
      <c r="O41" s="19">
        <v>0</v>
      </c>
      <c r="P41" s="19">
        <v>0</v>
      </c>
      <c r="Q41" s="60">
        <f t="shared" si="5"/>
        <v>0</v>
      </c>
      <c r="R41" s="11"/>
      <c r="S41" s="11"/>
      <c r="T41" s="11"/>
      <c r="U41" s="11"/>
      <c r="V41" s="11"/>
      <c r="W41" s="11"/>
      <c r="X41" s="11"/>
      <c r="Y41" s="11"/>
      <c r="Z41" s="11">
        <f t="shared" si="6"/>
        <v>0</v>
      </c>
    </row>
    <row r="42" spans="1:26" x14ac:dyDescent="0.2">
      <c r="A42" s="11">
        <v>33</v>
      </c>
      <c r="B42" s="12" t="s">
        <v>79</v>
      </c>
      <c r="C42" s="13" t="s">
        <v>80</v>
      </c>
      <c r="D42" s="44">
        <v>2052</v>
      </c>
      <c r="E42" s="44">
        <v>111</v>
      </c>
      <c r="F42" s="44">
        <v>305</v>
      </c>
      <c r="G42" s="44">
        <f t="shared" si="3"/>
        <v>199</v>
      </c>
      <c r="H42" s="44">
        <v>188</v>
      </c>
      <c r="I42" s="59">
        <v>0</v>
      </c>
      <c r="J42" s="14">
        <v>11</v>
      </c>
      <c r="K42" s="11">
        <f t="shared" si="4"/>
        <v>2667</v>
      </c>
      <c r="L42" s="19">
        <v>0</v>
      </c>
      <c r="M42" s="19">
        <v>0</v>
      </c>
      <c r="N42" s="19">
        <v>0</v>
      </c>
      <c r="O42" s="19">
        <v>0</v>
      </c>
      <c r="P42" s="19">
        <v>0</v>
      </c>
      <c r="Q42" s="60">
        <f t="shared" si="5"/>
        <v>0</v>
      </c>
      <c r="R42" s="61"/>
      <c r="S42" s="61"/>
      <c r="T42" s="61"/>
      <c r="U42" s="61"/>
      <c r="V42" s="61"/>
      <c r="W42" s="61"/>
      <c r="X42" s="61"/>
      <c r="Y42" s="61"/>
      <c r="Z42" s="11">
        <f t="shared" si="6"/>
        <v>0</v>
      </c>
    </row>
    <row r="43" spans="1:26" s="15" customFormat="1" x14ac:dyDescent="0.2">
      <c r="A43" s="11">
        <v>34</v>
      </c>
      <c r="B43" s="25" t="s">
        <v>81</v>
      </c>
      <c r="C43" s="26" t="s">
        <v>82</v>
      </c>
      <c r="D43" s="44">
        <v>673</v>
      </c>
      <c r="E43" s="44">
        <v>18</v>
      </c>
      <c r="F43" s="44">
        <v>90</v>
      </c>
      <c r="G43" s="44">
        <f t="shared" si="3"/>
        <v>0</v>
      </c>
      <c r="H43" s="44">
        <v>0</v>
      </c>
      <c r="I43" s="59">
        <v>0</v>
      </c>
      <c r="J43" s="14">
        <v>0</v>
      </c>
      <c r="K43" s="11">
        <f t="shared" si="4"/>
        <v>781</v>
      </c>
      <c r="L43" s="19">
        <v>0</v>
      </c>
      <c r="M43" s="19">
        <v>0</v>
      </c>
      <c r="N43" s="19">
        <v>0</v>
      </c>
      <c r="O43" s="19">
        <v>0</v>
      </c>
      <c r="P43" s="19">
        <v>0</v>
      </c>
      <c r="Q43" s="60">
        <f t="shared" si="5"/>
        <v>0</v>
      </c>
      <c r="R43" s="11"/>
      <c r="S43" s="11"/>
      <c r="T43" s="11"/>
      <c r="U43" s="11"/>
      <c r="V43" s="11"/>
      <c r="W43" s="11"/>
      <c r="X43" s="11"/>
      <c r="Y43" s="11"/>
      <c r="Z43" s="11">
        <f t="shared" si="6"/>
        <v>0</v>
      </c>
    </row>
    <row r="44" spans="1:26" s="15" customFormat="1" x14ac:dyDescent="0.2">
      <c r="A44" s="11">
        <v>35</v>
      </c>
      <c r="B44" s="12" t="s">
        <v>83</v>
      </c>
      <c r="C44" s="13" t="s">
        <v>84</v>
      </c>
      <c r="D44" s="44">
        <v>545</v>
      </c>
      <c r="E44" s="44">
        <v>0</v>
      </c>
      <c r="F44" s="44">
        <v>0</v>
      </c>
      <c r="G44" s="44">
        <f t="shared" si="3"/>
        <v>0</v>
      </c>
      <c r="H44" s="44">
        <v>0</v>
      </c>
      <c r="I44" s="59">
        <v>0</v>
      </c>
      <c r="J44" s="14">
        <v>0</v>
      </c>
      <c r="K44" s="11">
        <f t="shared" si="4"/>
        <v>545</v>
      </c>
      <c r="L44" s="19">
        <v>0</v>
      </c>
      <c r="M44" s="19">
        <v>0</v>
      </c>
      <c r="N44" s="19">
        <v>0</v>
      </c>
      <c r="O44" s="19">
        <v>0</v>
      </c>
      <c r="P44" s="19">
        <v>0</v>
      </c>
      <c r="Q44" s="60">
        <f t="shared" si="5"/>
        <v>0</v>
      </c>
      <c r="R44" s="11"/>
      <c r="S44" s="11"/>
      <c r="T44" s="11"/>
      <c r="U44" s="11"/>
      <c r="V44" s="11"/>
      <c r="W44" s="11"/>
      <c r="X44" s="11"/>
      <c r="Y44" s="11"/>
      <c r="Z44" s="11">
        <f t="shared" si="6"/>
        <v>0</v>
      </c>
    </row>
    <row r="45" spans="1:26" s="15" customFormat="1" x14ac:dyDescent="0.2">
      <c r="A45" s="11">
        <v>36</v>
      </c>
      <c r="B45" s="12" t="s">
        <v>85</v>
      </c>
      <c r="C45" s="13" t="s">
        <v>86</v>
      </c>
      <c r="D45" s="44">
        <v>860</v>
      </c>
      <c r="E45" s="44">
        <v>24</v>
      </c>
      <c r="F45" s="44">
        <v>115</v>
      </c>
      <c r="G45" s="44">
        <f t="shared" si="3"/>
        <v>90</v>
      </c>
      <c r="H45" s="44">
        <v>67</v>
      </c>
      <c r="I45" s="59">
        <v>1</v>
      </c>
      <c r="J45" s="14">
        <v>22</v>
      </c>
      <c r="K45" s="11">
        <f t="shared" si="4"/>
        <v>1089</v>
      </c>
      <c r="L45" s="19">
        <v>0</v>
      </c>
      <c r="M45" s="19">
        <v>0</v>
      </c>
      <c r="N45" s="19">
        <v>0</v>
      </c>
      <c r="O45" s="19">
        <v>0</v>
      </c>
      <c r="P45" s="19">
        <v>0</v>
      </c>
      <c r="Q45" s="60">
        <f t="shared" si="5"/>
        <v>0</v>
      </c>
      <c r="R45" s="11"/>
      <c r="S45" s="11"/>
      <c r="T45" s="11"/>
      <c r="U45" s="11"/>
      <c r="V45" s="11"/>
      <c r="W45" s="11"/>
      <c r="X45" s="11"/>
      <c r="Y45" s="11"/>
      <c r="Z45" s="11">
        <f t="shared" si="6"/>
        <v>0</v>
      </c>
    </row>
    <row r="46" spans="1:26" s="15" customFormat="1" x14ac:dyDescent="0.2">
      <c r="A46" s="11">
        <v>37</v>
      </c>
      <c r="B46" s="21" t="s">
        <v>87</v>
      </c>
      <c r="C46" s="13" t="s">
        <v>88</v>
      </c>
      <c r="D46" s="44">
        <v>323</v>
      </c>
      <c r="E46" s="44">
        <v>0</v>
      </c>
      <c r="F46" s="44">
        <v>47</v>
      </c>
      <c r="G46" s="44">
        <f t="shared" si="3"/>
        <v>0</v>
      </c>
      <c r="H46" s="44">
        <v>0</v>
      </c>
      <c r="I46" s="59">
        <v>0</v>
      </c>
      <c r="J46" s="14">
        <v>0</v>
      </c>
      <c r="K46" s="11">
        <f t="shared" si="4"/>
        <v>370</v>
      </c>
      <c r="L46" s="19">
        <v>0</v>
      </c>
      <c r="M46" s="19">
        <v>0</v>
      </c>
      <c r="N46" s="19">
        <v>0</v>
      </c>
      <c r="O46" s="19">
        <v>0</v>
      </c>
      <c r="P46" s="19">
        <v>0</v>
      </c>
      <c r="Q46" s="60">
        <f t="shared" si="5"/>
        <v>0</v>
      </c>
      <c r="R46" s="11"/>
      <c r="S46" s="11"/>
      <c r="T46" s="11"/>
      <c r="U46" s="11"/>
      <c r="V46" s="11"/>
      <c r="W46" s="11"/>
      <c r="X46" s="11"/>
      <c r="Y46" s="11"/>
      <c r="Z46" s="11">
        <f t="shared" si="6"/>
        <v>0</v>
      </c>
    </row>
    <row r="47" spans="1:26" s="15" customFormat="1" x14ac:dyDescent="0.2">
      <c r="A47" s="11">
        <v>38</v>
      </c>
      <c r="B47" s="16" t="s">
        <v>89</v>
      </c>
      <c r="C47" s="13" t="s">
        <v>90</v>
      </c>
      <c r="D47" s="44">
        <v>456</v>
      </c>
      <c r="E47" s="44">
        <v>0</v>
      </c>
      <c r="F47" s="44">
        <v>66</v>
      </c>
      <c r="G47" s="44">
        <f t="shared" si="3"/>
        <v>0</v>
      </c>
      <c r="H47" s="44">
        <v>0</v>
      </c>
      <c r="I47" s="59">
        <v>0</v>
      </c>
      <c r="J47" s="14">
        <v>0</v>
      </c>
      <c r="K47" s="11">
        <f t="shared" si="4"/>
        <v>522</v>
      </c>
      <c r="L47" s="19">
        <v>8</v>
      </c>
      <c r="M47" s="19">
        <v>67</v>
      </c>
      <c r="N47" s="19">
        <v>137</v>
      </c>
      <c r="O47" s="19">
        <v>41</v>
      </c>
      <c r="P47" s="19">
        <v>0</v>
      </c>
      <c r="Q47" s="60">
        <f t="shared" si="5"/>
        <v>253</v>
      </c>
      <c r="R47" s="11"/>
      <c r="S47" s="11"/>
      <c r="T47" s="11"/>
      <c r="U47" s="11"/>
      <c r="V47" s="11"/>
      <c r="W47" s="11"/>
      <c r="X47" s="11"/>
      <c r="Y47" s="11"/>
      <c r="Z47" s="11">
        <f t="shared" si="6"/>
        <v>0</v>
      </c>
    </row>
    <row r="48" spans="1:26" s="20" customFormat="1" x14ac:dyDescent="0.2">
      <c r="A48" s="11">
        <v>39</v>
      </c>
      <c r="B48" s="17" t="s">
        <v>91</v>
      </c>
      <c r="C48" s="18" t="s">
        <v>92</v>
      </c>
      <c r="D48" s="44">
        <v>2611</v>
      </c>
      <c r="E48" s="44">
        <v>62</v>
      </c>
      <c r="F48" s="44">
        <v>344</v>
      </c>
      <c r="G48" s="44">
        <f t="shared" si="3"/>
        <v>1036</v>
      </c>
      <c r="H48" s="44">
        <v>869</v>
      </c>
      <c r="I48" s="59">
        <v>52</v>
      </c>
      <c r="J48" s="14">
        <v>115</v>
      </c>
      <c r="K48" s="11">
        <f t="shared" si="4"/>
        <v>4053</v>
      </c>
      <c r="L48" s="19">
        <v>46</v>
      </c>
      <c r="M48" s="19">
        <v>350</v>
      </c>
      <c r="N48" s="19">
        <v>1077</v>
      </c>
      <c r="O48" s="19">
        <v>732</v>
      </c>
      <c r="P48" s="19">
        <v>0</v>
      </c>
      <c r="Q48" s="60">
        <f t="shared" si="5"/>
        <v>2205</v>
      </c>
      <c r="R48" s="40"/>
      <c r="S48" s="40"/>
      <c r="T48" s="40"/>
      <c r="U48" s="40"/>
      <c r="V48" s="40"/>
      <c r="W48" s="40"/>
      <c r="X48" s="40"/>
      <c r="Y48" s="40"/>
      <c r="Z48" s="11">
        <f t="shared" si="6"/>
        <v>0</v>
      </c>
    </row>
    <row r="49" spans="1:26" s="15" customFormat="1" x14ac:dyDescent="0.2">
      <c r="A49" s="11">
        <v>40</v>
      </c>
      <c r="B49" s="12" t="s">
        <v>93</v>
      </c>
      <c r="C49" s="13" t="s">
        <v>94</v>
      </c>
      <c r="D49" s="44">
        <v>568</v>
      </c>
      <c r="E49" s="44">
        <v>0</v>
      </c>
      <c r="F49" s="44">
        <v>77</v>
      </c>
      <c r="G49" s="44">
        <f t="shared" si="3"/>
        <v>0</v>
      </c>
      <c r="H49" s="44">
        <v>0</v>
      </c>
      <c r="I49" s="59">
        <v>0</v>
      </c>
      <c r="J49" s="14">
        <v>0</v>
      </c>
      <c r="K49" s="11">
        <f t="shared" si="4"/>
        <v>645</v>
      </c>
      <c r="L49" s="19">
        <v>0</v>
      </c>
      <c r="M49" s="19">
        <v>0</v>
      </c>
      <c r="N49" s="19">
        <v>0</v>
      </c>
      <c r="O49" s="19">
        <v>0</v>
      </c>
      <c r="P49" s="19">
        <v>0</v>
      </c>
      <c r="Q49" s="60">
        <f t="shared" si="5"/>
        <v>0</v>
      </c>
      <c r="R49" s="11"/>
      <c r="S49" s="11"/>
      <c r="T49" s="11"/>
      <c r="U49" s="11"/>
      <c r="V49" s="11"/>
      <c r="W49" s="11"/>
      <c r="X49" s="11"/>
      <c r="Y49" s="11"/>
      <c r="Z49" s="11">
        <f t="shared" si="6"/>
        <v>0</v>
      </c>
    </row>
    <row r="50" spans="1:26" s="15" customFormat="1" x14ac:dyDescent="0.2">
      <c r="A50" s="11">
        <v>41</v>
      </c>
      <c r="B50" s="12" t="s">
        <v>95</v>
      </c>
      <c r="C50" s="13" t="s">
        <v>96</v>
      </c>
      <c r="D50" s="44">
        <v>2067</v>
      </c>
      <c r="E50" s="44">
        <v>2</v>
      </c>
      <c r="F50" s="44">
        <v>167</v>
      </c>
      <c r="G50" s="44">
        <f t="shared" si="3"/>
        <v>0</v>
      </c>
      <c r="H50" s="44">
        <v>0</v>
      </c>
      <c r="I50" s="59">
        <v>0</v>
      </c>
      <c r="J50" s="14">
        <v>0</v>
      </c>
      <c r="K50" s="11">
        <f t="shared" si="4"/>
        <v>2236</v>
      </c>
      <c r="L50" s="19">
        <v>51</v>
      </c>
      <c r="M50" s="19">
        <v>433</v>
      </c>
      <c r="N50" s="19">
        <v>1201</v>
      </c>
      <c r="O50" s="19">
        <v>498</v>
      </c>
      <c r="P50" s="19">
        <v>0</v>
      </c>
      <c r="Q50" s="60">
        <f t="shared" si="5"/>
        <v>2183</v>
      </c>
      <c r="R50" s="11"/>
      <c r="S50" s="11"/>
      <c r="T50" s="11"/>
      <c r="U50" s="11"/>
      <c r="V50" s="11"/>
      <c r="W50" s="11"/>
      <c r="X50" s="11"/>
      <c r="Y50" s="11"/>
      <c r="Z50" s="11">
        <f t="shared" si="6"/>
        <v>0</v>
      </c>
    </row>
    <row r="51" spans="1:26" s="15" customFormat="1" x14ac:dyDescent="0.2">
      <c r="A51" s="11">
        <v>42</v>
      </c>
      <c r="B51" s="21" t="s">
        <v>97</v>
      </c>
      <c r="C51" s="13" t="s">
        <v>98</v>
      </c>
      <c r="D51" s="44">
        <v>431</v>
      </c>
      <c r="E51" s="44">
        <v>0</v>
      </c>
      <c r="F51" s="44">
        <v>62</v>
      </c>
      <c r="G51" s="44">
        <f t="shared" si="3"/>
        <v>0</v>
      </c>
      <c r="H51" s="44">
        <v>0</v>
      </c>
      <c r="I51" s="59">
        <v>0</v>
      </c>
      <c r="J51" s="14">
        <v>0</v>
      </c>
      <c r="K51" s="11">
        <f t="shared" si="4"/>
        <v>493</v>
      </c>
      <c r="L51" s="19">
        <v>0</v>
      </c>
      <c r="M51" s="19">
        <v>0</v>
      </c>
      <c r="N51" s="19">
        <v>0</v>
      </c>
      <c r="O51" s="19">
        <v>0</v>
      </c>
      <c r="P51" s="19">
        <v>0</v>
      </c>
      <c r="Q51" s="60">
        <f t="shared" si="5"/>
        <v>0</v>
      </c>
      <c r="R51" s="11"/>
      <c r="S51" s="11"/>
      <c r="T51" s="11"/>
      <c r="U51" s="11"/>
      <c r="V51" s="11"/>
      <c r="W51" s="11"/>
      <c r="X51" s="11"/>
      <c r="Y51" s="11"/>
      <c r="Z51" s="11">
        <f t="shared" si="6"/>
        <v>0</v>
      </c>
    </row>
    <row r="52" spans="1:26" s="15" customFormat="1" x14ac:dyDescent="0.2">
      <c r="A52" s="11">
        <v>43</v>
      </c>
      <c r="B52" s="21" t="s">
        <v>99</v>
      </c>
      <c r="C52" s="13" t="s">
        <v>100</v>
      </c>
      <c r="D52" s="44">
        <v>687</v>
      </c>
      <c r="E52" s="44">
        <v>0</v>
      </c>
      <c r="F52" s="44">
        <v>99</v>
      </c>
      <c r="G52" s="44">
        <f t="shared" si="3"/>
        <v>159</v>
      </c>
      <c r="H52" s="44">
        <v>141</v>
      </c>
      <c r="I52" s="59">
        <v>2</v>
      </c>
      <c r="J52" s="14">
        <v>16</v>
      </c>
      <c r="K52" s="11">
        <f t="shared" si="4"/>
        <v>945</v>
      </c>
      <c r="L52" s="19">
        <v>0</v>
      </c>
      <c r="M52" s="19">
        <v>0</v>
      </c>
      <c r="N52" s="19">
        <v>0</v>
      </c>
      <c r="O52" s="19">
        <v>0</v>
      </c>
      <c r="P52" s="19">
        <v>0</v>
      </c>
      <c r="Q52" s="60">
        <f t="shared" si="5"/>
        <v>0</v>
      </c>
      <c r="R52" s="11"/>
      <c r="S52" s="11"/>
      <c r="T52" s="11"/>
      <c r="U52" s="11"/>
      <c r="V52" s="11"/>
      <c r="W52" s="11"/>
      <c r="X52" s="11"/>
      <c r="Y52" s="11"/>
      <c r="Z52" s="11">
        <f t="shared" si="6"/>
        <v>0</v>
      </c>
    </row>
    <row r="53" spans="1:26" s="15" customFormat="1" x14ac:dyDescent="0.2">
      <c r="A53" s="11">
        <v>44</v>
      </c>
      <c r="B53" s="16" t="s">
        <v>101</v>
      </c>
      <c r="C53" s="13" t="s">
        <v>102</v>
      </c>
      <c r="D53" s="44">
        <v>807</v>
      </c>
      <c r="E53" s="44">
        <v>21</v>
      </c>
      <c r="F53" s="44">
        <v>117</v>
      </c>
      <c r="G53" s="44">
        <f t="shared" si="3"/>
        <v>0</v>
      </c>
      <c r="H53" s="44">
        <v>0</v>
      </c>
      <c r="I53" s="59">
        <v>0</v>
      </c>
      <c r="J53" s="14">
        <v>0</v>
      </c>
      <c r="K53" s="11">
        <f t="shared" si="4"/>
        <v>945</v>
      </c>
      <c r="L53" s="19">
        <v>66</v>
      </c>
      <c r="M53" s="19">
        <v>232</v>
      </c>
      <c r="N53" s="19">
        <v>282</v>
      </c>
      <c r="O53" s="19">
        <v>336</v>
      </c>
      <c r="P53" s="19">
        <v>0</v>
      </c>
      <c r="Q53" s="60">
        <f t="shared" si="5"/>
        <v>916</v>
      </c>
      <c r="R53" s="11"/>
      <c r="S53" s="11"/>
      <c r="T53" s="11"/>
      <c r="U53" s="11"/>
      <c r="V53" s="11"/>
      <c r="W53" s="11"/>
      <c r="X53" s="11"/>
      <c r="Y53" s="11"/>
      <c r="Z53" s="11">
        <f t="shared" si="6"/>
        <v>0</v>
      </c>
    </row>
    <row r="54" spans="1:26" s="15" customFormat="1" x14ac:dyDescent="0.2">
      <c r="A54" s="11">
        <v>45</v>
      </c>
      <c r="B54" s="21" t="s">
        <v>103</v>
      </c>
      <c r="C54" s="13" t="s">
        <v>104</v>
      </c>
      <c r="D54" s="44">
        <v>278</v>
      </c>
      <c r="E54" s="44">
        <v>8</v>
      </c>
      <c r="F54" s="44">
        <v>31</v>
      </c>
      <c r="G54" s="44">
        <f t="shared" si="3"/>
        <v>0</v>
      </c>
      <c r="H54" s="44">
        <v>0</v>
      </c>
      <c r="I54" s="59">
        <v>0</v>
      </c>
      <c r="J54" s="14">
        <v>0</v>
      </c>
      <c r="K54" s="11">
        <f t="shared" si="4"/>
        <v>317</v>
      </c>
      <c r="L54" s="19">
        <v>0</v>
      </c>
      <c r="M54" s="19">
        <v>0</v>
      </c>
      <c r="N54" s="19">
        <v>0</v>
      </c>
      <c r="O54" s="19">
        <v>0</v>
      </c>
      <c r="P54" s="19">
        <v>0</v>
      </c>
      <c r="Q54" s="60">
        <f t="shared" si="5"/>
        <v>0</v>
      </c>
      <c r="R54" s="11"/>
      <c r="S54" s="11"/>
      <c r="T54" s="11"/>
      <c r="U54" s="11"/>
      <c r="V54" s="11"/>
      <c r="W54" s="11"/>
      <c r="X54" s="11"/>
      <c r="Y54" s="11"/>
      <c r="Z54" s="11">
        <f t="shared" si="6"/>
        <v>0</v>
      </c>
    </row>
    <row r="55" spans="1:26" s="15" customFormat="1" x14ac:dyDescent="0.2">
      <c r="A55" s="11">
        <v>46</v>
      </c>
      <c r="B55" s="16" t="s">
        <v>105</v>
      </c>
      <c r="C55" s="13" t="s">
        <v>106</v>
      </c>
      <c r="D55" s="44">
        <v>528</v>
      </c>
      <c r="E55" s="44">
        <v>15</v>
      </c>
      <c r="F55" s="44">
        <v>76</v>
      </c>
      <c r="G55" s="44">
        <f t="shared" si="3"/>
        <v>0</v>
      </c>
      <c r="H55" s="44">
        <v>0</v>
      </c>
      <c r="I55" s="59">
        <v>0</v>
      </c>
      <c r="J55" s="14">
        <v>0</v>
      </c>
      <c r="K55" s="11">
        <f t="shared" si="4"/>
        <v>619</v>
      </c>
      <c r="L55" s="19">
        <v>0</v>
      </c>
      <c r="M55" s="19">
        <v>0</v>
      </c>
      <c r="N55" s="19">
        <v>0</v>
      </c>
      <c r="O55" s="19">
        <v>0</v>
      </c>
      <c r="P55" s="19">
        <v>0</v>
      </c>
      <c r="Q55" s="60">
        <f t="shared" si="5"/>
        <v>0</v>
      </c>
      <c r="R55" s="11"/>
      <c r="S55" s="11"/>
      <c r="T55" s="11"/>
      <c r="U55" s="11"/>
      <c r="V55" s="11"/>
      <c r="W55" s="11"/>
      <c r="X55" s="11"/>
      <c r="Y55" s="11"/>
      <c r="Z55" s="11">
        <f t="shared" si="6"/>
        <v>0</v>
      </c>
    </row>
    <row r="56" spans="1:26" s="15" customFormat="1" x14ac:dyDescent="0.2">
      <c r="A56" s="11">
        <v>47</v>
      </c>
      <c r="B56" s="21" t="s">
        <v>107</v>
      </c>
      <c r="C56" s="13" t="s">
        <v>108</v>
      </c>
      <c r="D56" s="44">
        <v>840</v>
      </c>
      <c r="E56" s="44">
        <v>0</v>
      </c>
      <c r="F56" s="44">
        <v>105</v>
      </c>
      <c r="G56" s="44">
        <f t="shared" si="3"/>
        <v>0</v>
      </c>
      <c r="H56" s="44">
        <v>0</v>
      </c>
      <c r="I56" s="59">
        <v>0</v>
      </c>
      <c r="J56" s="14">
        <v>0</v>
      </c>
      <c r="K56" s="11">
        <f t="shared" si="4"/>
        <v>945</v>
      </c>
      <c r="L56" s="19">
        <v>0</v>
      </c>
      <c r="M56" s="19">
        <v>0</v>
      </c>
      <c r="N56" s="19">
        <v>0</v>
      </c>
      <c r="O56" s="19">
        <v>0</v>
      </c>
      <c r="P56" s="19">
        <v>0</v>
      </c>
      <c r="Q56" s="60">
        <f t="shared" si="5"/>
        <v>0</v>
      </c>
      <c r="R56" s="11"/>
      <c r="S56" s="11"/>
      <c r="T56" s="11"/>
      <c r="U56" s="11"/>
      <c r="V56" s="11"/>
      <c r="W56" s="11"/>
      <c r="X56" s="11"/>
      <c r="Y56" s="11"/>
      <c r="Z56" s="11">
        <f t="shared" si="6"/>
        <v>0</v>
      </c>
    </row>
    <row r="57" spans="1:26" s="15" customFormat="1" x14ac:dyDescent="0.2">
      <c r="A57" s="11">
        <v>48</v>
      </c>
      <c r="B57" s="21" t="s">
        <v>109</v>
      </c>
      <c r="C57" s="13" t="s">
        <v>110</v>
      </c>
      <c r="D57" s="44">
        <v>3108</v>
      </c>
      <c r="E57" s="44">
        <v>0</v>
      </c>
      <c r="F57" s="44">
        <v>0</v>
      </c>
      <c r="G57" s="44">
        <f t="shared" si="3"/>
        <v>0</v>
      </c>
      <c r="H57" s="44">
        <v>0</v>
      </c>
      <c r="I57" s="59">
        <v>0</v>
      </c>
      <c r="J57" s="14">
        <v>0</v>
      </c>
      <c r="K57" s="11">
        <f t="shared" si="4"/>
        <v>3108</v>
      </c>
      <c r="L57" s="19">
        <v>58</v>
      </c>
      <c r="M57" s="19">
        <v>414</v>
      </c>
      <c r="N57" s="19">
        <v>798</v>
      </c>
      <c r="O57" s="19">
        <v>506</v>
      </c>
      <c r="P57" s="19">
        <v>0</v>
      </c>
      <c r="Q57" s="60">
        <f t="shared" si="5"/>
        <v>1776</v>
      </c>
      <c r="R57" s="11"/>
      <c r="S57" s="11"/>
      <c r="T57" s="11"/>
      <c r="U57" s="11"/>
      <c r="V57" s="11"/>
      <c r="W57" s="11"/>
      <c r="X57" s="11"/>
      <c r="Y57" s="11"/>
      <c r="Z57" s="11">
        <f t="shared" si="6"/>
        <v>0</v>
      </c>
    </row>
    <row r="58" spans="1:26" s="15" customFormat="1" x14ac:dyDescent="0.2">
      <c r="A58" s="11">
        <v>49</v>
      </c>
      <c r="B58" s="21" t="s">
        <v>111</v>
      </c>
      <c r="C58" s="13" t="s">
        <v>112</v>
      </c>
      <c r="D58" s="44">
        <v>449</v>
      </c>
      <c r="E58" s="44">
        <v>0</v>
      </c>
      <c r="F58" s="44">
        <v>62</v>
      </c>
      <c r="G58" s="44">
        <f t="shared" si="3"/>
        <v>0</v>
      </c>
      <c r="H58" s="44">
        <v>0</v>
      </c>
      <c r="I58" s="59">
        <v>0</v>
      </c>
      <c r="J58" s="14">
        <v>0</v>
      </c>
      <c r="K58" s="11">
        <f t="shared" si="4"/>
        <v>511</v>
      </c>
      <c r="L58" s="19">
        <v>0</v>
      </c>
      <c r="M58" s="19">
        <v>0</v>
      </c>
      <c r="N58" s="19">
        <v>0</v>
      </c>
      <c r="O58" s="19">
        <v>0</v>
      </c>
      <c r="P58" s="19">
        <v>0</v>
      </c>
      <c r="Q58" s="60">
        <f t="shared" si="5"/>
        <v>0</v>
      </c>
      <c r="R58" s="11"/>
      <c r="S58" s="11"/>
      <c r="T58" s="11"/>
      <c r="U58" s="11"/>
      <c r="V58" s="11"/>
      <c r="W58" s="11"/>
      <c r="X58" s="11"/>
      <c r="Y58" s="11"/>
      <c r="Z58" s="11">
        <f t="shared" si="6"/>
        <v>0</v>
      </c>
    </row>
    <row r="59" spans="1:26" s="15" customFormat="1" x14ac:dyDescent="0.2">
      <c r="A59" s="11">
        <v>50</v>
      </c>
      <c r="B59" s="21" t="s">
        <v>113</v>
      </c>
      <c r="C59" s="13" t="s">
        <v>114</v>
      </c>
      <c r="D59" s="44">
        <v>0</v>
      </c>
      <c r="E59" s="44">
        <v>0</v>
      </c>
      <c r="F59" s="44">
        <v>0</v>
      </c>
      <c r="G59" s="44">
        <f t="shared" si="3"/>
        <v>0</v>
      </c>
      <c r="H59" s="44">
        <v>0</v>
      </c>
      <c r="I59" s="59">
        <v>0</v>
      </c>
      <c r="J59" s="14">
        <v>0</v>
      </c>
      <c r="K59" s="11">
        <f t="shared" si="4"/>
        <v>0</v>
      </c>
      <c r="L59" s="19">
        <v>0</v>
      </c>
      <c r="M59" s="19">
        <v>0</v>
      </c>
      <c r="N59" s="19">
        <v>0</v>
      </c>
      <c r="O59" s="19">
        <v>0</v>
      </c>
      <c r="P59" s="19">
        <v>0</v>
      </c>
      <c r="Q59" s="60">
        <f t="shared" si="5"/>
        <v>0</v>
      </c>
      <c r="R59" s="11"/>
      <c r="S59" s="11"/>
      <c r="T59" s="11"/>
      <c r="U59" s="11"/>
      <c r="V59" s="11"/>
      <c r="W59" s="11"/>
      <c r="X59" s="11"/>
      <c r="Y59" s="11"/>
      <c r="Z59" s="11">
        <f t="shared" si="6"/>
        <v>0</v>
      </c>
    </row>
    <row r="60" spans="1:26" s="15" customFormat="1" x14ac:dyDescent="0.2">
      <c r="A60" s="11">
        <v>51</v>
      </c>
      <c r="B60" s="21" t="s">
        <v>115</v>
      </c>
      <c r="C60" s="13" t="s">
        <v>116</v>
      </c>
      <c r="D60" s="44">
        <v>0</v>
      </c>
      <c r="E60" s="44">
        <v>0</v>
      </c>
      <c r="F60" s="44">
        <v>0</v>
      </c>
      <c r="G60" s="44">
        <f t="shared" si="3"/>
        <v>0</v>
      </c>
      <c r="H60" s="44">
        <v>0</v>
      </c>
      <c r="I60" s="59">
        <v>0</v>
      </c>
      <c r="J60" s="14">
        <v>0</v>
      </c>
      <c r="K60" s="11">
        <f t="shared" si="4"/>
        <v>0</v>
      </c>
      <c r="L60" s="19">
        <v>0</v>
      </c>
      <c r="M60" s="19">
        <v>0</v>
      </c>
      <c r="N60" s="19">
        <v>0</v>
      </c>
      <c r="O60" s="19">
        <v>0</v>
      </c>
      <c r="P60" s="19">
        <v>0</v>
      </c>
      <c r="Q60" s="60">
        <f t="shared" si="5"/>
        <v>0</v>
      </c>
      <c r="R60" s="11"/>
      <c r="S60" s="11"/>
      <c r="T60" s="11"/>
      <c r="U60" s="11"/>
      <c r="V60" s="11"/>
      <c r="W60" s="11"/>
      <c r="X60" s="11"/>
      <c r="Y60" s="11"/>
      <c r="Z60" s="11">
        <f t="shared" si="6"/>
        <v>0</v>
      </c>
    </row>
    <row r="61" spans="1:26" s="15" customFormat="1" x14ac:dyDescent="0.2">
      <c r="A61" s="11">
        <v>52</v>
      </c>
      <c r="B61" s="21" t="s">
        <v>117</v>
      </c>
      <c r="C61" s="13" t="s">
        <v>118</v>
      </c>
      <c r="D61" s="44">
        <v>17</v>
      </c>
      <c r="E61" s="44">
        <v>0</v>
      </c>
      <c r="F61" s="44">
        <v>0</v>
      </c>
      <c r="G61" s="44">
        <f t="shared" si="3"/>
        <v>0</v>
      </c>
      <c r="H61" s="44">
        <v>0</v>
      </c>
      <c r="I61" s="59">
        <v>0</v>
      </c>
      <c r="J61" s="14">
        <v>0</v>
      </c>
      <c r="K61" s="11">
        <f t="shared" si="4"/>
        <v>17</v>
      </c>
      <c r="L61" s="19">
        <v>0</v>
      </c>
      <c r="M61" s="19">
        <v>0</v>
      </c>
      <c r="N61" s="19">
        <v>0</v>
      </c>
      <c r="O61" s="19">
        <v>0</v>
      </c>
      <c r="P61" s="19">
        <v>0</v>
      </c>
      <c r="Q61" s="60">
        <f t="shared" si="5"/>
        <v>0</v>
      </c>
      <c r="R61" s="11"/>
      <c r="S61" s="11"/>
      <c r="T61" s="11"/>
      <c r="U61" s="11"/>
      <c r="V61" s="11"/>
      <c r="W61" s="11"/>
      <c r="X61" s="11"/>
      <c r="Y61" s="11"/>
      <c r="Z61" s="11">
        <f t="shared" si="6"/>
        <v>0</v>
      </c>
    </row>
    <row r="62" spans="1:26" s="15" customFormat="1" x14ac:dyDescent="0.2">
      <c r="A62" s="11">
        <v>53</v>
      </c>
      <c r="B62" s="16" t="s">
        <v>119</v>
      </c>
      <c r="C62" s="13" t="s">
        <v>120</v>
      </c>
      <c r="D62" s="44">
        <v>327</v>
      </c>
      <c r="E62" s="44">
        <v>0</v>
      </c>
      <c r="F62" s="44">
        <v>0</v>
      </c>
      <c r="G62" s="44">
        <f t="shared" si="3"/>
        <v>0</v>
      </c>
      <c r="H62" s="44">
        <v>0</v>
      </c>
      <c r="I62" s="59">
        <v>0</v>
      </c>
      <c r="J62" s="14">
        <v>0</v>
      </c>
      <c r="K62" s="11">
        <f t="shared" si="4"/>
        <v>327</v>
      </c>
      <c r="L62" s="19">
        <v>0</v>
      </c>
      <c r="M62" s="19">
        <v>0</v>
      </c>
      <c r="N62" s="19">
        <v>0</v>
      </c>
      <c r="O62" s="19">
        <v>0</v>
      </c>
      <c r="P62" s="19">
        <v>0</v>
      </c>
      <c r="Q62" s="60">
        <f t="shared" si="5"/>
        <v>0</v>
      </c>
      <c r="R62" s="11"/>
      <c r="S62" s="11"/>
      <c r="T62" s="11"/>
      <c r="U62" s="11"/>
      <c r="V62" s="11"/>
      <c r="W62" s="11"/>
      <c r="X62" s="11"/>
      <c r="Y62" s="11"/>
      <c r="Z62" s="11">
        <f t="shared" si="6"/>
        <v>0</v>
      </c>
    </row>
    <row r="63" spans="1:26" s="15" customFormat="1" ht="14.25" customHeight="1" x14ac:dyDescent="0.2">
      <c r="A63" s="11">
        <v>54</v>
      </c>
      <c r="B63" s="12" t="s">
        <v>121</v>
      </c>
      <c r="C63" s="13" t="s">
        <v>122</v>
      </c>
      <c r="D63" s="44">
        <v>0</v>
      </c>
      <c r="E63" s="44">
        <v>0</v>
      </c>
      <c r="F63" s="44">
        <v>0</v>
      </c>
      <c r="G63" s="44">
        <f t="shared" si="3"/>
        <v>0</v>
      </c>
      <c r="H63" s="44">
        <v>0</v>
      </c>
      <c r="I63" s="59">
        <v>0</v>
      </c>
      <c r="J63" s="14">
        <v>0</v>
      </c>
      <c r="K63" s="11">
        <f t="shared" si="4"/>
        <v>0</v>
      </c>
      <c r="L63" s="19">
        <v>0</v>
      </c>
      <c r="M63" s="19">
        <v>0</v>
      </c>
      <c r="N63" s="19">
        <v>0</v>
      </c>
      <c r="O63" s="19">
        <v>0</v>
      </c>
      <c r="P63" s="19">
        <v>0</v>
      </c>
      <c r="Q63" s="60">
        <f t="shared" si="5"/>
        <v>0</v>
      </c>
      <c r="R63" s="11"/>
      <c r="S63" s="11"/>
      <c r="T63" s="11"/>
      <c r="U63" s="11"/>
      <c r="V63" s="11"/>
      <c r="W63" s="11"/>
      <c r="X63" s="11"/>
      <c r="Y63" s="11"/>
      <c r="Z63" s="11">
        <f t="shared" si="6"/>
        <v>0</v>
      </c>
    </row>
    <row r="64" spans="1:26" s="15" customFormat="1" x14ac:dyDescent="0.2">
      <c r="A64" s="11">
        <v>55</v>
      </c>
      <c r="B64" s="16" t="s">
        <v>123</v>
      </c>
      <c r="C64" s="13" t="s">
        <v>124</v>
      </c>
      <c r="D64" s="44">
        <v>915</v>
      </c>
      <c r="E64" s="44">
        <v>0</v>
      </c>
      <c r="F64" s="44">
        <v>0</v>
      </c>
      <c r="G64" s="44">
        <f t="shared" si="3"/>
        <v>0</v>
      </c>
      <c r="H64" s="44">
        <v>0</v>
      </c>
      <c r="I64" s="59">
        <v>0</v>
      </c>
      <c r="J64" s="14">
        <v>0</v>
      </c>
      <c r="K64" s="11">
        <f t="shared" si="4"/>
        <v>915</v>
      </c>
      <c r="L64" s="19">
        <v>0</v>
      </c>
      <c r="M64" s="19">
        <v>0</v>
      </c>
      <c r="N64" s="19">
        <v>0</v>
      </c>
      <c r="O64" s="19">
        <v>0</v>
      </c>
      <c r="P64" s="19">
        <v>0</v>
      </c>
      <c r="Q64" s="60">
        <f t="shared" si="5"/>
        <v>0</v>
      </c>
      <c r="R64" s="11"/>
      <c r="S64" s="11"/>
      <c r="T64" s="11"/>
      <c r="U64" s="11"/>
      <c r="V64" s="11"/>
      <c r="W64" s="11"/>
      <c r="X64" s="11"/>
      <c r="Y64" s="11"/>
      <c r="Z64" s="11">
        <f t="shared" si="6"/>
        <v>0</v>
      </c>
    </row>
    <row r="65" spans="1:26" s="15" customFormat="1" x14ac:dyDescent="0.2">
      <c r="A65" s="11">
        <v>56</v>
      </c>
      <c r="B65" s="21" t="s">
        <v>125</v>
      </c>
      <c r="C65" s="13" t="s">
        <v>126</v>
      </c>
      <c r="D65" s="44">
        <v>213</v>
      </c>
      <c r="E65" s="44">
        <v>0</v>
      </c>
      <c r="F65" s="44">
        <v>0</v>
      </c>
      <c r="G65" s="44">
        <f t="shared" si="3"/>
        <v>0</v>
      </c>
      <c r="H65" s="44">
        <v>0</v>
      </c>
      <c r="I65" s="59">
        <v>0</v>
      </c>
      <c r="J65" s="14">
        <v>0</v>
      </c>
      <c r="K65" s="11">
        <f t="shared" si="4"/>
        <v>213</v>
      </c>
      <c r="L65" s="19">
        <v>0</v>
      </c>
      <c r="M65" s="19">
        <v>0</v>
      </c>
      <c r="N65" s="19">
        <v>0</v>
      </c>
      <c r="O65" s="19">
        <v>0</v>
      </c>
      <c r="P65" s="19">
        <v>0</v>
      </c>
      <c r="Q65" s="60">
        <f t="shared" si="5"/>
        <v>0</v>
      </c>
      <c r="R65" s="11"/>
      <c r="S65" s="11"/>
      <c r="T65" s="11"/>
      <c r="U65" s="11"/>
      <c r="V65" s="11"/>
      <c r="W65" s="11"/>
      <c r="X65" s="11"/>
      <c r="Y65" s="11"/>
      <c r="Z65" s="11">
        <f t="shared" si="6"/>
        <v>0</v>
      </c>
    </row>
    <row r="66" spans="1:26" s="15" customFormat="1" ht="24" x14ac:dyDescent="0.2">
      <c r="A66" s="11">
        <v>57</v>
      </c>
      <c r="B66" s="12" t="s">
        <v>127</v>
      </c>
      <c r="C66" s="13" t="s">
        <v>128</v>
      </c>
      <c r="D66" s="44">
        <v>0</v>
      </c>
      <c r="E66" s="44">
        <v>0</v>
      </c>
      <c r="F66" s="44">
        <v>0</v>
      </c>
      <c r="G66" s="44">
        <f t="shared" si="3"/>
        <v>0</v>
      </c>
      <c r="H66" s="44">
        <v>0</v>
      </c>
      <c r="I66" s="59">
        <v>0</v>
      </c>
      <c r="J66" s="14">
        <v>0</v>
      </c>
      <c r="K66" s="11">
        <f t="shared" si="4"/>
        <v>0</v>
      </c>
      <c r="L66" s="19">
        <v>0</v>
      </c>
      <c r="M66" s="19">
        <v>0</v>
      </c>
      <c r="N66" s="19">
        <v>0</v>
      </c>
      <c r="O66" s="19">
        <v>0</v>
      </c>
      <c r="P66" s="19">
        <v>0</v>
      </c>
      <c r="Q66" s="60">
        <f t="shared" si="5"/>
        <v>0</v>
      </c>
      <c r="R66" s="11"/>
      <c r="S66" s="11"/>
      <c r="T66" s="11"/>
      <c r="U66" s="11"/>
      <c r="V66" s="11"/>
      <c r="W66" s="11"/>
      <c r="X66" s="11"/>
      <c r="Y66" s="11"/>
      <c r="Z66" s="11">
        <f t="shared" si="6"/>
        <v>0</v>
      </c>
    </row>
    <row r="67" spans="1:26" s="15" customFormat="1" ht="24" x14ac:dyDescent="0.2">
      <c r="A67" s="11">
        <v>58</v>
      </c>
      <c r="B67" s="12" t="s">
        <v>129</v>
      </c>
      <c r="C67" s="13" t="s">
        <v>130</v>
      </c>
      <c r="D67" s="44">
        <v>0</v>
      </c>
      <c r="E67" s="44">
        <v>0</v>
      </c>
      <c r="F67" s="44">
        <v>0</v>
      </c>
      <c r="G67" s="44">
        <f t="shared" si="3"/>
        <v>0</v>
      </c>
      <c r="H67" s="44">
        <v>0</v>
      </c>
      <c r="I67" s="59">
        <v>0</v>
      </c>
      <c r="J67" s="14">
        <v>0</v>
      </c>
      <c r="K67" s="11">
        <f t="shared" si="4"/>
        <v>0</v>
      </c>
      <c r="L67" s="19">
        <v>0</v>
      </c>
      <c r="M67" s="19">
        <v>0</v>
      </c>
      <c r="N67" s="19">
        <v>0</v>
      </c>
      <c r="O67" s="19">
        <v>0</v>
      </c>
      <c r="P67" s="19">
        <v>0</v>
      </c>
      <c r="Q67" s="60">
        <f t="shared" si="5"/>
        <v>0</v>
      </c>
      <c r="R67" s="11"/>
      <c r="S67" s="11"/>
      <c r="T67" s="11"/>
      <c r="U67" s="11"/>
      <c r="V67" s="11"/>
      <c r="W67" s="11"/>
      <c r="X67" s="11"/>
      <c r="Y67" s="11"/>
      <c r="Z67" s="11">
        <f t="shared" si="6"/>
        <v>0</v>
      </c>
    </row>
    <row r="68" spans="1:26" s="15" customFormat="1" x14ac:dyDescent="0.2">
      <c r="A68" s="11">
        <v>59</v>
      </c>
      <c r="B68" s="16" t="s">
        <v>131</v>
      </c>
      <c r="C68" s="13" t="s">
        <v>132</v>
      </c>
      <c r="D68" s="44">
        <v>2476</v>
      </c>
      <c r="E68" s="44">
        <v>0</v>
      </c>
      <c r="F68" s="44">
        <v>358</v>
      </c>
      <c r="G68" s="44">
        <f t="shared" si="3"/>
        <v>0</v>
      </c>
      <c r="H68" s="44">
        <v>0</v>
      </c>
      <c r="I68" s="59">
        <v>0</v>
      </c>
      <c r="J68" s="14">
        <v>0</v>
      </c>
      <c r="K68" s="11">
        <f t="shared" si="4"/>
        <v>2834</v>
      </c>
      <c r="L68" s="19">
        <v>0</v>
      </c>
      <c r="M68" s="19">
        <v>0</v>
      </c>
      <c r="N68" s="19">
        <v>0</v>
      </c>
      <c r="O68" s="19">
        <v>0</v>
      </c>
      <c r="P68" s="19">
        <v>0</v>
      </c>
      <c r="Q68" s="60">
        <f t="shared" si="5"/>
        <v>0</v>
      </c>
      <c r="R68" s="11"/>
      <c r="S68" s="11"/>
      <c r="T68" s="11"/>
      <c r="U68" s="11"/>
      <c r="V68" s="11"/>
      <c r="W68" s="11"/>
      <c r="X68" s="11"/>
      <c r="Y68" s="11"/>
      <c r="Z68" s="11">
        <f t="shared" si="6"/>
        <v>0</v>
      </c>
    </row>
    <row r="69" spans="1:26" s="15" customFormat="1" x14ac:dyDescent="0.2">
      <c r="A69" s="11">
        <v>60</v>
      </c>
      <c r="B69" s="16" t="s">
        <v>133</v>
      </c>
      <c r="C69" s="13" t="s">
        <v>134</v>
      </c>
      <c r="D69" s="44">
        <v>1449</v>
      </c>
      <c r="E69" s="44">
        <v>0</v>
      </c>
      <c r="F69" s="44">
        <v>0</v>
      </c>
      <c r="G69" s="44">
        <f t="shared" si="3"/>
        <v>0</v>
      </c>
      <c r="H69" s="44">
        <v>0</v>
      </c>
      <c r="I69" s="59">
        <v>0</v>
      </c>
      <c r="J69" s="14">
        <v>0</v>
      </c>
      <c r="K69" s="11">
        <f t="shared" si="4"/>
        <v>1449</v>
      </c>
      <c r="L69" s="19">
        <v>0</v>
      </c>
      <c r="M69" s="19">
        <v>0</v>
      </c>
      <c r="N69" s="19">
        <v>0</v>
      </c>
      <c r="O69" s="19">
        <v>0</v>
      </c>
      <c r="P69" s="19">
        <v>0</v>
      </c>
      <c r="Q69" s="60">
        <f t="shared" si="5"/>
        <v>0</v>
      </c>
      <c r="R69" s="11"/>
      <c r="S69" s="11"/>
      <c r="T69" s="11"/>
      <c r="U69" s="11"/>
      <c r="V69" s="11"/>
      <c r="W69" s="11"/>
      <c r="X69" s="11"/>
      <c r="Y69" s="11"/>
      <c r="Z69" s="11">
        <f t="shared" si="6"/>
        <v>0</v>
      </c>
    </row>
    <row r="70" spans="1:26" s="15" customFormat="1" x14ac:dyDescent="0.2">
      <c r="A70" s="11">
        <v>61</v>
      </c>
      <c r="B70" s="16" t="s">
        <v>135</v>
      </c>
      <c r="C70" s="13" t="s">
        <v>136</v>
      </c>
      <c r="D70" s="44">
        <v>3214</v>
      </c>
      <c r="E70" s="44">
        <v>0</v>
      </c>
      <c r="F70" s="44">
        <v>403</v>
      </c>
      <c r="G70" s="44">
        <f t="shared" si="3"/>
        <v>0</v>
      </c>
      <c r="H70" s="44">
        <v>0</v>
      </c>
      <c r="I70" s="59">
        <v>0</v>
      </c>
      <c r="J70" s="14">
        <v>0</v>
      </c>
      <c r="K70" s="11">
        <f t="shared" si="4"/>
        <v>3617</v>
      </c>
      <c r="L70" s="19">
        <v>0</v>
      </c>
      <c r="M70" s="19">
        <v>0</v>
      </c>
      <c r="N70" s="19">
        <v>0</v>
      </c>
      <c r="O70" s="19">
        <v>0</v>
      </c>
      <c r="P70" s="19">
        <v>0</v>
      </c>
      <c r="Q70" s="60">
        <f t="shared" si="5"/>
        <v>0</v>
      </c>
      <c r="R70" s="11"/>
      <c r="S70" s="11"/>
      <c r="T70" s="11"/>
      <c r="U70" s="11"/>
      <c r="V70" s="11"/>
      <c r="W70" s="11"/>
      <c r="X70" s="11"/>
      <c r="Y70" s="11"/>
      <c r="Z70" s="11">
        <f t="shared" si="6"/>
        <v>0</v>
      </c>
    </row>
    <row r="71" spans="1:26" s="15" customFormat="1" ht="24" x14ac:dyDescent="0.2">
      <c r="A71" s="11">
        <v>62</v>
      </c>
      <c r="B71" s="16" t="s">
        <v>137</v>
      </c>
      <c r="C71" s="13" t="s">
        <v>138</v>
      </c>
      <c r="D71" s="44">
        <v>0</v>
      </c>
      <c r="E71" s="44">
        <v>0</v>
      </c>
      <c r="F71" s="44">
        <v>0</v>
      </c>
      <c r="G71" s="44">
        <f t="shared" si="3"/>
        <v>0</v>
      </c>
      <c r="H71" s="44">
        <v>0</v>
      </c>
      <c r="I71" s="59">
        <v>0</v>
      </c>
      <c r="J71" s="14">
        <v>0</v>
      </c>
      <c r="K71" s="11">
        <f t="shared" si="4"/>
        <v>0</v>
      </c>
      <c r="L71" s="19">
        <v>0</v>
      </c>
      <c r="M71" s="19">
        <v>0</v>
      </c>
      <c r="N71" s="19">
        <v>0</v>
      </c>
      <c r="O71" s="19">
        <v>0</v>
      </c>
      <c r="P71" s="19">
        <v>0</v>
      </c>
      <c r="Q71" s="60">
        <f t="shared" si="5"/>
        <v>0</v>
      </c>
      <c r="R71" s="11"/>
      <c r="S71" s="11"/>
      <c r="T71" s="11"/>
      <c r="U71" s="11"/>
      <c r="V71" s="11"/>
      <c r="W71" s="11"/>
      <c r="X71" s="11"/>
      <c r="Y71" s="11"/>
      <c r="Z71" s="11">
        <f t="shared" si="6"/>
        <v>0</v>
      </c>
    </row>
    <row r="72" spans="1:26" s="15" customFormat="1" ht="24" x14ac:dyDescent="0.2">
      <c r="A72" s="11">
        <v>63</v>
      </c>
      <c r="B72" s="12" t="s">
        <v>139</v>
      </c>
      <c r="C72" s="13" t="s">
        <v>140</v>
      </c>
      <c r="D72" s="44">
        <v>0</v>
      </c>
      <c r="E72" s="44">
        <v>0</v>
      </c>
      <c r="F72" s="44">
        <v>0</v>
      </c>
      <c r="G72" s="44">
        <f t="shared" si="3"/>
        <v>0</v>
      </c>
      <c r="H72" s="44">
        <v>0</v>
      </c>
      <c r="I72" s="59">
        <v>0</v>
      </c>
      <c r="J72" s="14">
        <v>0</v>
      </c>
      <c r="K72" s="11">
        <f t="shared" si="4"/>
        <v>0</v>
      </c>
      <c r="L72" s="19">
        <v>0</v>
      </c>
      <c r="M72" s="19">
        <v>0</v>
      </c>
      <c r="N72" s="19">
        <v>0</v>
      </c>
      <c r="O72" s="19">
        <v>0</v>
      </c>
      <c r="P72" s="19">
        <v>0</v>
      </c>
      <c r="Q72" s="60">
        <f t="shared" si="5"/>
        <v>0</v>
      </c>
      <c r="R72" s="11"/>
      <c r="S72" s="11"/>
      <c r="T72" s="11"/>
      <c r="U72" s="11"/>
      <c r="V72" s="11"/>
      <c r="W72" s="11"/>
      <c r="X72" s="11"/>
      <c r="Y72" s="11"/>
      <c r="Z72" s="11">
        <f t="shared" si="6"/>
        <v>0</v>
      </c>
    </row>
    <row r="73" spans="1:26" s="15" customFormat="1" ht="24" x14ac:dyDescent="0.2">
      <c r="A73" s="11">
        <v>64</v>
      </c>
      <c r="B73" s="16" t="s">
        <v>141</v>
      </c>
      <c r="C73" s="13" t="s">
        <v>142</v>
      </c>
      <c r="D73" s="44">
        <v>0</v>
      </c>
      <c r="E73" s="44">
        <v>0</v>
      </c>
      <c r="F73" s="44">
        <v>0</v>
      </c>
      <c r="G73" s="44">
        <f t="shared" si="3"/>
        <v>0</v>
      </c>
      <c r="H73" s="44">
        <v>0</v>
      </c>
      <c r="I73" s="59">
        <v>0</v>
      </c>
      <c r="J73" s="14">
        <v>0</v>
      </c>
      <c r="K73" s="11">
        <f t="shared" si="4"/>
        <v>0</v>
      </c>
      <c r="L73" s="19">
        <v>0</v>
      </c>
      <c r="M73" s="19">
        <v>0</v>
      </c>
      <c r="N73" s="19">
        <v>0</v>
      </c>
      <c r="O73" s="19">
        <v>0</v>
      </c>
      <c r="P73" s="19">
        <v>0</v>
      </c>
      <c r="Q73" s="60">
        <f t="shared" si="5"/>
        <v>0</v>
      </c>
      <c r="R73" s="11"/>
      <c r="S73" s="11"/>
      <c r="T73" s="11"/>
      <c r="U73" s="11"/>
      <c r="V73" s="11"/>
      <c r="W73" s="11"/>
      <c r="X73" s="11"/>
      <c r="Y73" s="11"/>
      <c r="Z73" s="11">
        <f t="shared" si="6"/>
        <v>0</v>
      </c>
    </row>
    <row r="74" spans="1:26" s="15" customFormat="1" ht="24" x14ac:dyDescent="0.2">
      <c r="A74" s="11">
        <v>65</v>
      </c>
      <c r="B74" s="16" t="s">
        <v>143</v>
      </c>
      <c r="C74" s="13" t="s">
        <v>144</v>
      </c>
      <c r="D74" s="44">
        <v>0</v>
      </c>
      <c r="E74" s="44">
        <v>0</v>
      </c>
      <c r="F74" s="44">
        <v>0</v>
      </c>
      <c r="G74" s="44">
        <f t="shared" si="3"/>
        <v>0</v>
      </c>
      <c r="H74" s="44">
        <v>0</v>
      </c>
      <c r="I74" s="59">
        <v>0</v>
      </c>
      <c r="J74" s="14">
        <v>0</v>
      </c>
      <c r="K74" s="11">
        <f t="shared" ref="K74:K137" si="7">D74+E74+F74+G74</f>
        <v>0</v>
      </c>
      <c r="L74" s="19">
        <v>0</v>
      </c>
      <c r="M74" s="19">
        <v>0</v>
      </c>
      <c r="N74" s="19">
        <v>0</v>
      </c>
      <c r="O74" s="19">
        <v>0</v>
      </c>
      <c r="P74" s="19">
        <v>0</v>
      </c>
      <c r="Q74" s="60">
        <f t="shared" ref="Q74:Q137" si="8">L74+M74+N74+O74+P74</f>
        <v>0</v>
      </c>
      <c r="R74" s="11"/>
      <c r="S74" s="11"/>
      <c r="T74" s="11"/>
      <c r="U74" s="11"/>
      <c r="V74" s="11"/>
      <c r="W74" s="11"/>
      <c r="X74" s="11"/>
      <c r="Y74" s="11"/>
      <c r="Z74" s="11">
        <f t="shared" ref="Z74:Z137" si="9">R74+S74+T74+U74+V74+W74+X74+Y74</f>
        <v>0</v>
      </c>
    </row>
    <row r="75" spans="1:26" s="15" customFormat="1" ht="24" x14ac:dyDescent="0.2">
      <c r="A75" s="11">
        <v>66</v>
      </c>
      <c r="B75" s="12" t="s">
        <v>145</v>
      </c>
      <c r="C75" s="13" t="s">
        <v>146</v>
      </c>
      <c r="D75" s="44">
        <v>0</v>
      </c>
      <c r="E75" s="44">
        <v>0</v>
      </c>
      <c r="F75" s="44">
        <v>0</v>
      </c>
      <c r="G75" s="44">
        <f t="shared" ref="G75:G138" si="10">H75+I75+J75</f>
        <v>0</v>
      </c>
      <c r="H75" s="44">
        <v>0</v>
      </c>
      <c r="I75" s="59">
        <v>0</v>
      </c>
      <c r="J75" s="14">
        <v>0</v>
      </c>
      <c r="K75" s="11">
        <f t="shared" si="7"/>
        <v>0</v>
      </c>
      <c r="L75" s="19">
        <v>0</v>
      </c>
      <c r="M75" s="19">
        <v>0</v>
      </c>
      <c r="N75" s="19">
        <v>0</v>
      </c>
      <c r="O75" s="19">
        <v>0</v>
      </c>
      <c r="P75" s="19">
        <v>0</v>
      </c>
      <c r="Q75" s="60">
        <f t="shared" si="8"/>
        <v>0</v>
      </c>
      <c r="R75" s="11"/>
      <c r="S75" s="11"/>
      <c r="T75" s="11"/>
      <c r="U75" s="11"/>
      <c r="V75" s="11"/>
      <c r="W75" s="11"/>
      <c r="X75" s="11"/>
      <c r="Y75" s="11"/>
      <c r="Z75" s="11">
        <f t="shared" si="9"/>
        <v>0</v>
      </c>
    </row>
    <row r="76" spans="1:26" s="15" customFormat="1" ht="24" x14ac:dyDescent="0.2">
      <c r="A76" s="11">
        <v>67</v>
      </c>
      <c r="B76" s="12" t="s">
        <v>147</v>
      </c>
      <c r="C76" s="13" t="s">
        <v>148</v>
      </c>
      <c r="D76" s="44">
        <v>0</v>
      </c>
      <c r="E76" s="44">
        <v>0</v>
      </c>
      <c r="F76" s="44">
        <v>0</v>
      </c>
      <c r="G76" s="44">
        <f t="shared" si="10"/>
        <v>0</v>
      </c>
      <c r="H76" s="44">
        <v>0</v>
      </c>
      <c r="I76" s="59">
        <v>0</v>
      </c>
      <c r="J76" s="14">
        <v>0</v>
      </c>
      <c r="K76" s="11">
        <f t="shared" si="7"/>
        <v>0</v>
      </c>
      <c r="L76" s="19">
        <v>0</v>
      </c>
      <c r="M76" s="19">
        <v>0</v>
      </c>
      <c r="N76" s="19">
        <v>0</v>
      </c>
      <c r="O76" s="19">
        <v>0</v>
      </c>
      <c r="P76" s="19">
        <v>0</v>
      </c>
      <c r="Q76" s="60">
        <f t="shared" si="8"/>
        <v>0</v>
      </c>
      <c r="R76" s="11"/>
      <c r="S76" s="11"/>
      <c r="T76" s="11"/>
      <c r="U76" s="11"/>
      <c r="V76" s="11"/>
      <c r="W76" s="11"/>
      <c r="X76" s="11"/>
      <c r="Y76" s="11"/>
      <c r="Z76" s="11">
        <f t="shared" si="9"/>
        <v>0</v>
      </c>
    </row>
    <row r="77" spans="1:26" s="15" customFormat="1" ht="24" x14ac:dyDescent="0.2">
      <c r="A77" s="11">
        <v>68</v>
      </c>
      <c r="B77" s="12" t="s">
        <v>149</v>
      </c>
      <c r="C77" s="13" t="s">
        <v>150</v>
      </c>
      <c r="D77" s="44">
        <v>0</v>
      </c>
      <c r="E77" s="44">
        <v>0</v>
      </c>
      <c r="F77" s="44">
        <v>0</v>
      </c>
      <c r="G77" s="44">
        <f t="shared" si="10"/>
        <v>0</v>
      </c>
      <c r="H77" s="44">
        <v>0</v>
      </c>
      <c r="I77" s="59">
        <v>0</v>
      </c>
      <c r="J77" s="14">
        <v>0</v>
      </c>
      <c r="K77" s="11">
        <f t="shared" si="7"/>
        <v>0</v>
      </c>
      <c r="L77" s="19">
        <v>0</v>
      </c>
      <c r="M77" s="19">
        <v>0</v>
      </c>
      <c r="N77" s="19">
        <v>0</v>
      </c>
      <c r="O77" s="19">
        <v>0</v>
      </c>
      <c r="P77" s="19">
        <v>0</v>
      </c>
      <c r="Q77" s="60">
        <f t="shared" si="8"/>
        <v>0</v>
      </c>
      <c r="R77" s="11"/>
      <c r="S77" s="11"/>
      <c r="T77" s="11"/>
      <c r="U77" s="11"/>
      <c r="V77" s="11"/>
      <c r="W77" s="11"/>
      <c r="X77" s="11"/>
      <c r="Y77" s="11"/>
      <c r="Z77" s="11">
        <f t="shared" si="9"/>
        <v>0</v>
      </c>
    </row>
    <row r="78" spans="1:26" s="15" customFormat="1" x14ac:dyDescent="0.2">
      <c r="A78" s="11">
        <v>69</v>
      </c>
      <c r="B78" s="21" t="s">
        <v>151</v>
      </c>
      <c r="C78" s="13" t="s">
        <v>152</v>
      </c>
      <c r="D78" s="44">
        <v>1895</v>
      </c>
      <c r="E78" s="44">
        <v>9</v>
      </c>
      <c r="F78" s="44">
        <v>251</v>
      </c>
      <c r="G78" s="44">
        <f t="shared" si="10"/>
        <v>0</v>
      </c>
      <c r="H78" s="44">
        <v>0</v>
      </c>
      <c r="I78" s="59">
        <v>0</v>
      </c>
      <c r="J78" s="14">
        <v>0</v>
      </c>
      <c r="K78" s="11">
        <f t="shared" si="7"/>
        <v>2155</v>
      </c>
      <c r="L78" s="19">
        <v>0</v>
      </c>
      <c r="M78" s="19">
        <v>0</v>
      </c>
      <c r="N78" s="19">
        <v>0</v>
      </c>
      <c r="O78" s="19">
        <v>0</v>
      </c>
      <c r="P78" s="19">
        <v>0</v>
      </c>
      <c r="Q78" s="60">
        <f t="shared" si="8"/>
        <v>0</v>
      </c>
      <c r="R78" s="11"/>
      <c r="S78" s="11"/>
      <c r="T78" s="11"/>
      <c r="U78" s="11"/>
      <c r="V78" s="11"/>
      <c r="W78" s="11"/>
      <c r="X78" s="11"/>
      <c r="Y78" s="11"/>
      <c r="Z78" s="11">
        <f t="shared" si="9"/>
        <v>0</v>
      </c>
    </row>
    <row r="79" spans="1:26" s="15" customFormat="1" x14ac:dyDescent="0.2">
      <c r="A79" s="11">
        <v>70</v>
      </c>
      <c r="B79" s="12" t="s">
        <v>153</v>
      </c>
      <c r="C79" s="13" t="s">
        <v>154</v>
      </c>
      <c r="D79" s="44">
        <v>1658</v>
      </c>
      <c r="E79" s="44">
        <v>185</v>
      </c>
      <c r="F79" s="44">
        <v>655</v>
      </c>
      <c r="G79" s="44">
        <f t="shared" si="10"/>
        <v>0</v>
      </c>
      <c r="H79" s="44">
        <v>0</v>
      </c>
      <c r="I79" s="59">
        <v>0</v>
      </c>
      <c r="J79" s="14">
        <v>0</v>
      </c>
      <c r="K79" s="11">
        <f t="shared" si="7"/>
        <v>2498</v>
      </c>
      <c r="L79" s="19">
        <v>0</v>
      </c>
      <c r="M79" s="19">
        <v>0</v>
      </c>
      <c r="N79" s="19">
        <v>0</v>
      </c>
      <c r="O79" s="19">
        <v>0</v>
      </c>
      <c r="P79" s="19">
        <v>0</v>
      </c>
      <c r="Q79" s="60">
        <f t="shared" si="8"/>
        <v>0</v>
      </c>
      <c r="R79" s="11"/>
      <c r="S79" s="11"/>
      <c r="T79" s="11"/>
      <c r="U79" s="11"/>
      <c r="V79" s="11"/>
      <c r="W79" s="11"/>
      <c r="X79" s="11"/>
      <c r="Y79" s="11"/>
      <c r="Z79" s="11">
        <f t="shared" si="9"/>
        <v>0</v>
      </c>
    </row>
    <row r="80" spans="1:26" s="15" customFormat="1" x14ac:dyDescent="0.2">
      <c r="A80" s="11">
        <v>71</v>
      </c>
      <c r="B80" s="21" t="s">
        <v>155</v>
      </c>
      <c r="C80" s="13" t="s">
        <v>156</v>
      </c>
      <c r="D80" s="44">
        <v>2547</v>
      </c>
      <c r="E80" s="44">
        <v>51</v>
      </c>
      <c r="F80" s="44">
        <v>428</v>
      </c>
      <c r="G80" s="44">
        <f t="shared" si="10"/>
        <v>366</v>
      </c>
      <c r="H80" s="44">
        <v>335</v>
      </c>
      <c r="I80" s="59">
        <v>0</v>
      </c>
      <c r="J80" s="14">
        <v>31</v>
      </c>
      <c r="K80" s="11">
        <f t="shared" si="7"/>
        <v>3392</v>
      </c>
      <c r="L80" s="19">
        <v>0</v>
      </c>
      <c r="M80" s="19">
        <v>0</v>
      </c>
      <c r="N80" s="19">
        <v>0</v>
      </c>
      <c r="O80" s="19">
        <v>0</v>
      </c>
      <c r="P80" s="19">
        <v>0</v>
      </c>
      <c r="Q80" s="60">
        <f t="shared" si="8"/>
        <v>0</v>
      </c>
      <c r="R80" s="11"/>
      <c r="S80" s="11"/>
      <c r="T80" s="11"/>
      <c r="U80" s="11"/>
      <c r="V80" s="11"/>
      <c r="W80" s="11"/>
      <c r="X80" s="11"/>
      <c r="Y80" s="11"/>
      <c r="Z80" s="11">
        <f t="shared" si="9"/>
        <v>0</v>
      </c>
    </row>
    <row r="81" spans="1:26" s="15" customFormat="1" x14ac:dyDescent="0.2">
      <c r="A81" s="11">
        <v>72</v>
      </c>
      <c r="B81" s="12" t="s">
        <v>157</v>
      </c>
      <c r="C81" s="13" t="s">
        <v>309</v>
      </c>
      <c r="D81" s="44">
        <v>1650</v>
      </c>
      <c r="E81" s="44">
        <v>0</v>
      </c>
      <c r="F81" s="44">
        <v>284</v>
      </c>
      <c r="G81" s="44">
        <f t="shared" si="10"/>
        <v>0</v>
      </c>
      <c r="H81" s="44">
        <v>0</v>
      </c>
      <c r="I81" s="59">
        <v>0</v>
      </c>
      <c r="J81" s="14">
        <v>0</v>
      </c>
      <c r="K81" s="11">
        <f t="shared" si="7"/>
        <v>1934</v>
      </c>
      <c r="L81" s="19">
        <v>0</v>
      </c>
      <c r="M81" s="19">
        <v>0</v>
      </c>
      <c r="N81" s="19">
        <v>0</v>
      </c>
      <c r="O81" s="19">
        <v>0</v>
      </c>
      <c r="P81" s="19">
        <v>0</v>
      </c>
      <c r="Q81" s="60">
        <f t="shared" si="8"/>
        <v>0</v>
      </c>
      <c r="R81" s="11"/>
      <c r="S81" s="11"/>
      <c r="T81" s="11"/>
      <c r="U81" s="11"/>
      <c r="V81" s="11"/>
      <c r="W81" s="11"/>
      <c r="X81" s="11"/>
      <c r="Y81" s="11"/>
      <c r="Z81" s="11">
        <f t="shared" si="9"/>
        <v>0</v>
      </c>
    </row>
    <row r="82" spans="1:26" s="15" customFormat="1" x14ac:dyDescent="0.2">
      <c r="A82" s="11">
        <v>73</v>
      </c>
      <c r="B82" s="12" t="s">
        <v>158</v>
      </c>
      <c r="C82" s="13" t="s">
        <v>159</v>
      </c>
      <c r="D82" s="44">
        <v>4282</v>
      </c>
      <c r="E82" s="44">
        <v>149</v>
      </c>
      <c r="F82" s="44">
        <v>849</v>
      </c>
      <c r="G82" s="44">
        <f t="shared" si="10"/>
        <v>624</v>
      </c>
      <c r="H82" s="44">
        <v>432</v>
      </c>
      <c r="I82" s="59">
        <v>62</v>
      </c>
      <c r="J82" s="14">
        <v>130</v>
      </c>
      <c r="K82" s="11">
        <f t="shared" si="7"/>
        <v>5904</v>
      </c>
      <c r="L82" s="19">
        <v>851</v>
      </c>
      <c r="M82" s="19">
        <v>3561</v>
      </c>
      <c r="N82" s="19">
        <v>8026</v>
      </c>
      <c r="O82" s="19">
        <v>5747</v>
      </c>
      <c r="P82" s="19">
        <v>76</v>
      </c>
      <c r="Q82" s="60">
        <f t="shared" si="8"/>
        <v>18261</v>
      </c>
      <c r="R82" s="11"/>
      <c r="S82" s="11"/>
      <c r="T82" s="11"/>
      <c r="U82" s="11"/>
      <c r="V82" s="11"/>
      <c r="W82" s="11"/>
      <c r="X82" s="11"/>
      <c r="Y82" s="11"/>
      <c r="Z82" s="11">
        <f t="shared" si="9"/>
        <v>0</v>
      </c>
    </row>
    <row r="83" spans="1:26" s="15" customFormat="1" x14ac:dyDescent="0.2">
      <c r="A83" s="11">
        <v>74</v>
      </c>
      <c r="B83" s="12" t="s">
        <v>160</v>
      </c>
      <c r="C83" s="13" t="s">
        <v>161</v>
      </c>
      <c r="D83" s="44">
        <v>630</v>
      </c>
      <c r="E83" s="44">
        <v>0</v>
      </c>
      <c r="F83" s="44">
        <v>0</v>
      </c>
      <c r="G83" s="44">
        <f t="shared" si="10"/>
        <v>0</v>
      </c>
      <c r="H83" s="44">
        <v>0</v>
      </c>
      <c r="I83" s="59">
        <v>0</v>
      </c>
      <c r="J83" s="14">
        <v>0</v>
      </c>
      <c r="K83" s="11">
        <f t="shared" si="7"/>
        <v>630</v>
      </c>
      <c r="L83" s="19">
        <v>0</v>
      </c>
      <c r="M83" s="19">
        <v>0</v>
      </c>
      <c r="N83" s="19">
        <v>0</v>
      </c>
      <c r="O83" s="19">
        <v>0</v>
      </c>
      <c r="P83" s="19">
        <v>0</v>
      </c>
      <c r="Q83" s="60">
        <f t="shared" si="8"/>
        <v>0</v>
      </c>
      <c r="R83" s="11"/>
      <c r="S83" s="11"/>
      <c r="T83" s="11"/>
      <c r="U83" s="11"/>
      <c r="V83" s="11"/>
      <c r="W83" s="11"/>
      <c r="X83" s="11"/>
      <c r="Y83" s="11"/>
      <c r="Z83" s="11">
        <f t="shared" si="9"/>
        <v>0</v>
      </c>
    </row>
    <row r="84" spans="1:26" s="15" customFormat="1" x14ac:dyDescent="0.2">
      <c r="A84" s="11">
        <v>75</v>
      </c>
      <c r="B84" s="12" t="s">
        <v>162</v>
      </c>
      <c r="C84" s="13" t="s">
        <v>163</v>
      </c>
      <c r="D84" s="44">
        <v>3398</v>
      </c>
      <c r="E84" s="44">
        <v>0</v>
      </c>
      <c r="F84" s="44">
        <v>491</v>
      </c>
      <c r="G84" s="44">
        <f t="shared" si="10"/>
        <v>629</v>
      </c>
      <c r="H84" s="44">
        <v>529</v>
      </c>
      <c r="I84" s="59">
        <v>0</v>
      </c>
      <c r="J84" s="14">
        <v>100</v>
      </c>
      <c r="K84" s="11">
        <f t="shared" si="7"/>
        <v>4518</v>
      </c>
      <c r="L84" s="19">
        <v>0</v>
      </c>
      <c r="M84" s="19">
        <v>0</v>
      </c>
      <c r="N84" s="19">
        <v>0</v>
      </c>
      <c r="O84" s="19">
        <v>0</v>
      </c>
      <c r="P84" s="19">
        <v>0</v>
      </c>
      <c r="Q84" s="60">
        <f t="shared" si="8"/>
        <v>0</v>
      </c>
      <c r="R84" s="11"/>
      <c r="S84" s="11"/>
      <c r="T84" s="11"/>
      <c r="U84" s="11"/>
      <c r="V84" s="11"/>
      <c r="W84" s="11"/>
      <c r="X84" s="11"/>
      <c r="Y84" s="11"/>
      <c r="Z84" s="11">
        <f t="shared" si="9"/>
        <v>0</v>
      </c>
    </row>
    <row r="85" spans="1:26" s="15" customFormat="1" x14ac:dyDescent="0.2">
      <c r="A85" s="11">
        <v>76</v>
      </c>
      <c r="B85" s="12" t="s">
        <v>164</v>
      </c>
      <c r="C85" s="18" t="s">
        <v>165</v>
      </c>
      <c r="D85" s="44">
        <v>0</v>
      </c>
      <c r="E85" s="44">
        <v>0</v>
      </c>
      <c r="F85" s="44">
        <v>0</v>
      </c>
      <c r="G85" s="44">
        <f t="shared" si="10"/>
        <v>0</v>
      </c>
      <c r="H85" s="44">
        <v>0</v>
      </c>
      <c r="I85" s="59">
        <v>0</v>
      </c>
      <c r="J85" s="14">
        <v>0</v>
      </c>
      <c r="K85" s="11">
        <f t="shared" si="7"/>
        <v>0</v>
      </c>
      <c r="L85" s="19">
        <v>0</v>
      </c>
      <c r="M85" s="19">
        <v>0</v>
      </c>
      <c r="N85" s="19">
        <v>0</v>
      </c>
      <c r="O85" s="19">
        <v>0</v>
      </c>
      <c r="P85" s="19">
        <v>0</v>
      </c>
      <c r="Q85" s="60">
        <f t="shared" si="8"/>
        <v>0</v>
      </c>
      <c r="R85" s="11"/>
      <c r="S85" s="11"/>
      <c r="T85" s="11"/>
      <c r="U85" s="11"/>
      <c r="V85" s="11"/>
      <c r="W85" s="11"/>
      <c r="X85" s="11"/>
      <c r="Y85" s="11"/>
      <c r="Z85" s="11">
        <f t="shared" si="9"/>
        <v>0</v>
      </c>
    </row>
    <row r="86" spans="1:26" s="15" customFormat="1" x14ac:dyDescent="0.2">
      <c r="A86" s="11">
        <v>77</v>
      </c>
      <c r="B86" s="16" t="s">
        <v>166</v>
      </c>
      <c r="C86" s="13" t="s">
        <v>167</v>
      </c>
      <c r="D86" s="44">
        <v>0</v>
      </c>
      <c r="E86" s="44">
        <v>0</v>
      </c>
      <c r="F86" s="44">
        <v>0</v>
      </c>
      <c r="G86" s="44">
        <f t="shared" si="10"/>
        <v>0</v>
      </c>
      <c r="H86" s="44">
        <v>0</v>
      </c>
      <c r="I86" s="59">
        <v>0</v>
      </c>
      <c r="J86" s="14">
        <v>0</v>
      </c>
      <c r="K86" s="11">
        <f t="shared" si="7"/>
        <v>0</v>
      </c>
      <c r="L86" s="19">
        <v>0</v>
      </c>
      <c r="M86" s="19">
        <v>0</v>
      </c>
      <c r="N86" s="19">
        <v>0</v>
      </c>
      <c r="O86" s="19">
        <v>0</v>
      </c>
      <c r="P86" s="19">
        <v>0</v>
      </c>
      <c r="Q86" s="60">
        <f t="shared" si="8"/>
        <v>0</v>
      </c>
      <c r="R86" s="11"/>
      <c r="S86" s="11"/>
      <c r="T86" s="11"/>
      <c r="U86" s="11"/>
      <c r="V86" s="11"/>
      <c r="W86" s="11"/>
      <c r="X86" s="11"/>
      <c r="Y86" s="11"/>
      <c r="Z86" s="11">
        <f t="shared" si="9"/>
        <v>0</v>
      </c>
    </row>
    <row r="87" spans="1:26" s="15" customFormat="1" x14ac:dyDescent="0.2">
      <c r="A87" s="11">
        <v>78</v>
      </c>
      <c r="B87" s="45" t="s">
        <v>168</v>
      </c>
      <c r="C87" s="13" t="s">
        <v>169</v>
      </c>
      <c r="D87" s="44">
        <v>195</v>
      </c>
      <c r="E87" s="44">
        <v>2</v>
      </c>
      <c r="F87" s="44">
        <v>27</v>
      </c>
      <c r="G87" s="44">
        <f t="shared" si="10"/>
        <v>0</v>
      </c>
      <c r="H87" s="44">
        <v>0</v>
      </c>
      <c r="I87" s="59">
        <v>0</v>
      </c>
      <c r="J87" s="14">
        <v>0</v>
      </c>
      <c r="K87" s="11">
        <f t="shared" si="7"/>
        <v>224</v>
      </c>
      <c r="L87" s="19">
        <v>0</v>
      </c>
      <c r="M87" s="19">
        <v>0</v>
      </c>
      <c r="N87" s="19">
        <v>0</v>
      </c>
      <c r="O87" s="19">
        <v>0</v>
      </c>
      <c r="P87" s="19">
        <v>0</v>
      </c>
      <c r="Q87" s="60">
        <f t="shared" si="8"/>
        <v>0</v>
      </c>
      <c r="R87" s="11"/>
      <c r="S87" s="11"/>
      <c r="T87" s="11"/>
      <c r="U87" s="11"/>
      <c r="V87" s="11"/>
      <c r="W87" s="11"/>
      <c r="X87" s="11"/>
      <c r="Y87" s="11"/>
      <c r="Z87" s="11">
        <f t="shared" si="9"/>
        <v>0</v>
      </c>
    </row>
    <row r="88" spans="1:26" s="15" customFormat="1" ht="24" x14ac:dyDescent="0.2">
      <c r="A88" s="11">
        <v>79</v>
      </c>
      <c r="B88" s="16" t="s">
        <v>170</v>
      </c>
      <c r="C88" s="13" t="s">
        <v>171</v>
      </c>
      <c r="D88" s="44">
        <v>0</v>
      </c>
      <c r="E88" s="44">
        <v>0</v>
      </c>
      <c r="F88" s="44">
        <v>0</v>
      </c>
      <c r="G88" s="44">
        <f t="shared" si="10"/>
        <v>0</v>
      </c>
      <c r="H88" s="44">
        <v>0</v>
      </c>
      <c r="I88" s="59">
        <v>0</v>
      </c>
      <c r="J88" s="14">
        <v>0</v>
      </c>
      <c r="K88" s="11">
        <f t="shared" si="7"/>
        <v>0</v>
      </c>
      <c r="L88" s="19">
        <v>0</v>
      </c>
      <c r="M88" s="19">
        <v>0</v>
      </c>
      <c r="N88" s="19">
        <v>0</v>
      </c>
      <c r="O88" s="19">
        <v>0</v>
      </c>
      <c r="P88" s="19">
        <v>0</v>
      </c>
      <c r="Q88" s="60">
        <f t="shared" si="8"/>
        <v>0</v>
      </c>
      <c r="R88" s="11"/>
      <c r="S88" s="11"/>
      <c r="T88" s="11"/>
      <c r="U88" s="11"/>
      <c r="V88" s="11"/>
      <c r="W88" s="11"/>
      <c r="X88" s="11"/>
      <c r="Y88" s="11"/>
      <c r="Z88" s="11">
        <f t="shared" si="9"/>
        <v>0</v>
      </c>
    </row>
    <row r="89" spans="1:26" s="15" customFormat="1" x14ac:dyDescent="0.2">
      <c r="A89" s="11">
        <v>80</v>
      </c>
      <c r="B89" s="16" t="s">
        <v>172</v>
      </c>
      <c r="C89" s="13" t="s">
        <v>173</v>
      </c>
      <c r="D89" s="44">
        <v>151</v>
      </c>
      <c r="E89" s="44">
        <v>0</v>
      </c>
      <c r="F89" s="44">
        <v>0</v>
      </c>
      <c r="G89" s="44">
        <f t="shared" si="10"/>
        <v>0</v>
      </c>
      <c r="H89" s="44">
        <v>0</v>
      </c>
      <c r="I89" s="59">
        <v>0</v>
      </c>
      <c r="J89" s="14">
        <v>0</v>
      </c>
      <c r="K89" s="11">
        <f t="shared" si="7"/>
        <v>151</v>
      </c>
      <c r="L89" s="19">
        <v>0</v>
      </c>
      <c r="M89" s="19">
        <v>0</v>
      </c>
      <c r="N89" s="19">
        <v>0</v>
      </c>
      <c r="O89" s="19">
        <v>0</v>
      </c>
      <c r="P89" s="19">
        <v>0</v>
      </c>
      <c r="Q89" s="60">
        <f t="shared" si="8"/>
        <v>0</v>
      </c>
      <c r="R89" s="11"/>
      <c r="S89" s="11"/>
      <c r="T89" s="11"/>
      <c r="U89" s="11"/>
      <c r="V89" s="11"/>
      <c r="W89" s="11"/>
      <c r="X89" s="11"/>
      <c r="Y89" s="11"/>
      <c r="Z89" s="11">
        <f t="shared" si="9"/>
        <v>0</v>
      </c>
    </row>
    <row r="90" spans="1:26" s="15" customFormat="1" x14ac:dyDescent="0.2">
      <c r="A90" s="11">
        <v>81</v>
      </c>
      <c r="B90" s="21" t="s">
        <v>174</v>
      </c>
      <c r="C90" s="13" t="s">
        <v>175</v>
      </c>
      <c r="D90" s="44">
        <v>3995</v>
      </c>
      <c r="E90" s="44">
        <v>23</v>
      </c>
      <c r="F90" s="44">
        <v>155</v>
      </c>
      <c r="G90" s="44">
        <f t="shared" si="10"/>
        <v>372</v>
      </c>
      <c r="H90" s="44">
        <v>272</v>
      </c>
      <c r="I90" s="59">
        <v>34</v>
      </c>
      <c r="J90" s="14">
        <v>66</v>
      </c>
      <c r="K90" s="11">
        <f t="shared" si="7"/>
        <v>4545</v>
      </c>
      <c r="L90" s="19">
        <v>0</v>
      </c>
      <c r="M90" s="19">
        <v>0</v>
      </c>
      <c r="N90" s="19">
        <v>0</v>
      </c>
      <c r="O90" s="19">
        <v>0</v>
      </c>
      <c r="P90" s="19">
        <v>0</v>
      </c>
      <c r="Q90" s="60">
        <f t="shared" si="8"/>
        <v>0</v>
      </c>
      <c r="R90" s="11"/>
      <c r="S90" s="11"/>
      <c r="T90" s="11"/>
      <c r="U90" s="11"/>
      <c r="V90" s="11"/>
      <c r="W90" s="11"/>
      <c r="X90" s="11"/>
      <c r="Y90" s="11"/>
      <c r="Z90" s="11">
        <f t="shared" si="9"/>
        <v>0</v>
      </c>
    </row>
    <row r="91" spans="1:26" s="15" customFormat="1" x14ac:dyDescent="0.2">
      <c r="A91" s="11">
        <v>82</v>
      </c>
      <c r="B91" s="16" t="s">
        <v>176</v>
      </c>
      <c r="C91" s="13" t="s">
        <v>177</v>
      </c>
      <c r="D91" s="44">
        <v>372</v>
      </c>
      <c r="E91" s="44">
        <v>10</v>
      </c>
      <c r="F91" s="44">
        <v>0</v>
      </c>
      <c r="G91" s="44">
        <f t="shared" si="10"/>
        <v>0</v>
      </c>
      <c r="H91" s="44">
        <v>0</v>
      </c>
      <c r="I91" s="59">
        <v>0</v>
      </c>
      <c r="J91" s="14">
        <v>0</v>
      </c>
      <c r="K91" s="11">
        <f t="shared" si="7"/>
        <v>382</v>
      </c>
      <c r="L91" s="19">
        <v>0</v>
      </c>
      <c r="M91" s="19">
        <v>0</v>
      </c>
      <c r="N91" s="19">
        <v>0</v>
      </c>
      <c r="O91" s="19">
        <v>0</v>
      </c>
      <c r="P91" s="19">
        <v>0</v>
      </c>
      <c r="Q91" s="60">
        <f t="shared" si="8"/>
        <v>0</v>
      </c>
      <c r="R91" s="11"/>
      <c r="S91" s="11"/>
      <c r="T91" s="11"/>
      <c r="U91" s="11"/>
      <c r="V91" s="11"/>
      <c r="W91" s="11"/>
      <c r="X91" s="11"/>
      <c r="Y91" s="11"/>
      <c r="Z91" s="11">
        <f t="shared" si="9"/>
        <v>0</v>
      </c>
    </row>
    <row r="92" spans="1:26" s="15" customFormat="1" x14ac:dyDescent="0.2">
      <c r="A92" s="11">
        <v>83</v>
      </c>
      <c r="B92" s="21" t="s">
        <v>178</v>
      </c>
      <c r="C92" s="13" t="s">
        <v>179</v>
      </c>
      <c r="D92" s="44">
        <v>378</v>
      </c>
      <c r="E92" s="44">
        <v>0</v>
      </c>
      <c r="F92" s="44">
        <v>55</v>
      </c>
      <c r="G92" s="44">
        <f t="shared" si="10"/>
        <v>0</v>
      </c>
      <c r="H92" s="44">
        <v>0</v>
      </c>
      <c r="I92" s="59">
        <v>0</v>
      </c>
      <c r="J92" s="14">
        <v>0</v>
      </c>
      <c r="K92" s="11">
        <f t="shared" si="7"/>
        <v>433</v>
      </c>
      <c r="L92" s="19">
        <v>0</v>
      </c>
      <c r="M92" s="19">
        <v>0</v>
      </c>
      <c r="N92" s="19">
        <v>0</v>
      </c>
      <c r="O92" s="19">
        <v>0</v>
      </c>
      <c r="P92" s="19">
        <v>0</v>
      </c>
      <c r="Q92" s="60">
        <f t="shared" si="8"/>
        <v>0</v>
      </c>
      <c r="R92" s="11"/>
      <c r="S92" s="11"/>
      <c r="T92" s="11"/>
      <c r="U92" s="11"/>
      <c r="V92" s="11"/>
      <c r="W92" s="11"/>
      <c r="X92" s="11"/>
      <c r="Y92" s="11"/>
      <c r="Z92" s="11">
        <f t="shared" si="9"/>
        <v>0</v>
      </c>
    </row>
    <row r="93" spans="1:26" s="15" customFormat="1" x14ac:dyDescent="0.2">
      <c r="A93" s="11">
        <v>84</v>
      </c>
      <c r="B93" s="21" t="s">
        <v>180</v>
      </c>
      <c r="C93" s="13" t="s">
        <v>181</v>
      </c>
      <c r="D93" s="44">
        <v>1058</v>
      </c>
      <c r="E93" s="44">
        <v>10</v>
      </c>
      <c r="F93" s="44">
        <v>153</v>
      </c>
      <c r="G93" s="44">
        <f t="shared" si="10"/>
        <v>0</v>
      </c>
      <c r="H93" s="44">
        <v>0</v>
      </c>
      <c r="I93" s="59">
        <v>0</v>
      </c>
      <c r="J93" s="14">
        <v>0</v>
      </c>
      <c r="K93" s="11">
        <f t="shared" si="7"/>
        <v>1221</v>
      </c>
      <c r="L93" s="19">
        <v>0</v>
      </c>
      <c r="M93" s="19">
        <v>0</v>
      </c>
      <c r="N93" s="19">
        <v>0</v>
      </c>
      <c r="O93" s="19">
        <v>0</v>
      </c>
      <c r="P93" s="19">
        <v>0</v>
      </c>
      <c r="Q93" s="60">
        <f t="shared" si="8"/>
        <v>0</v>
      </c>
      <c r="R93" s="11"/>
      <c r="S93" s="11"/>
      <c r="T93" s="11"/>
      <c r="U93" s="11"/>
      <c r="V93" s="11"/>
      <c r="W93" s="11"/>
      <c r="X93" s="11"/>
      <c r="Y93" s="11"/>
      <c r="Z93" s="11">
        <f t="shared" si="9"/>
        <v>0</v>
      </c>
    </row>
    <row r="94" spans="1:26" s="15" customFormat="1" x14ac:dyDescent="0.2">
      <c r="A94" s="11">
        <v>85</v>
      </c>
      <c r="B94" s="16" t="s">
        <v>182</v>
      </c>
      <c r="C94" s="13" t="s">
        <v>183</v>
      </c>
      <c r="D94" s="44">
        <v>454</v>
      </c>
      <c r="E94" s="44">
        <v>19</v>
      </c>
      <c r="F94" s="44">
        <v>66</v>
      </c>
      <c r="G94" s="44">
        <f t="shared" si="10"/>
        <v>0</v>
      </c>
      <c r="H94" s="44">
        <v>0</v>
      </c>
      <c r="I94" s="59">
        <v>0</v>
      </c>
      <c r="J94" s="14">
        <v>0</v>
      </c>
      <c r="K94" s="11">
        <f t="shared" si="7"/>
        <v>539</v>
      </c>
      <c r="L94" s="19">
        <v>0</v>
      </c>
      <c r="M94" s="19">
        <v>0</v>
      </c>
      <c r="N94" s="19">
        <v>0</v>
      </c>
      <c r="O94" s="19">
        <v>0</v>
      </c>
      <c r="P94" s="19">
        <v>0</v>
      </c>
      <c r="Q94" s="60">
        <f t="shared" si="8"/>
        <v>0</v>
      </c>
      <c r="R94" s="11"/>
      <c r="S94" s="11"/>
      <c r="T94" s="11"/>
      <c r="U94" s="11"/>
      <c r="V94" s="11"/>
      <c r="W94" s="11"/>
      <c r="X94" s="11"/>
      <c r="Y94" s="11"/>
      <c r="Z94" s="11">
        <f t="shared" si="9"/>
        <v>0</v>
      </c>
    </row>
    <row r="95" spans="1:26" s="15" customFormat="1" x14ac:dyDescent="0.2">
      <c r="A95" s="11">
        <v>86</v>
      </c>
      <c r="B95" s="16" t="s">
        <v>184</v>
      </c>
      <c r="C95" s="13" t="s">
        <v>185</v>
      </c>
      <c r="D95" s="44">
        <v>581</v>
      </c>
      <c r="E95" s="44">
        <v>20</v>
      </c>
      <c r="F95" s="44">
        <v>84</v>
      </c>
      <c r="G95" s="44">
        <f t="shared" si="10"/>
        <v>0</v>
      </c>
      <c r="H95" s="44">
        <v>0</v>
      </c>
      <c r="I95" s="59">
        <v>0</v>
      </c>
      <c r="J95" s="14">
        <v>0</v>
      </c>
      <c r="K95" s="11">
        <f t="shared" si="7"/>
        <v>685</v>
      </c>
      <c r="L95" s="19">
        <v>0</v>
      </c>
      <c r="M95" s="19">
        <v>0</v>
      </c>
      <c r="N95" s="19">
        <v>0</v>
      </c>
      <c r="O95" s="19">
        <v>0</v>
      </c>
      <c r="P95" s="19">
        <v>0</v>
      </c>
      <c r="Q95" s="60">
        <f t="shared" si="8"/>
        <v>0</v>
      </c>
      <c r="R95" s="11"/>
      <c r="S95" s="11"/>
      <c r="T95" s="11"/>
      <c r="U95" s="11"/>
      <c r="V95" s="11"/>
      <c r="W95" s="11"/>
      <c r="X95" s="11"/>
      <c r="Y95" s="11"/>
      <c r="Z95" s="11">
        <f t="shared" si="9"/>
        <v>0</v>
      </c>
    </row>
    <row r="96" spans="1:26" s="15" customFormat="1" x14ac:dyDescent="0.2">
      <c r="A96" s="11">
        <v>87</v>
      </c>
      <c r="B96" s="12" t="s">
        <v>186</v>
      </c>
      <c r="C96" s="13" t="s">
        <v>187</v>
      </c>
      <c r="D96" s="44">
        <v>1197</v>
      </c>
      <c r="E96" s="44">
        <v>0</v>
      </c>
      <c r="F96" s="44">
        <v>0</v>
      </c>
      <c r="G96" s="44">
        <f t="shared" si="10"/>
        <v>0</v>
      </c>
      <c r="H96" s="44">
        <v>0</v>
      </c>
      <c r="I96" s="59">
        <v>0</v>
      </c>
      <c r="J96" s="14">
        <v>0</v>
      </c>
      <c r="K96" s="11">
        <f t="shared" si="7"/>
        <v>1197</v>
      </c>
      <c r="L96" s="19">
        <v>0</v>
      </c>
      <c r="M96" s="19">
        <v>0</v>
      </c>
      <c r="N96" s="19">
        <v>0</v>
      </c>
      <c r="O96" s="19">
        <v>0</v>
      </c>
      <c r="P96" s="19">
        <v>0</v>
      </c>
      <c r="Q96" s="60">
        <f t="shared" si="8"/>
        <v>0</v>
      </c>
      <c r="R96" s="11"/>
      <c r="S96" s="11"/>
      <c r="T96" s="11"/>
      <c r="U96" s="11"/>
      <c r="V96" s="11"/>
      <c r="W96" s="11"/>
      <c r="X96" s="11"/>
      <c r="Y96" s="11"/>
      <c r="Z96" s="11">
        <f t="shared" si="9"/>
        <v>0</v>
      </c>
    </row>
    <row r="97" spans="1:26" s="15" customFormat="1" x14ac:dyDescent="0.2">
      <c r="A97" s="11">
        <v>88</v>
      </c>
      <c r="B97" s="12" t="s">
        <v>188</v>
      </c>
      <c r="C97" s="13" t="s">
        <v>189</v>
      </c>
      <c r="D97" s="44">
        <v>996</v>
      </c>
      <c r="E97" s="44">
        <v>0</v>
      </c>
      <c r="F97" s="44">
        <v>144</v>
      </c>
      <c r="G97" s="44">
        <f t="shared" si="10"/>
        <v>0</v>
      </c>
      <c r="H97" s="44">
        <v>0</v>
      </c>
      <c r="I97" s="59">
        <v>0</v>
      </c>
      <c r="J97" s="14">
        <v>0</v>
      </c>
      <c r="K97" s="11">
        <f t="shared" si="7"/>
        <v>1140</v>
      </c>
      <c r="L97" s="19">
        <v>0</v>
      </c>
      <c r="M97" s="19">
        <v>0</v>
      </c>
      <c r="N97" s="19">
        <v>0</v>
      </c>
      <c r="O97" s="19">
        <v>0</v>
      </c>
      <c r="P97" s="19">
        <v>0</v>
      </c>
      <c r="Q97" s="60">
        <f t="shared" si="8"/>
        <v>0</v>
      </c>
      <c r="R97" s="11"/>
      <c r="S97" s="11"/>
      <c r="T97" s="11"/>
      <c r="U97" s="11"/>
      <c r="V97" s="11"/>
      <c r="W97" s="11"/>
      <c r="X97" s="11"/>
      <c r="Y97" s="11"/>
      <c r="Z97" s="11">
        <f t="shared" si="9"/>
        <v>0</v>
      </c>
    </row>
    <row r="98" spans="1:26" s="15" customFormat="1" x14ac:dyDescent="0.2">
      <c r="A98" s="11">
        <v>89</v>
      </c>
      <c r="B98" s="21" t="s">
        <v>190</v>
      </c>
      <c r="C98" s="13" t="s">
        <v>191</v>
      </c>
      <c r="D98" s="44">
        <v>344</v>
      </c>
      <c r="E98" s="44">
        <v>15</v>
      </c>
      <c r="F98" s="44">
        <v>50</v>
      </c>
      <c r="G98" s="44">
        <f t="shared" si="10"/>
        <v>72</v>
      </c>
      <c r="H98" s="44">
        <v>59</v>
      </c>
      <c r="I98" s="59">
        <v>4</v>
      </c>
      <c r="J98" s="14">
        <v>9</v>
      </c>
      <c r="K98" s="11">
        <f t="shared" si="7"/>
        <v>481</v>
      </c>
      <c r="L98" s="19">
        <v>0</v>
      </c>
      <c r="M98" s="19">
        <v>0</v>
      </c>
      <c r="N98" s="19">
        <v>0</v>
      </c>
      <c r="O98" s="19">
        <v>0</v>
      </c>
      <c r="P98" s="19">
        <v>0</v>
      </c>
      <c r="Q98" s="60">
        <f t="shared" si="8"/>
        <v>0</v>
      </c>
      <c r="R98" s="11"/>
      <c r="S98" s="11"/>
      <c r="T98" s="11"/>
      <c r="U98" s="11"/>
      <c r="V98" s="11"/>
      <c r="W98" s="11"/>
      <c r="X98" s="11"/>
      <c r="Y98" s="11"/>
      <c r="Z98" s="11">
        <f t="shared" si="9"/>
        <v>0</v>
      </c>
    </row>
    <row r="99" spans="1:26" s="15" customFormat="1" x14ac:dyDescent="0.2">
      <c r="A99" s="11">
        <v>90</v>
      </c>
      <c r="B99" s="12" t="s">
        <v>192</v>
      </c>
      <c r="C99" s="13" t="s">
        <v>193</v>
      </c>
      <c r="D99" s="44">
        <v>530</v>
      </c>
      <c r="E99" s="44">
        <v>0</v>
      </c>
      <c r="F99" s="44">
        <v>26</v>
      </c>
      <c r="G99" s="44">
        <f t="shared" si="10"/>
        <v>0</v>
      </c>
      <c r="H99" s="44">
        <v>0</v>
      </c>
      <c r="I99" s="59">
        <v>0</v>
      </c>
      <c r="J99" s="14">
        <v>0</v>
      </c>
      <c r="K99" s="11">
        <f t="shared" si="7"/>
        <v>556</v>
      </c>
      <c r="L99" s="19">
        <v>0</v>
      </c>
      <c r="M99" s="19">
        <v>0</v>
      </c>
      <c r="N99" s="19">
        <v>0</v>
      </c>
      <c r="O99" s="19">
        <v>0</v>
      </c>
      <c r="P99" s="19">
        <v>0</v>
      </c>
      <c r="Q99" s="60">
        <f t="shared" si="8"/>
        <v>0</v>
      </c>
      <c r="R99" s="11"/>
      <c r="S99" s="11"/>
      <c r="T99" s="11"/>
      <c r="U99" s="11"/>
      <c r="V99" s="11"/>
      <c r="W99" s="11"/>
      <c r="X99" s="11"/>
      <c r="Y99" s="11"/>
      <c r="Z99" s="11">
        <f t="shared" si="9"/>
        <v>0</v>
      </c>
    </row>
    <row r="100" spans="1:26" s="15" customFormat="1" x14ac:dyDescent="0.2">
      <c r="A100" s="11">
        <v>91</v>
      </c>
      <c r="B100" s="12" t="s">
        <v>194</v>
      </c>
      <c r="C100" s="13" t="s">
        <v>195</v>
      </c>
      <c r="D100" s="44">
        <v>517</v>
      </c>
      <c r="E100" s="44">
        <v>14</v>
      </c>
      <c r="F100" s="44">
        <v>73</v>
      </c>
      <c r="G100" s="44">
        <f t="shared" si="10"/>
        <v>0</v>
      </c>
      <c r="H100" s="44">
        <v>0</v>
      </c>
      <c r="I100" s="59">
        <v>0</v>
      </c>
      <c r="J100" s="14">
        <v>0</v>
      </c>
      <c r="K100" s="11">
        <f t="shared" si="7"/>
        <v>604</v>
      </c>
      <c r="L100" s="19">
        <v>0</v>
      </c>
      <c r="M100" s="19">
        <v>0</v>
      </c>
      <c r="N100" s="19">
        <v>0</v>
      </c>
      <c r="O100" s="19">
        <v>0</v>
      </c>
      <c r="P100" s="19">
        <v>0</v>
      </c>
      <c r="Q100" s="60">
        <f t="shared" si="8"/>
        <v>0</v>
      </c>
      <c r="R100" s="11"/>
      <c r="S100" s="11"/>
      <c r="T100" s="11"/>
      <c r="U100" s="11"/>
      <c r="V100" s="11"/>
      <c r="W100" s="11"/>
      <c r="X100" s="11"/>
      <c r="Y100" s="11"/>
      <c r="Z100" s="11">
        <f t="shared" si="9"/>
        <v>0</v>
      </c>
    </row>
    <row r="101" spans="1:26" s="20" customFormat="1" x14ac:dyDescent="0.2">
      <c r="A101" s="11">
        <v>92</v>
      </c>
      <c r="B101" s="24" t="s">
        <v>196</v>
      </c>
      <c r="C101" s="18" t="s">
        <v>197</v>
      </c>
      <c r="D101" s="44">
        <v>710</v>
      </c>
      <c r="E101" s="44">
        <v>27</v>
      </c>
      <c r="F101" s="44">
        <v>89</v>
      </c>
      <c r="G101" s="44">
        <f t="shared" si="10"/>
        <v>245</v>
      </c>
      <c r="H101" s="44">
        <v>189</v>
      </c>
      <c r="I101" s="59">
        <v>24</v>
      </c>
      <c r="J101" s="14">
        <v>32</v>
      </c>
      <c r="K101" s="11">
        <f t="shared" si="7"/>
        <v>1071</v>
      </c>
      <c r="L101" s="19">
        <v>0</v>
      </c>
      <c r="M101" s="19">
        <v>0</v>
      </c>
      <c r="N101" s="19">
        <v>0</v>
      </c>
      <c r="O101" s="19">
        <v>0</v>
      </c>
      <c r="P101" s="19">
        <v>0</v>
      </c>
      <c r="Q101" s="60">
        <f t="shared" si="8"/>
        <v>0</v>
      </c>
      <c r="R101" s="40"/>
      <c r="S101" s="40"/>
      <c r="T101" s="40"/>
      <c r="U101" s="40"/>
      <c r="V101" s="40"/>
      <c r="W101" s="40"/>
      <c r="X101" s="40"/>
      <c r="Y101" s="40"/>
      <c r="Z101" s="11">
        <f t="shared" si="9"/>
        <v>0</v>
      </c>
    </row>
    <row r="102" spans="1:26" s="15" customFormat="1" x14ac:dyDescent="0.2">
      <c r="A102" s="11">
        <v>93</v>
      </c>
      <c r="B102" s="21" t="s">
        <v>198</v>
      </c>
      <c r="C102" s="13" t="s">
        <v>199</v>
      </c>
      <c r="D102" s="44">
        <v>597</v>
      </c>
      <c r="E102" s="44">
        <v>0</v>
      </c>
      <c r="F102" s="44">
        <v>0</v>
      </c>
      <c r="G102" s="44">
        <f t="shared" si="10"/>
        <v>0</v>
      </c>
      <c r="H102" s="44">
        <v>0</v>
      </c>
      <c r="I102" s="59">
        <v>0</v>
      </c>
      <c r="J102" s="14">
        <v>0</v>
      </c>
      <c r="K102" s="11">
        <f t="shared" si="7"/>
        <v>597</v>
      </c>
      <c r="L102" s="19">
        <v>0</v>
      </c>
      <c r="M102" s="19">
        <v>0</v>
      </c>
      <c r="N102" s="19">
        <v>0</v>
      </c>
      <c r="O102" s="19">
        <v>0</v>
      </c>
      <c r="P102" s="19">
        <v>0</v>
      </c>
      <c r="Q102" s="60">
        <f t="shared" si="8"/>
        <v>0</v>
      </c>
      <c r="R102" s="11"/>
      <c r="S102" s="11"/>
      <c r="T102" s="11"/>
      <c r="U102" s="11"/>
      <c r="V102" s="11"/>
      <c r="W102" s="11"/>
      <c r="X102" s="11"/>
      <c r="Y102" s="11"/>
      <c r="Z102" s="11">
        <f t="shared" si="9"/>
        <v>0</v>
      </c>
    </row>
    <row r="103" spans="1:26" s="15" customFormat="1" x14ac:dyDescent="0.2">
      <c r="A103" s="11">
        <v>94</v>
      </c>
      <c r="B103" s="21" t="s">
        <v>200</v>
      </c>
      <c r="C103" s="13" t="s">
        <v>201</v>
      </c>
      <c r="D103" s="44">
        <v>623</v>
      </c>
      <c r="E103" s="44">
        <v>16</v>
      </c>
      <c r="F103" s="44">
        <v>94</v>
      </c>
      <c r="G103" s="44">
        <f t="shared" si="10"/>
        <v>0</v>
      </c>
      <c r="H103" s="44">
        <v>0</v>
      </c>
      <c r="I103" s="59">
        <v>0</v>
      </c>
      <c r="J103" s="14">
        <v>0</v>
      </c>
      <c r="K103" s="11">
        <f t="shared" si="7"/>
        <v>733</v>
      </c>
      <c r="L103" s="19">
        <v>0</v>
      </c>
      <c r="M103" s="19">
        <v>0</v>
      </c>
      <c r="N103" s="19">
        <v>0</v>
      </c>
      <c r="O103" s="19">
        <v>0</v>
      </c>
      <c r="P103" s="19">
        <v>0</v>
      </c>
      <c r="Q103" s="60">
        <f t="shared" si="8"/>
        <v>0</v>
      </c>
      <c r="R103" s="11"/>
      <c r="S103" s="11"/>
      <c r="T103" s="11"/>
      <c r="U103" s="11"/>
      <c r="V103" s="11"/>
      <c r="W103" s="11"/>
      <c r="X103" s="11"/>
      <c r="Y103" s="11"/>
      <c r="Z103" s="11">
        <f t="shared" si="9"/>
        <v>0</v>
      </c>
    </row>
    <row r="104" spans="1:26" s="15" customFormat="1" x14ac:dyDescent="0.2">
      <c r="A104" s="11">
        <v>95</v>
      </c>
      <c r="B104" s="12" t="s">
        <v>202</v>
      </c>
      <c r="C104" s="13" t="s">
        <v>203</v>
      </c>
      <c r="D104" s="44">
        <v>1049</v>
      </c>
      <c r="E104" s="44">
        <v>30</v>
      </c>
      <c r="F104" s="44">
        <v>152</v>
      </c>
      <c r="G104" s="44">
        <f t="shared" si="10"/>
        <v>0</v>
      </c>
      <c r="H104" s="44">
        <v>0</v>
      </c>
      <c r="I104" s="59">
        <v>0</v>
      </c>
      <c r="J104" s="14">
        <v>0</v>
      </c>
      <c r="K104" s="11">
        <f t="shared" si="7"/>
        <v>1231</v>
      </c>
      <c r="L104" s="19">
        <v>0</v>
      </c>
      <c r="M104" s="19">
        <v>0</v>
      </c>
      <c r="N104" s="19">
        <v>0</v>
      </c>
      <c r="O104" s="19">
        <v>0</v>
      </c>
      <c r="P104" s="19">
        <v>0</v>
      </c>
      <c r="Q104" s="60">
        <f t="shared" si="8"/>
        <v>0</v>
      </c>
      <c r="R104" s="11"/>
      <c r="S104" s="11"/>
      <c r="T104" s="11"/>
      <c r="U104" s="11"/>
      <c r="V104" s="11"/>
      <c r="W104" s="11"/>
      <c r="X104" s="11"/>
      <c r="Y104" s="11"/>
      <c r="Z104" s="11">
        <f t="shared" si="9"/>
        <v>0</v>
      </c>
    </row>
    <row r="105" spans="1:26" s="15" customFormat="1" x14ac:dyDescent="0.2">
      <c r="A105" s="11">
        <v>96</v>
      </c>
      <c r="B105" s="16" t="s">
        <v>204</v>
      </c>
      <c r="C105" s="13" t="s">
        <v>205</v>
      </c>
      <c r="D105" s="44">
        <v>499</v>
      </c>
      <c r="E105" s="44">
        <v>0</v>
      </c>
      <c r="F105" s="44">
        <v>0</v>
      </c>
      <c r="G105" s="44">
        <f t="shared" si="10"/>
        <v>0</v>
      </c>
      <c r="H105" s="44">
        <v>0</v>
      </c>
      <c r="I105" s="59">
        <v>0</v>
      </c>
      <c r="J105" s="14">
        <v>0</v>
      </c>
      <c r="K105" s="11">
        <f t="shared" si="7"/>
        <v>499</v>
      </c>
      <c r="L105" s="19">
        <v>0</v>
      </c>
      <c r="M105" s="19">
        <v>0</v>
      </c>
      <c r="N105" s="19">
        <v>0</v>
      </c>
      <c r="O105" s="19">
        <v>0</v>
      </c>
      <c r="P105" s="19">
        <v>0</v>
      </c>
      <c r="Q105" s="60">
        <f t="shared" si="8"/>
        <v>0</v>
      </c>
      <c r="R105" s="11"/>
      <c r="S105" s="11"/>
      <c r="T105" s="11"/>
      <c r="U105" s="11"/>
      <c r="V105" s="11"/>
      <c r="W105" s="11"/>
      <c r="X105" s="11"/>
      <c r="Y105" s="11"/>
      <c r="Z105" s="11">
        <f t="shared" si="9"/>
        <v>0</v>
      </c>
    </row>
    <row r="106" spans="1:26" s="15" customFormat="1" x14ac:dyDescent="0.2">
      <c r="A106" s="11">
        <v>97</v>
      </c>
      <c r="B106" s="12" t="s">
        <v>206</v>
      </c>
      <c r="C106" s="13" t="s">
        <v>207</v>
      </c>
      <c r="D106" s="44">
        <v>0</v>
      </c>
      <c r="E106" s="44">
        <v>0</v>
      </c>
      <c r="F106" s="44">
        <v>0</v>
      </c>
      <c r="G106" s="44">
        <f t="shared" si="10"/>
        <v>0</v>
      </c>
      <c r="H106" s="44">
        <v>0</v>
      </c>
      <c r="I106" s="59">
        <v>0</v>
      </c>
      <c r="J106" s="14">
        <v>0</v>
      </c>
      <c r="K106" s="11">
        <f t="shared" si="7"/>
        <v>0</v>
      </c>
      <c r="L106" s="19">
        <v>0</v>
      </c>
      <c r="M106" s="19">
        <v>0</v>
      </c>
      <c r="N106" s="19">
        <v>0</v>
      </c>
      <c r="O106" s="19">
        <v>0</v>
      </c>
      <c r="P106" s="19">
        <v>0</v>
      </c>
      <c r="Q106" s="60">
        <f t="shared" si="8"/>
        <v>0</v>
      </c>
      <c r="R106" s="11"/>
      <c r="S106" s="11"/>
      <c r="T106" s="11"/>
      <c r="U106" s="11"/>
      <c r="V106" s="11"/>
      <c r="W106" s="11"/>
      <c r="X106" s="11"/>
      <c r="Y106" s="11"/>
      <c r="Z106" s="11">
        <f t="shared" si="9"/>
        <v>0</v>
      </c>
    </row>
    <row r="107" spans="1:26" s="15" customFormat="1" x14ac:dyDescent="0.2">
      <c r="A107" s="11">
        <v>98</v>
      </c>
      <c r="B107" s="12" t="s">
        <v>208</v>
      </c>
      <c r="C107" s="13" t="s">
        <v>209</v>
      </c>
      <c r="D107" s="44">
        <v>0</v>
      </c>
      <c r="E107" s="44">
        <v>0</v>
      </c>
      <c r="F107" s="44">
        <v>0</v>
      </c>
      <c r="G107" s="44">
        <f t="shared" si="10"/>
        <v>0</v>
      </c>
      <c r="H107" s="44">
        <v>0</v>
      </c>
      <c r="I107" s="59">
        <v>0</v>
      </c>
      <c r="J107" s="14">
        <v>0</v>
      </c>
      <c r="K107" s="11">
        <f t="shared" si="7"/>
        <v>0</v>
      </c>
      <c r="L107" s="19">
        <v>0</v>
      </c>
      <c r="M107" s="19">
        <v>0</v>
      </c>
      <c r="N107" s="19">
        <v>0</v>
      </c>
      <c r="O107" s="19">
        <v>0</v>
      </c>
      <c r="P107" s="19">
        <v>0</v>
      </c>
      <c r="Q107" s="60">
        <f t="shared" si="8"/>
        <v>0</v>
      </c>
      <c r="R107" s="11"/>
      <c r="S107" s="11"/>
      <c r="T107" s="11"/>
      <c r="U107" s="11"/>
      <c r="V107" s="11"/>
      <c r="W107" s="11"/>
      <c r="X107" s="11"/>
      <c r="Y107" s="11"/>
      <c r="Z107" s="11">
        <f t="shared" si="9"/>
        <v>0</v>
      </c>
    </row>
    <row r="108" spans="1:26" s="15" customFormat="1" x14ac:dyDescent="0.2">
      <c r="A108" s="11">
        <v>99</v>
      </c>
      <c r="B108" s="21" t="s">
        <v>210</v>
      </c>
      <c r="C108" s="13" t="s">
        <v>211</v>
      </c>
      <c r="D108" s="44">
        <v>0</v>
      </c>
      <c r="E108" s="44">
        <v>0</v>
      </c>
      <c r="F108" s="44">
        <v>0</v>
      </c>
      <c r="G108" s="44">
        <f t="shared" si="10"/>
        <v>0</v>
      </c>
      <c r="H108" s="44">
        <v>0</v>
      </c>
      <c r="I108" s="59">
        <v>0</v>
      </c>
      <c r="J108" s="14">
        <v>0</v>
      </c>
      <c r="K108" s="11">
        <f t="shared" si="7"/>
        <v>0</v>
      </c>
      <c r="L108" s="19">
        <v>0</v>
      </c>
      <c r="M108" s="19">
        <v>0</v>
      </c>
      <c r="N108" s="19">
        <v>0</v>
      </c>
      <c r="O108" s="19">
        <v>0</v>
      </c>
      <c r="P108" s="19">
        <v>0</v>
      </c>
      <c r="Q108" s="60">
        <f t="shared" si="8"/>
        <v>0</v>
      </c>
      <c r="R108" s="11"/>
      <c r="S108" s="11"/>
      <c r="T108" s="11"/>
      <c r="U108" s="11"/>
      <c r="V108" s="11"/>
      <c r="W108" s="11"/>
      <c r="X108" s="11"/>
      <c r="Y108" s="11"/>
      <c r="Z108" s="11">
        <f t="shared" si="9"/>
        <v>0</v>
      </c>
    </row>
    <row r="109" spans="1:26" s="15" customFormat="1" x14ac:dyDescent="0.2">
      <c r="A109" s="11">
        <v>100</v>
      </c>
      <c r="B109" s="21" t="s">
        <v>212</v>
      </c>
      <c r="C109" s="13" t="s">
        <v>213</v>
      </c>
      <c r="D109" s="44">
        <v>0</v>
      </c>
      <c r="E109" s="44">
        <v>0</v>
      </c>
      <c r="F109" s="44">
        <v>0</v>
      </c>
      <c r="G109" s="44">
        <f t="shared" si="10"/>
        <v>0</v>
      </c>
      <c r="H109" s="44">
        <v>0</v>
      </c>
      <c r="I109" s="59">
        <v>0</v>
      </c>
      <c r="J109" s="14">
        <v>0</v>
      </c>
      <c r="K109" s="11">
        <f t="shared" si="7"/>
        <v>0</v>
      </c>
      <c r="L109" s="19">
        <v>0</v>
      </c>
      <c r="M109" s="19">
        <v>0</v>
      </c>
      <c r="N109" s="19">
        <v>0</v>
      </c>
      <c r="O109" s="19">
        <v>0</v>
      </c>
      <c r="P109" s="19">
        <v>0</v>
      </c>
      <c r="Q109" s="60">
        <f t="shared" si="8"/>
        <v>0</v>
      </c>
      <c r="R109" s="11"/>
      <c r="S109" s="11"/>
      <c r="T109" s="11"/>
      <c r="U109" s="11"/>
      <c r="V109" s="11"/>
      <c r="W109" s="11"/>
      <c r="X109" s="11"/>
      <c r="Y109" s="11"/>
      <c r="Z109" s="11">
        <f t="shared" si="9"/>
        <v>0</v>
      </c>
    </row>
    <row r="110" spans="1:26" s="15" customFormat="1" ht="12" customHeight="1" x14ac:dyDescent="0.2">
      <c r="A110" s="11">
        <v>101</v>
      </c>
      <c r="B110" s="21" t="s">
        <v>214</v>
      </c>
      <c r="C110" s="13" t="s">
        <v>215</v>
      </c>
      <c r="D110" s="44">
        <v>0</v>
      </c>
      <c r="E110" s="44">
        <v>0</v>
      </c>
      <c r="F110" s="44">
        <v>0</v>
      </c>
      <c r="G110" s="44">
        <f t="shared" si="10"/>
        <v>0</v>
      </c>
      <c r="H110" s="44">
        <v>0</v>
      </c>
      <c r="I110" s="59">
        <v>0</v>
      </c>
      <c r="J110" s="14">
        <v>0</v>
      </c>
      <c r="K110" s="11">
        <f t="shared" si="7"/>
        <v>0</v>
      </c>
      <c r="L110" s="19">
        <v>0</v>
      </c>
      <c r="M110" s="19">
        <v>0</v>
      </c>
      <c r="N110" s="19">
        <v>0</v>
      </c>
      <c r="O110" s="19">
        <v>0</v>
      </c>
      <c r="P110" s="19">
        <v>0</v>
      </c>
      <c r="Q110" s="60">
        <f t="shared" si="8"/>
        <v>0</v>
      </c>
      <c r="R110" s="11"/>
      <c r="S110" s="11"/>
      <c r="T110" s="11"/>
      <c r="U110" s="11"/>
      <c r="V110" s="11"/>
      <c r="W110" s="11"/>
      <c r="X110" s="11"/>
      <c r="Y110" s="11"/>
      <c r="Z110" s="11">
        <f t="shared" si="9"/>
        <v>0</v>
      </c>
    </row>
    <row r="111" spans="1:26" s="15" customFormat="1" x14ac:dyDescent="0.2">
      <c r="A111" s="11">
        <v>102</v>
      </c>
      <c r="B111" s="21" t="s">
        <v>216</v>
      </c>
      <c r="C111" s="13" t="s">
        <v>217</v>
      </c>
      <c r="D111" s="44">
        <v>0</v>
      </c>
      <c r="E111" s="44">
        <v>0</v>
      </c>
      <c r="F111" s="44">
        <v>0</v>
      </c>
      <c r="G111" s="44">
        <f t="shared" si="10"/>
        <v>0</v>
      </c>
      <c r="H111" s="44">
        <v>0</v>
      </c>
      <c r="I111" s="59">
        <v>0</v>
      </c>
      <c r="J111" s="14">
        <v>0</v>
      </c>
      <c r="K111" s="11">
        <f t="shared" si="7"/>
        <v>0</v>
      </c>
      <c r="L111" s="19">
        <v>0</v>
      </c>
      <c r="M111" s="19">
        <v>0</v>
      </c>
      <c r="N111" s="19">
        <v>0</v>
      </c>
      <c r="O111" s="19">
        <v>0</v>
      </c>
      <c r="P111" s="19">
        <v>0</v>
      </c>
      <c r="Q111" s="60">
        <f t="shared" si="8"/>
        <v>0</v>
      </c>
      <c r="R111" s="11"/>
      <c r="S111" s="11"/>
      <c r="T111" s="11"/>
      <c r="U111" s="11"/>
      <c r="V111" s="11"/>
      <c r="W111" s="11"/>
      <c r="X111" s="11"/>
      <c r="Y111" s="11"/>
      <c r="Z111" s="11">
        <f t="shared" si="9"/>
        <v>0</v>
      </c>
    </row>
    <row r="112" spans="1:26" s="15" customFormat="1" x14ac:dyDescent="0.2">
      <c r="A112" s="11">
        <v>103</v>
      </c>
      <c r="B112" s="21" t="s">
        <v>218</v>
      </c>
      <c r="C112" s="13" t="s">
        <v>219</v>
      </c>
      <c r="D112" s="44">
        <v>0</v>
      </c>
      <c r="E112" s="44">
        <v>0</v>
      </c>
      <c r="F112" s="44">
        <v>0</v>
      </c>
      <c r="G112" s="44">
        <f t="shared" si="10"/>
        <v>0</v>
      </c>
      <c r="H112" s="44">
        <v>0</v>
      </c>
      <c r="I112" s="59">
        <v>0</v>
      </c>
      <c r="J112" s="14">
        <v>0</v>
      </c>
      <c r="K112" s="11">
        <f t="shared" si="7"/>
        <v>0</v>
      </c>
      <c r="L112" s="19">
        <v>0</v>
      </c>
      <c r="M112" s="19">
        <v>0</v>
      </c>
      <c r="N112" s="19">
        <v>0</v>
      </c>
      <c r="O112" s="19">
        <v>0</v>
      </c>
      <c r="P112" s="19">
        <v>0</v>
      </c>
      <c r="Q112" s="60">
        <f t="shared" si="8"/>
        <v>0</v>
      </c>
      <c r="R112" s="11"/>
      <c r="S112" s="11"/>
      <c r="T112" s="11"/>
      <c r="U112" s="11"/>
      <c r="V112" s="11"/>
      <c r="W112" s="11"/>
      <c r="X112" s="11"/>
      <c r="Y112" s="11"/>
      <c r="Z112" s="11">
        <f t="shared" si="9"/>
        <v>0</v>
      </c>
    </row>
    <row r="113" spans="1:26" s="15" customFormat="1" x14ac:dyDescent="0.2">
      <c r="A113" s="11">
        <v>104</v>
      </c>
      <c r="B113" s="27" t="s">
        <v>220</v>
      </c>
      <c r="C113" s="26" t="s">
        <v>221</v>
      </c>
      <c r="D113" s="44">
        <v>0</v>
      </c>
      <c r="E113" s="44">
        <v>0</v>
      </c>
      <c r="F113" s="44">
        <v>0</v>
      </c>
      <c r="G113" s="44">
        <f t="shared" si="10"/>
        <v>0</v>
      </c>
      <c r="H113" s="44">
        <v>0</v>
      </c>
      <c r="I113" s="59">
        <v>0</v>
      </c>
      <c r="J113" s="14">
        <v>0</v>
      </c>
      <c r="K113" s="11">
        <f t="shared" si="7"/>
        <v>0</v>
      </c>
      <c r="L113" s="19">
        <v>0</v>
      </c>
      <c r="M113" s="19">
        <v>0</v>
      </c>
      <c r="N113" s="19">
        <v>0</v>
      </c>
      <c r="O113" s="19">
        <v>0</v>
      </c>
      <c r="P113" s="19">
        <v>0</v>
      </c>
      <c r="Q113" s="60">
        <f t="shared" si="8"/>
        <v>0</v>
      </c>
      <c r="R113" s="11"/>
      <c r="S113" s="11"/>
      <c r="T113" s="11"/>
      <c r="U113" s="11"/>
      <c r="V113" s="11"/>
      <c r="W113" s="11"/>
      <c r="X113" s="11"/>
      <c r="Y113" s="11"/>
      <c r="Z113" s="11">
        <f t="shared" si="9"/>
        <v>0</v>
      </c>
    </row>
    <row r="114" spans="1:26" s="15" customFormat="1" x14ac:dyDescent="0.2">
      <c r="A114" s="11">
        <v>105</v>
      </c>
      <c r="B114" s="16" t="s">
        <v>222</v>
      </c>
      <c r="C114" s="13" t="s">
        <v>223</v>
      </c>
      <c r="D114" s="44">
        <v>0</v>
      </c>
      <c r="E114" s="44">
        <v>0</v>
      </c>
      <c r="F114" s="44">
        <v>0</v>
      </c>
      <c r="G114" s="44">
        <f t="shared" si="10"/>
        <v>0</v>
      </c>
      <c r="H114" s="44">
        <v>0</v>
      </c>
      <c r="I114" s="59">
        <v>0</v>
      </c>
      <c r="J114" s="14">
        <v>0</v>
      </c>
      <c r="K114" s="11">
        <f t="shared" si="7"/>
        <v>0</v>
      </c>
      <c r="L114" s="19">
        <v>0</v>
      </c>
      <c r="M114" s="19">
        <v>0</v>
      </c>
      <c r="N114" s="19">
        <v>0</v>
      </c>
      <c r="O114" s="19">
        <v>0</v>
      </c>
      <c r="P114" s="19">
        <v>0</v>
      </c>
      <c r="Q114" s="60">
        <f t="shared" si="8"/>
        <v>0</v>
      </c>
      <c r="R114" s="11"/>
      <c r="S114" s="11"/>
      <c r="T114" s="11"/>
      <c r="U114" s="11"/>
      <c r="V114" s="11"/>
      <c r="W114" s="11"/>
      <c r="X114" s="11"/>
      <c r="Y114" s="11"/>
      <c r="Z114" s="11">
        <f t="shared" si="9"/>
        <v>0</v>
      </c>
    </row>
    <row r="115" spans="1:26" s="15" customFormat="1" x14ac:dyDescent="0.2">
      <c r="A115" s="11">
        <v>106</v>
      </c>
      <c r="B115" s="21" t="s">
        <v>224</v>
      </c>
      <c r="C115" s="13" t="s">
        <v>225</v>
      </c>
      <c r="D115" s="44">
        <v>0</v>
      </c>
      <c r="E115" s="44">
        <v>0</v>
      </c>
      <c r="F115" s="44">
        <v>0</v>
      </c>
      <c r="G115" s="44">
        <f t="shared" si="10"/>
        <v>0</v>
      </c>
      <c r="H115" s="44">
        <v>0</v>
      </c>
      <c r="I115" s="59">
        <v>0</v>
      </c>
      <c r="J115" s="14">
        <v>0</v>
      </c>
      <c r="K115" s="11">
        <f t="shared" si="7"/>
        <v>0</v>
      </c>
      <c r="L115" s="19">
        <v>0</v>
      </c>
      <c r="M115" s="19">
        <v>0</v>
      </c>
      <c r="N115" s="19">
        <v>0</v>
      </c>
      <c r="O115" s="19">
        <v>0</v>
      </c>
      <c r="P115" s="19">
        <v>0</v>
      </c>
      <c r="Q115" s="60">
        <f t="shared" si="8"/>
        <v>0</v>
      </c>
      <c r="R115" s="11"/>
      <c r="S115" s="11"/>
      <c r="T115" s="11"/>
      <c r="U115" s="11"/>
      <c r="V115" s="11"/>
      <c r="W115" s="11"/>
      <c r="X115" s="11"/>
      <c r="Y115" s="11"/>
      <c r="Z115" s="11">
        <f t="shared" si="9"/>
        <v>0</v>
      </c>
    </row>
    <row r="116" spans="1:26" s="15" customFormat="1" x14ac:dyDescent="0.2">
      <c r="A116" s="11">
        <v>107</v>
      </c>
      <c r="B116" s="12" t="s">
        <v>226</v>
      </c>
      <c r="C116" s="28" t="s">
        <v>227</v>
      </c>
      <c r="D116" s="44">
        <v>0</v>
      </c>
      <c r="E116" s="44">
        <v>0</v>
      </c>
      <c r="F116" s="44">
        <v>0</v>
      </c>
      <c r="G116" s="44">
        <f t="shared" si="10"/>
        <v>0</v>
      </c>
      <c r="H116" s="44">
        <v>0</v>
      </c>
      <c r="I116" s="59">
        <v>0</v>
      </c>
      <c r="J116" s="14">
        <v>0</v>
      </c>
      <c r="K116" s="11">
        <f t="shared" si="7"/>
        <v>0</v>
      </c>
      <c r="L116" s="19">
        <v>0</v>
      </c>
      <c r="M116" s="19">
        <v>0</v>
      </c>
      <c r="N116" s="19">
        <v>0</v>
      </c>
      <c r="O116" s="19">
        <v>0</v>
      </c>
      <c r="P116" s="19">
        <v>0</v>
      </c>
      <c r="Q116" s="60">
        <f t="shared" si="8"/>
        <v>0</v>
      </c>
      <c r="R116" s="11"/>
      <c r="S116" s="11"/>
      <c r="T116" s="11"/>
      <c r="U116" s="11"/>
      <c r="V116" s="11"/>
      <c r="W116" s="11"/>
      <c r="X116" s="11"/>
      <c r="Y116" s="11"/>
      <c r="Z116" s="11">
        <f t="shared" si="9"/>
        <v>0</v>
      </c>
    </row>
    <row r="117" spans="1:26" s="15" customFormat="1" x14ac:dyDescent="0.2">
      <c r="A117" s="11">
        <v>108</v>
      </c>
      <c r="B117" s="21" t="s">
        <v>228</v>
      </c>
      <c r="C117" s="13" t="s">
        <v>229</v>
      </c>
      <c r="D117" s="44">
        <v>0</v>
      </c>
      <c r="E117" s="44">
        <v>0</v>
      </c>
      <c r="F117" s="44">
        <v>0</v>
      </c>
      <c r="G117" s="44">
        <f t="shared" si="10"/>
        <v>0</v>
      </c>
      <c r="H117" s="44">
        <v>0</v>
      </c>
      <c r="I117" s="59">
        <v>0</v>
      </c>
      <c r="J117" s="14">
        <v>0</v>
      </c>
      <c r="K117" s="11">
        <f t="shared" si="7"/>
        <v>0</v>
      </c>
      <c r="L117" s="19">
        <v>0</v>
      </c>
      <c r="M117" s="19">
        <v>0</v>
      </c>
      <c r="N117" s="19">
        <v>0</v>
      </c>
      <c r="O117" s="19">
        <v>0</v>
      </c>
      <c r="P117" s="19">
        <v>0</v>
      </c>
      <c r="Q117" s="60">
        <f t="shared" si="8"/>
        <v>0</v>
      </c>
      <c r="R117" s="11"/>
      <c r="S117" s="11"/>
      <c r="T117" s="11"/>
      <c r="U117" s="11"/>
      <c r="V117" s="11"/>
      <c r="W117" s="11"/>
      <c r="X117" s="11"/>
      <c r="Y117" s="11"/>
      <c r="Z117" s="11">
        <f t="shared" si="9"/>
        <v>0</v>
      </c>
    </row>
    <row r="118" spans="1:26" s="15" customFormat="1" x14ac:dyDescent="0.2">
      <c r="A118" s="11">
        <v>109</v>
      </c>
      <c r="B118" s="16" t="s">
        <v>230</v>
      </c>
      <c r="C118" s="13" t="s">
        <v>231</v>
      </c>
      <c r="D118" s="44">
        <v>0</v>
      </c>
      <c r="E118" s="44">
        <v>0</v>
      </c>
      <c r="F118" s="44">
        <v>0</v>
      </c>
      <c r="G118" s="44">
        <f t="shared" si="10"/>
        <v>0</v>
      </c>
      <c r="H118" s="44">
        <v>0</v>
      </c>
      <c r="I118" s="59">
        <v>0</v>
      </c>
      <c r="J118" s="14">
        <v>0</v>
      </c>
      <c r="K118" s="11">
        <f t="shared" si="7"/>
        <v>0</v>
      </c>
      <c r="L118" s="19">
        <v>0</v>
      </c>
      <c r="M118" s="19">
        <v>0</v>
      </c>
      <c r="N118" s="19">
        <v>0</v>
      </c>
      <c r="O118" s="19">
        <v>0</v>
      </c>
      <c r="P118" s="19">
        <v>0</v>
      </c>
      <c r="Q118" s="60">
        <f t="shared" si="8"/>
        <v>0</v>
      </c>
      <c r="R118" s="11"/>
      <c r="S118" s="11"/>
      <c r="T118" s="11"/>
      <c r="U118" s="11"/>
      <c r="V118" s="11"/>
      <c r="W118" s="11"/>
      <c r="X118" s="11"/>
      <c r="Y118" s="11"/>
      <c r="Z118" s="11">
        <f t="shared" si="9"/>
        <v>0</v>
      </c>
    </row>
    <row r="119" spans="1:26" s="15" customFormat="1" x14ac:dyDescent="0.2">
      <c r="A119" s="11">
        <v>110</v>
      </c>
      <c r="B119" s="12" t="s">
        <v>232</v>
      </c>
      <c r="C119" s="13" t="s">
        <v>233</v>
      </c>
      <c r="D119" s="44">
        <v>0</v>
      </c>
      <c r="E119" s="44">
        <v>0</v>
      </c>
      <c r="F119" s="44">
        <v>0</v>
      </c>
      <c r="G119" s="44">
        <f t="shared" si="10"/>
        <v>0</v>
      </c>
      <c r="H119" s="44">
        <v>0</v>
      </c>
      <c r="I119" s="59">
        <v>0</v>
      </c>
      <c r="J119" s="14">
        <v>0</v>
      </c>
      <c r="K119" s="11">
        <f t="shared" si="7"/>
        <v>0</v>
      </c>
      <c r="L119" s="19">
        <v>0</v>
      </c>
      <c r="M119" s="19">
        <v>0</v>
      </c>
      <c r="N119" s="19">
        <v>0</v>
      </c>
      <c r="O119" s="19">
        <v>0</v>
      </c>
      <c r="P119" s="19">
        <v>0</v>
      </c>
      <c r="Q119" s="60">
        <f t="shared" si="8"/>
        <v>0</v>
      </c>
      <c r="R119" s="11"/>
      <c r="S119" s="11"/>
      <c r="T119" s="11"/>
      <c r="U119" s="11"/>
      <c r="V119" s="11"/>
      <c r="W119" s="11"/>
      <c r="X119" s="11"/>
      <c r="Y119" s="11"/>
      <c r="Z119" s="11">
        <f t="shared" si="9"/>
        <v>0</v>
      </c>
    </row>
    <row r="120" spans="1:26" s="15" customFormat="1" x14ac:dyDescent="0.2">
      <c r="A120" s="11">
        <v>111</v>
      </c>
      <c r="B120" s="16" t="s">
        <v>234</v>
      </c>
      <c r="C120" s="13" t="s">
        <v>235</v>
      </c>
      <c r="D120" s="44">
        <v>0</v>
      </c>
      <c r="E120" s="44">
        <v>0</v>
      </c>
      <c r="F120" s="44">
        <v>0</v>
      </c>
      <c r="G120" s="44">
        <f t="shared" si="10"/>
        <v>0</v>
      </c>
      <c r="H120" s="44">
        <v>0</v>
      </c>
      <c r="I120" s="59">
        <v>0</v>
      </c>
      <c r="J120" s="14">
        <v>0</v>
      </c>
      <c r="K120" s="11">
        <f t="shared" si="7"/>
        <v>0</v>
      </c>
      <c r="L120" s="19">
        <v>0</v>
      </c>
      <c r="M120" s="19">
        <v>0</v>
      </c>
      <c r="N120" s="19">
        <v>0</v>
      </c>
      <c r="O120" s="19">
        <v>0</v>
      </c>
      <c r="P120" s="19">
        <v>0</v>
      </c>
      <c r="Q120" s="60">
        <f t="shared" si="8"/>
        <v>0</v>
      </c>
      <c r="R120" s="11"/>
      <c r="S120" s="11"/>
      <c r="T120" s="11"/>
      <c r="U120" s="11"/>
      <c r="V120" s="11"/>
      <c r="W120" s="11"/>
      <c r="X120" s="11"/>
      <c r="Y120" s="11"/>
      <c r="Z120" s="11">
        <f t="shared" si="9"/>
        <v>0</v>
      </c>
    </row>
    <row r="121" spans="1:26" s="15" customFormat="1" x14ac:dyDescent="0.2">
      <c r="A121" s="11">
        <v>112</v>
      </c>
      <c r="B121" s="16" t="s">
        <v>236</v>
      </c>
      <c r="C121" s="13" t="s">
        <v>237</v>
      </c>
      <c r="D121" s="44">
        <v>0</v>
      </c>
      <c r="E121" s="44">
        <v>0</v>
      </c>
      <c r="F121" s="44">
        <v>0</v>
      </c>
      <c r="G121" s="44">
        <f t="shared" si="10"/>
        <v>0</v>
      </c>
      <c r="H121" s="44">
        <v>0</v>
      </c>
      <c r="I121" s="59">
        <v>0</v>
      </c>
      <c r="J121" s="14">
        <v>0</v>
      </c>
      <c r="K121" s="11">
        <f t="shared" si="7"/>
        <v>0</v>
      </c>
      <c r="L121" s="19">
        <v>0</v>
      </c>
      <c r="M121" s="19">
        <v>0</v>
      </c>
      <c r="N121" s="19">
        <v>0</v>
      </c>
      <c r="O121" s="19">
        <v>0</v>
      </c>
      <c r="P121" s="19">
        <v>0</v>
      </c>
      <c r="Q121" s="60">
        <f t="shared" si="8"/>
        <v>0</v>
      </c>
      <c r="R121" s="11"/>
      <c r="S121" s="11"/>
      <c r="T121" s="11"/>
      <c r="U121" s="11"/>
      <c r="V121" s="11"/>
      <c r="W121" s="11"/>
      <c r="X121" s="11"/>
      <c r="Y121" s="11"/>
      <c r="Z121" s="11">
        <f t="shared" si="9"/>
        <v>0</v>
      </c>
    </row>
    <row r="122" spans="1:26" s="15" customFormat="1" x14ac:dyDescent="0.2">
      <c r="A122" s="11">
        <v>113</v>
      </c>
      <c r="B122" s="21" t="s">
        <v>238</v>
      </c>
      <c r="C122" s="13" t="s">
        <v>239</v>
      </c>
      <c r="D122" s="44">
        <v>0</v>
      </c>
      <c r="E122" s="44">
        <v>0</v>
      </c>
      <c r="F122" s="44">
        <v>0</v>
      </c>
      <c r="G122" s="44">
        <f t="shared" si="10"/>
        <v>0</v>
      </c>
      <c r="H122" s="44">
        <v>0</v>
      </c>
      <c r="I122" s="59">
        <v>0</v>
      </c>
      <c r="J122" s="14">
        <v>0</v>
      </c>
      <c r="K122" s="11">
        <f t="shared" si="7"/>
        <v>0</v>
      </c>
      <c r="L122" s="19">
        <v>0</v>
      </c>
      <c r="M122" s="19">
        <v>0</v>
      </c>
      <c r="N122" s="19">
        <v>0</v>
      </c>
      <c r="O122" s="19">
        <v>0</v>
      </c>
      <c r="P122" s="19">
        <v>0</v>
      </c>
      <c r="Q122" s="60">
        <f t="shared" si="8"/>
        <v>0</v>
      </c>
      <c r="R122" s="11"/>
      <c r="S122" s="11"/>
      <c r="T122" s="11"/>
      <c r="U122" s="11"/>
      <c r="V122" s="11"/>
      <c r="W122" s="11"/>
      <c r="X122" s="11"/>
      <c r="Y122" s="11"/>
      <c r="Z122" s="11">
        <f t="shared" si="9"/>
        <v>0</v>
      </c>
    </row>
    <row r="123" spans="1:26" s="15" customFormat="1" ht="24" x14ac:dyDescent="0.2">
      <c r="A123" s="11">
        <v>114</v>
      </c>
      <c r="B123" s="21" t="s">
        <v>240</v>
      </c>
      <c r="C123" s="23" t="s">
        <v>241</v>
      </c>
      <c r="D123" s="44">
        <v>0</v>
      </c>
      <c r="E123" s="44">
        <v>0</v>
      </c>
      <c r="F123" s="44">
        <v>0</v>
      </c>
      <c r="G123" s="44">
        <f t="shared" si="10"/>
        <v>0</v>
      </c>
      <c r="H123" s="44">
        <v>0</v>
      </c>
      <c r="I123" s="59">
        <v>0</v>
      </c>
      <c r="J123" s="14">
        <v>0</v>
      </c>
      <c r="K123" s="11">
        <f t="shared" si="7"/>
        <v>0</v>
      </c>
      <c r="L123" s="19">
        <v>0</v>
      </c>
      <c r="M123" s="19">
        <v>0</v>
      </c>
      <c r="N123" s="19">
        <v>0</v>
      </c>
      <c r="O123" s="19">
        <v>0</v>
      </c>
      <c r="P123" s="19">
        <v>0</v>
      </c>
      <c r="Q123" s="60">
        <f t="shared" si="8"/>
        <v>0</v>
      </c>
      <c r="R123" s="11"/>
      <c r="S123" s="11"/>
      <c r="T123" s="11"/>
      <c r="U123" s="11"/>
      <c r="V123" s="11"/>
      <c r="W123" s="11"/>
      <c r="X123" s="11"/>
      <c r="Y123" s="11"/>
      <c r="Z123" s="11">
        <f t="shared" si="9"/>
        <v>0</v>
      </c>
    </row>
    <row r="124" spans="1:26" s="15" customFormat="1" x14ac:dyDescent="0.2">
      <c r="A124" s="11">
        <v>115</v>
      </c>
      <c r="B124" s="21" t="s">
        <v>242</v>
      </c>
      <c r="C124" s="13" t="s">
        <v>243</v>
      </c>
      <c r="D124" s="44">
        <v>1986</v>
      </c>
      <c r="E124" s="44">
        <v>329</v>
      </c>
      <c r="F124" s="44">
        <v>588</v>
      </c>
      <c r="G124" s="44">
        <f t="shared" si="10"/>
        <v>543</v>
      </c>
      <c r="H124" s="44">
        <v>434</v>
      </c>
      <c r="I124" s="59">
        <v>53</v>
      </c>
      <c r="J124" s="14">
        <v>56</v>
      </c>
      <c r="K124" s="11">
        <f t="shared" si="7"/>
        <v>3446</v>
      </c>
      <c r="L124" s="19">
        <v>608</v>
      </c>
      <c r="M124" s="19">
        <v>2276</v>
      </c>
      <c r="N124" s="19">
        <v>8027</v>
      </c>
      <c r="O124" s="19">
        <v>5537</v>
      </c>
      <c r="P124" s="19">
        <v>61</v>
      </c>
      <c r="Q124" s="60">
        <f t="shared" si="8"/>
        <v>16509</v>
      </c>
      <c r="R124" s="11"/>
      <c r="S124" s="11"/>
      <c r="T124" s="11"/>
      <c r="U124" s="11"/>
      <c r="V124" s="11"/>
      <c r="W124" s="11"/>
      <c r="X124" s="11"/>
      <c r="Y124" s="11"/>
      <c r="Z124" s="11">
        <f t="shared" si="9"/>
        <v>0</v>
      </c>
    </row>
    <row r="125" spans="1:26" x14ac:dyDescent="0.2">
      <c r="A125" s="11">
        <v>116</v>
      </c>
      <c r="B125" s="21" t="s">
        <v>244</v>
      </c>
      <c r="C125" s="13" t="s">
        <v>245</v>
      </c>
      <c r="D125" s="44">
        <v>3600</v>
      </c>
      <c r="E125" s="44">
        <v>3094</v>
      </c>
      <c r="F125" s="44">
        <v>2250</v>
      </c>
      <c r="G125" s="44">
        <f t="shared" si="10"/>
        <v>1545</v>
      </c>
      <c r="H125" s="44">
        <v>821</v>
      </c>
      <c r="I125" s="59">
        <v>95</v>
      </c>
      <c r="J125" s="14">
        <v>629</v>
      </c>
      <c r="K125" s="11">
        <f t="shared" si="7"/>
        <v>10489</v>
      </c>
      <c r="L125" s="19">
        <v>365</v>
      </c>
      <c r="M125" s="19">
        <v>325</v>
      </c>
      <c r="N125" s="19">
        <v>8915</v>
      </c>
      <c r="O125" s="19">
        <v>7487</v>
      </c>
      <c r="P125" s="19">
        <v>9533</v>
      </c>
      <c r="Q125" s="60">
        <f t="shared" si="8"/>
        <v>26625</v>
      </c>
      <c r="R125" s="61"/>
      <c r="S125" s="61"/>
      <c r="T125" s="61"/>
      <c r="U125" s="61"/>
      <c r="V125" s="61"/>
      <c r="W125" s="61"/>
      <c r="X125" s="61"/>
      <c r="Y125" s="61"/>
      <c r="Z125" s="11">
        <f t="shared" si="9"/>
        <v>0</v>
      </c>
    </row>
    <row r="126" spans="1:26" s="15" customFormat="1" x14ac:dyDescent="0.2">
      <c r="A126" s="11">
        <v>117</v>
      </c>
      <c r="B126" s="21" t="s">
        <v>246</v>
      </c>
      <c r="C126" s="13" t="s">
        <v>247</v>
      </c>
      <c r="D126" s="44">
        <v>0</v>
      </c>
      <c r="E126" s="44">
        <v>0</v>
      </c>
      <c r="F126" s="44">
        <v>0</v>
      </c>
      <c r="G126" s="44">
        <f t="shared" si="10"/>
        <v>0</v>
      </c>
      <c r="H126" s="44">
        <v>0</v>
      </c>
      <c r="I126" s="59">
        <v>0</v>
      </c>
      <c r="J126" s="14">
        <v>0</v>
      </c>
      <c r="K126" s="11">
        <f t="shared" si="7"/>
        <v>0</v>
      </c>
      <c r="L126" s="19">
        <v>0</v>
      </c>
      <c r="M126" s="19">
        <v>0</v>
      </c>
      <c r="N126" s="19">
        <v>0</v>
      </c>
      <c r="O126" s="19">
        <v>0</v>
      </c>
      <c r="P126" s="19">
        <v>0</v>
      </c>
      <c r="Q126" s="60">
        <f t="shared" si="8"/>
        <v>0</v>
      </c>
      <c r="R126" s="11"/>
      <c r="S126" s="11"/>
      <c r="T126" s="11"/>
      <c r="U126" s="11"/>
      <c r="V126" s="11"/>
      <c r="W126" s="11"/>
      <c r="X126" s="11"/>
      <c r="Y126" s="11"/>
      <c r="Z126" s="11">
        <f t="shared" si="9"/>
        <v>0</v>
      </c>
    </row>
    <row r="127" spans="1:26" s="15" customFormat="1" x14ac:dyDescent="0.2">
      <c r="A127" s="11">
        <v>118</v>
      </c>
      <c r="B127" s="12" t="s">
        <v>248</v>
      </c>
      <c r="C127" s="13" t="s">
        <v>249</v>
      </c>
      <c r="D127" s="44">
        <v>2612</v>
      </c>
      <c r="E127" s="44">
        <v>0</v>
      </c>
      <c r="F127" s="44">
        <v>0</v>
      </c>
      <c r="G127" s="44">
        <f t="shared" si="10"/>
        <v>0</v>
      </c>
      <c r="H127" s="44">
        <v>0</v>
      </c>
      <c r="I127" s="59">
        <v>0</v>
      </c>
      <c r="J127" s="14">
        <v>0</v>
      </c>
      <c r="K127" s="11">
        <f t="shared" si="7"/>
        <v>2612</v>
      </c>
      <c r="L127" s="19">
        <v>0</v>
      </c>
      <c r="M127" s="19">
        <v>0</v>
      </c>
      <c r="N127" s="19">
        <v>0</v>
      </c>
      <c r="O127" s="19">
        <v>0</v>
      </c>
      <c r="P127" s="19">
        <v>0</v>
      </c>
      <c r="Q127" s="60">
        <f t="shared" si="8"/>
        <v>0</v>
      </c>
      <c r="R127" s="11"/>
      <c r="S127" s="11"/>
      <c r="T127" s="11"/>
      <c r="U127" s="11"/>
      <c r="V127" s="11"/>
      <c r="W127" s="11"/>
      <c r="X127" s="11"/>
      <c r="Y127" s="11"/>
      <c r="Z127" s="11">
        <f t="shared" si="9"/>
        <v>0</v>
      </c>
    </row>
    <row r="128" spans="1:26" s="15" customFormat="1" x14ac:dyDescent="0.2">
      <c r="A128" s="11">
        <v>119</v>
      </c>
      <c r="B128" s="12" t="s">
        <v>250</v>
      </c>
      <c r="C128" s="13" t="s">
        <v>251</v>
      </c>
      <c r="D128" s="44">
        <v>0</v>
      </c>
      <c r="E128" s="44">
        <v>0</v>
      </c>
      <c r="F128" s="44">
        <v>0</v>
      </c>
      <c r="G128" s="44">
        <f t="shared" si="10"/>
        <v>0</v>
      </c>
      <c r="H128" s="44">
        <v>0</v>
      </c>
      <c r="I128" s="59">
        <v>0</v>
      </c>
      <c r="J128" s="14">
        <v>0</v>
      </c>
      <c r="K128" s="11">
        <f t="shared" si="7"/>
        <v>0</v>
      </c>
      <c r="L128" s="19">
        <v>0</v>
      </c>
      <c r="M128" s="19">
        <v>0</v>
      </c>
      <c r="N128" s="19">
        <v>0</v>
      </c>
      <c r="O128" s="19">
        <v>0</v>
      </c>
      <c r="P128" s="19">
        <v>0</v>
      </c>
      <c r="Q128" s="60">
        <f t="shared" si="8"/>
        <v>0</v>
      </c>
      <c r="R128" s="11"/>
      <c r="S128" s="11"/>
      <c r="T128" s="11"/>
      <c r="U128" s="11"/>
      <c r="V128" s="11"/>
      <c r="W128" s="11"/>
      <c r="X128" s="11"/>
      <c r="Y128" s="11"/>
      <c r="Z128" s="11">
        <f t="shared" si="9"/>
        <v>0</v>
      </c>
    </row>
    <row r="129" spans="1:26" s="15" customFormat="1" x14ac:dyDescent="0.2">
      <c r="A129" s="11">
        <v>120</v>
      </c>
      <c r="B129" s="12" t="s">
        <v>252</v>
      </c>
      <c r="C129" s="13" t="s">
        <v>253</v>
      </c>
      <c r="D129" s="44">
        <v>0</v>
      </c>
      <c r="E129" s="44">
        <v>0</v>
      </c>
      <c r="F129" s="44">
        <v>0</v>
      </c>
      <c r="G129" s="44">
        <f t="shared" si="10"/>
        <v>0</v>
      </c>
      <c r="H129" s="44">
        <v>0</v>
      </c>
      <c r="I129" s="59">
        <v>0</v>
      </c>
      <c r="J129" s="14">
        <v>0</v>
      </c>
      <c r="K129" s="11">
        <f t="shared" si="7"/>
        <v>0</v>
      </c>
      <c r="L129" s="19">
        <v>0</v>
      </c>
      <c r="M129" s="19">
        <v>0</v>
      </c>
      <c r="N129" s="19">
        <v>0</v>
      </c>
      <c r="O129" s="19">
        <v>0</v>
      </c>
      <c r="P129" s="19">
        <v>0</v>
      </c>
      <c r="Q129" s="60">
        <f t="shared" si="8"/>
        <v>0</v>
      </c>
      <c r="R129" s="11"/>
      <c r="S129" s="11"/>
      <c r="T129" s="11"/>
      <c r="U129" s="11"/>
      <c r="V129" s="11"/>
      <c r="W129" s="11"/>
      <c r="X129" s="11"/>
      <c r="Y129" s="11"/>
      <c r="Z129" s="11">
        <f t="shared" si="9"/>
        <v>0</v>
      </c>
    </row>
    <row r="130" spans="1:26" s="15" customFormat="1" x14ac:dyDescent="0.2">
      <c r="A130" s="11">
        <v>121</v>
      </c>
      <c r="B130" s="21" t="s">
        <v>254</v>
      </c>
      <c r="C130" s="13" t="s">
        <v>255</v>
      </c>
      <c r="D130" s="44">
        <v>0</v>
      </c>
      <c r="E130" s="44">
        <v>0</v>
      </c>
      <c r="F130" s="44">
        <v>0</v>
      </c>
      <c r="G130" s="44">
        <f t="shared" si="10"/>
        <v>0</v>
      </c>
      <c r="H130" s="44">
        <v>0</v>
      </c>
      <c r="I130" s="59">
        <v>0</v>
      </c>
      <c r="J130" s="14">
        <v>0</v>
      </c>
      <c r="K130" s="11">
        <f t="shared" si="7"/>
        <v>0</v>
      </c>
      <c r="L130" s="19">
        <v>0</v>
      </c>
      <c r="M130" s="19">
        <v>0</v>
      </c>
      <c r="N130" s="19">
        <v>0</v>
      </c>
      <c r="O130" s="19">
        <v>0</v>
      </c>
      <c r="P130" s="19">
        <v>0</v>
      </c>
      <c r="Q130" s="60">
        <f t="shared" si="8"/>
        <v>0</v>
      </c>
      <c r="R130" s="11">
        <v>304</v>
      </c>
      <c r="S130" s="11">
        <v>779</v>
      </c>
      <c r="T130" s="11">
        <v>631</v>
      </c>
      <c r="U130" s="11">
        <v>431</v>
      </c>
      <c r="V130" s="11">
        <v>618</v>
      </c>
      <c r="W130" s="11">
        <v>1497</v>
      </c>
      <c r="X130" s="11">
        <v>2007</v>
      </c>
      <c r="Y130" s="11">
        <v>46</v>
      </c>
      <c r="Z130" s="11">
        <f>X130+R130+S130+T130+U130+V130+W130+Y130</f>
        <v>6313</v>
      </c>
    </row>
    <row r="131" spans="1:26" s="15" customFormat="1" x14ac:dyDescent="0.2">
      <c r="A131" s="11">
        <v>122</v>
      </c>
      <c r="B131" s="21" t="s">
        <v>256</v>
      </c>
      <c r="C131" s="13" t="s">
        <v>257</v>
      </c>
      <c r="D131" s="44">
        <v>0</v>
      </c>
      <c r="E131" s="44">
        <v>0</v>
      </c>
      <c r="F131" s="44">
        <v>0</v>
      </c>
      <c r="G131" s="44">
        <f t="shared" si="10"/>
        <v>0</v>
      </c>
      <c r="H131" s="44">
        <v>0</v>
      </c>
      <c r="I131" s="59">
        <v>0</v>
      </c>
      <c r="J131" s="14">
        <v>0</v>
      </c>
      <c r="K131" s="11">
        <f t="shared" si="7"/>
        <v>0</v>
      </c>
      <c r="L131" s="19">
        <v>0</v>
      </c>
      <c r="M131" s="19">
        <v>0</v>
      </c>
      <c r="N131" s="19">
        <v>0</v>
      </c>
      <c r="O131" s="19">
        <v>0</v>
      </c>
      <c r="P131" s="19">
        <v>0</v>
      </c>
      <c r="Q131" s="60">
        <f t="shared" si="8"/>
        <v>0</v>
      </c>
      <c r="R131" s="11"/>
      <c r="S131" s="11"/>
      <c r="T131" s="11"/>
      <c r="U131" s="11"/>
      <c r="V131" s="11"/>
      <c r="W131" s="11"/>
      <c r="X131" s="11"/>
      <c r="Y131" s="11"/>
      <c r="Z131" s="11">
        <f t="shared" si="9"/>
        <v>0</v>
      </c>
    </row>
    <row r="132" spans="1:26" s="15" customFormat="1" x14ac:dyDescent="0.2">
      <c r="A132" s="11">
        <v>123</v>
      </c>
      <c r="B132" s="21" t="s">
        <v>258</v>
      </c>
      <c r="C132" s="13" t="s">
        <v>259</v>
      </c>
      <c r="D132" s="44">
        <v>1872</v>
      </c>
      <c r="E132" s="44">
        <v>0</v>
      </c>
      <c r="F132" s="44">
        <v>1</v>
      </c>
      <c r="G132" s="44">
        <f t="shared" si="10"/>
        <v>0</v>
      </c>
      <c r="H132" s="44">
        <v>0</v>
      </c>
      <c r="I132" s="59">
        <v>0</v>
      </c>
      <c r="J132" s="14">
        <v>0</v>
      </c>
      <c r="K132" s="11">
        <f t="shared" si="7"/>
        <v>1873</v>
      </c>
      <c r="L132" s="19">
        <v>0</v>
      </c>
      <c r="M132" s="19">
        <v>0</v>
      </c>
      <c r="N132" s="19">
        <v>0</v>
      </c>
      <c r="O132" s="19">
        <v>0</v>
      </c>
      <c r="P132" s="19">
        <v>0</v>
      </c>
      <c r="Q132" s="60">
        <f t="shared" si="8"/>
        <v>0</v>
      </c>
      <c r="R132" s="11"/>
      <c r="S132" s="11"/>
      <c r="T132" s="11"/>
      <c r="U132" s="11"/>
      <c r="V132" s="11"/>
      <c r="W132" s="11"/>
      <c r="X132" s="11"/>
      <c r="Y132" s="11"/>
      <c r="Z132" s="11">
        <f t="shared" si="9"/>
        <v>0</v>
      </c>
    </row>
    <row r="133" spans="1:26" s="15" customFormat="1" x14ac:dyDescent="0.2">
      <c r="A133" s="11">
        <v>124</v>
      </c>
      <c r="B133" s="12" t="s">
        <v>260</v>
      </c>
      <c r="C133" s="13" t="s">
        <v>261</v>
      </c>
      <c r="D133" s="44">
        <v>1853</v>
      </c>
      <c r="E133" s="44">
        <v>5</v>
      </c>
      <c r="F133" s="44">
        <v>597</v>
      </c>
      <c r="G133" s="44">
        <f t="shared" si="10"/>
        <v>0</v>
      </c>
      <c r="H133" s="44">
        <v>0</v>
      </c>
      <c r="I133" s="59">
        <v>0</v>
      </c>
      <c r="J133" s="14">
        <v>0</v>
      </c>
      <c r="K133" s="11">
        <f t="shared" si="7"/>
        <v>2455</v>
      </c>
      <c r="L133" s="19">
        <v>0</v>
      </c>
      <c r="M133" s="19">
        <v>0</v>
      </c>
      <c r="N133" s="19">
        <v>0</v>
      </c>
      <c r="O133" s="19">
        <v>0</v>
      </c>
      <c r="P133" s="19">
        <v>0</v>
      </c>
      <c r="Q133" s="60">
        <f t="shared" si="8"/>
        <v>0</v>
      </c>
      <c r="R133" s="11"/>
      <c r="S133" s="11"/>
      <c r="T133" s="11"/>
      <c r="U133" s="11"/>
      <c r="V133" s="11"/>
      <c r="W133" s="11"/>
      <c r="X133" s="11"/>
      <c r="Y133" s="11"/>
      <c r="Z133" s="11">
        <f t="shared" si="9"/>
        <v>0</v>
      </c>
    </row>
    <row r="134" spans="1:26" s="15" customFormat="1" x14ac:dyDescent="0.2">
      <c r="A134" s="11">
        <v>125</v>
      </c>
      <c r="B134" s="16" t="s">
        <v>262</v>
      </c>
      <c r="C134" s="13" t="s">
        <v>263</v>
      </c>
      <c r="D134" s="44">
        <v>2653</v>
      </c>
      <c r="E134" s="44">
        <v>219</v>
      </c>
      <c r="F134" s="44">
        <v>595</v>
      </c>
      <c r="G134" s="44">
        <f t="shared" si="10"/>
        <v>547</v>
      </c>
      <c r="H134" s="44">
        <v>375</v>
      </c>
      <c r="I134" s="59">
        <v>51</v>
      </c>
      <c r="J134" s="14">
        <v>121</v>
      </c>
      <c r="K134" s="44">
        <f>D134+E134+F134+G134</f>
        <v>4014</v>
      </c>
      <c r="L134" s="19">
        <v>298</v>
      </c>
      <c r="M134" s="19">
        <v>1502</v>
      </c>
      <c r="N134" s="19">
        <v>5562</v>
      </c>
      <c r="O134" s="19">
        <v>1001</v>
      </c>
      <c r="P134" s="19">
        <v>0</v>
      </c>
      <c r="Q134" s="60">
        <f t="shared" si="8"/>
        <v>8363</v>
      </c>
      <c r="R134" s="11"/>
      <c r="S134" s="11"/>
      <c r="T134" s="11"/>
      <c r="U134" s="11"/>
      <c r="V134" s="11"/>
      <c r="W134" s="11"/>
      <c r="X134" s="11"/>
      <c r="Y134" s="11"/>
      <c r="Z134" s="11">
        <f t="shared" si="9"/>
        <v>0</v>
      </c>
    </row>
    <row r="135" spans="1:26" x14ac:dyDescent="0.2">
      <c r="A135" s="11">
        <v>126</v>
      </c>
      <c r="B135" s="21" t="s">
        <v>264</v>
      </c>
      <c r="C135" s="13" t="s">
        <v>265</v>
      </c>
      <c r="D135" s="44">
        <v>0</v>
      </c>
      <c r="E135" s="44">
        <v>0</v>
      </c>
      <c r="F135" s="44">
        <v>0</v>
      </c>
      <c r="G135" s="44">
        <f t="shared" si="10"/>
        <v>0</v>
      </c>
      <c r="H135" s="44">
        <v>0</v>
      </c>
      <c r="I135" s="59">
        <v>0</v>
      </c>
      <c r="J135" s="14">
        <v>0</v>
      </c>
      <c r="K135" s="11">
        <f t="shared" si="7"/>
        <v>0</v>
      </c>
      <c r="L135" s="19">
        <v>0</v>
      </c>
      <c r="M135" s="19">
        <v>0</v>
      </c>
      <c r="N135" s="19">
        <v>0</v>
      </c>
      <c r="O135" s="19">
        <v>0</v>
      </c>
      <c r="P135" s="19">
        <v>0</v>
      </c>
      <c r="Q135" s="60">
        <f t="shared" si="8"/>
        <v>0</v>
      </c>
      <c r="R135" s="61"/>
      <c r="S135" s="61"/>
      <c r="T135" s="61"/>
      <c r="U135" s="61"/>
      <c r="V135" s="61"/>
      <c r="W135" s="61"/>
      <c r="X135" s="61"/>
      <c r="Y135" s="61"/>
      <c r="Z135" s="11">
        <f t="shared" si="9"/>
        <v>0</v>
      </c>
    </row>
    <row r="136" spans="1:26" x14ac:dyDescent="0.2">
      <c r="A136" s="11">
        <v>127</v>
      </c>
      <c r="B136" s="12" t="s">
        <v>266</v>
      </c>
      <c r="C136" s="13" t="s">
        <v>267</v>
      </c>
      <c r="D136" s="44">
        <v>0</v>
      </c>
      <c r="E136" s="44">
        <v>0</v>
      </c>
      <c r="F136" s="44">
        <v>0</v>
      </c>
      <c r="G136" s="44">
        <f t="shared" si="10"/>
        <v>0</v>
      </c>
      <c r="H136" s="44">
        <v>0</v>
      </c>
      <c r="I136" s="59">
        <v>0</v>
      </c>
      <c r="J136" s="14">
        <v>0</v>
      </c>
      <c r="K136" s="11">
        <f t="shared" si="7"/>
        <v>0</v>
      </c>
      <c r="L136" s="19">
        <v>0</v>
      </c>
      <c r="M136" s="19">
        <v>0</v>
      </c>
      <c r="N136" s="19">
        <v>0</v>
      </c>
      <c r="O136" s="19">
        <v>0</v>
      </c>
      <c r="P136" s="19">
        <v>0</v>
      </c>
      <c r="Q136" s="60">
        <f t="shared" si="8"/>
        <v>0</v>
      </c>
      <c r="R136" s="61"/>
      <c r="S136" s="61"/>
      <c r="T136" s="61"/>
      <c r="U136" s="61"/>
      <c r="V136" s="61"/>
      <c r="W136" s="61"/>
      <c r="X136" s="61"/>
      <c r="Y136" s="61"/>
      <c r="Z136" s="11">
        <f t="shared" si="9"/>
        <v>0</v>
      </c>
    </row>
    <row r="137" spans="1:26" ht="12.75" x14ac:dyDescent="0.2">
      <c r="A137" s="11">
        <v>128</v>
      </c>
      <c r="B137" s="29" t="s">
        <v>268</v>
      </c>
      <c r="C137" s="30" t="s">
        <v>269</v>
      </c>
      <c r="D137" s="44">
        <v>0</v>
      </c>
      <c r="E137" s="44">
        <v>0</v>
      </c>
      <c r="F137" s="44">
        <v>0</v>
      </c>
      <c r="G137" s="44">
        <f t="shared" si="10"/>
        <v>0</v>
      </c>
      <c r="H137" s="44">
        <v>0</v>
      </c>
      <c r="I137" s="59">
        <v>0</v>
      </c>
      <c r="J137" s="14">
        <v>0</v>
      </c>
      <c r="K137" s="11">
        <f t="shared" si="7"/>
        <v>0</v>
      </c>
      <c r="L137" s="19">
        <v>0</v>
      </c>
      <c r="M137" s="19">
        <v>0</v>
      </c>
      <c r="N137" s="19">
        <v>0</v>
      </c>
      <c r="O137" s="19">
        <v>0</v>
      </c>
      <c r="P137" s="19">
        <v>0</v>
      </c>
      <c r="Q137" s="60">
        <f t="shared" si="8"/>
        <v>0</v>
      </c>
      <c r="R137" s="61"/>
      <c r="S137" s="61"/>
      <c r="T137" s="61"/>
      <c r="U137" s="61"/>
      <c r="V137" s="61"/>
      <c r="W137" s="61"/>
      <c r="X137" s="61"/>
      <c r="Y137" s="61"/>
      <c r="Z137" s="11">
        <f t="shared" si="9"/>
        <v>0</v>
      </c>
    </row>
    <row r="138" spans="1:26" ht="12.75" x14ac:dyDescent="0.2">
      <c r="A138" s="11">
        <v>129</v>
      </c>
      <c r="B138" s="31" t="s">
        <v>270</v>
      </c>
      <c r="C138" s="32" t="s">
        <v>271</v>
      </c>
      <c r="D138" s="44">
        <v>0</v>
      </c>
      <c r="E138" s="44">
        <v>0</v>
      </c>
      <c r="F138" s="44">
        <v>0</v>
      </c>
      <c r="G138" s="44">
        <f t="shared" si="10"/>
        <v>0</v>
      </c>
      <c r="H138" s="44">
        <v>0</v>
      </c>
      <c r="I138" s="59">
        <v>0</v>
      </c>
      <c r="J138" s="14">
        <v>0</v>
      </c>
      <c r="K138" s="11">
        <f t="shared" ref="K138:K144" si="11">D138+E138+F138+G138</f>
        <v>0</v>
      </c>
      <c r="L138" s="19">
        <v>0</v>
      </c>
      <c r="M138" s="19">
        <v>0</v>
      </c>
      <c r="N138" s="19">
        <v>0</v>
      </c>
      <c r="O138" s="19">
        <v>0</v>
      </c>
      <c r="P138" s="19">
        <v>0</v>
      </c>
      <c r="Q138" s="60">
        <f t="shared" ref="Q138:Q144" si="12">L138+M138+N138+O138+P138</f>
        <v>0</v>
      </c>
      <c r="R138" s="61"/>
      <c r="S138" s="61"/>
      <c r="T138" s="61"/>
      <c r="U138" s="61"/>
      <c r="V138" s="61"/>
      <c r="W138" s="61"/>
      <c r="X138" s="61"/>
      <c r="Y138" s="61"/>
      <c r="Z138" s="11">
        <f t="shared" ref="Z138:Z144" si="13">R138+S138+T138+U138+V138+W138+X138+Y138</f>
        <v>0</v>
      </c>
    </row>
    <row r="139" spans="1:26" ht="12.75" x14ac:dyDescent="0.2">
      <c r="A139" s="11">
        <v>130</v>
      </c>
      <c r="B139" s="33" t="s">
        <v>272</v>
      </c>
      <c r="C139" s="34" t="s">
        <v>273</v>
      </c>
      <c r="D139" s="44">
        <v>0</v>
      </c>
      <c r="E139" s="44">
        <v>0</v>
      </c>
      <c r="F139" s="44">
        <v>0</v>
      </c>
      <c r="G139" s="44">
        <f t="shared" ref="G139:G144" si="14">H139+I139+J139</f>
        <v>0</v>
      </c>
      <c r="H139" s="44">
        <v>0</v>
      </c>
      <c r="I139" s="59">
        <v>0</v>
      </c>
      <c r="J139" s="14">
        <v>0</v>
      </c>
      <c r="K139" s="11">
        <f t="shared" si="11"/>
        <v>0</v>
      </c>
      <c r="L139" s="19">
        <v>0</v>
      </c>
      <c r="M139" s="19">
        <v>0</v>
      </c>
      <c r="N139" s="19">
        <v>0</v>
      </c>
      <c r="O139" s="19">
        <v>0</v>
      </c>
      <c r="P139" s="19">
        <v>0</v>
      </c>
      <c r="Q139" s="60">
        <f t="shared" si="12"/>
        <v>0</v>
      </c>
      <c r="R139" s="61"/>
      <c r="S139" s="61"/>
      <c r="T139" s="61"/>
      <c r="U139" s="61"/>
      <c r="V139" s="61"/>
      <c r="W139" s="61"/>
      <c r="X139" s="61"/>
      <c r="Y139" s="61"/>
      <c r="Z139" s="11">
        <f t="shared" si="13"/>
        <v>0</v>
      </c>
    </row>
    <row r="140" spans="1:26" ht="12.75" x14ac:dyDescent="0.2">
      <c r="A140" s="11">
        <v>131</v>
      </c>
      <c r="B140" s="35" t="s">
        <v>274</v>
      </c>
      <c r="C140" s="36" t="s">
        <v>748</v>
      </c>
      <c r="D140" s="44">
        <v>0</v>
      </c>
      <c r="E140" s="44">
        <v>0</v>
      </c>
      <c r="F140" s="44">
        <v>0</v>
      </c>
      <c r="G140" s="44">
        <f t="shared" si="14"/>
        <v>0</v>
      </c>
      <c r="H140" s="44">
        <v>0</v>
      </c>
      <c r="I140" s="59">
        <v>0</v>
      </c>
      <c r="J140" s="14">
        <v>0</v>
      </c>
      <c r="K140" s="11">
        <f t="shared" si="11"/>
        <v>0</v>
      </c>
      <c r="L140" s="19">
        <v>0</v>
      </c>
      <c r="M140" s="19">
        <v>0</v>
      </c>
      <c r="N140" s="19">
        <v>0</v>
      </c>
      <c r="O140" s="19">
        <v>0</v>
      </c>
      <c r="P140" s="19">
        <v>0</v>
      </c>
      <c r="Q140" s="60">
        <f t="shared" si="12"/>
        <v>0</v>
      </c>
      <c r="R140" s="61"/>
      <c r="S140" s="61"/>
      <c r="T140" s="61"/>
      <c r="U140" s="61"/>
      <c r="V140" s="61"/>
      <c r="W140" s="61"/>
      <c r="X140" s="61"/>
      <c r="Y140" s="61"/>
      <c r="Z140" s="11">
        <f t="shared" si="13"/>
        <v>0</v>
      </c>
    </row>
    <row r="141" spans="1:26" x14ac:dyDescent="0.2">
      <c r="A141" s="11">
        <v>132</v>
      </c>
      <c r="B141" s="11" t="s">
        <v>275</v>
      </c>
      <c r="C141" s="37" t="s">
        <v>276</v>
      </c>
      <c r="D141" s="44">
        <v>0</v>
      </c>
      <c r="E141" s="44">
        <v>0</v>
      </c>
      <c r="F141" s="44">
        <v>0</v>
      </c>
      <c r="G141" s="44">
        <f t="shared" si="14"/>
        <v>0</v>
      </c>
      <c r="H141" s="44">
        <v>0</v>
      </c>
      <c r="I141" s="59">
        <v>0</v>
      </c>
      <c r="J141" s="14">
        <v>0</v>
      </c>
      <c r="K141" s="11">
        <f t="shared" si="11"/>
        <v>0</v>
      </c>
      <c r="L141" s="19">
        <v>0</v>
      </c>
      <c r="M141" s="19">
        <v>0</v>
      </c>
      <c r="N141" s="19">
        <v>0</v>
      </c>
      <c r="O141" s="19">
        <v>0</v>
      </c>
      <c r="P141" s="19">
        <v>0</v>
      </c>
      <c r="Q141" s="60">
        <f t="shared" si="12"/>
        <v>0</v>
      </c>
      <c r="R141" s="61"/>
      <c r="S141" s="61"/>
      <c r="T141" s="61"/>
      <c r="U141" s="61"/>
      <c r="V141" s="61"/>
      <c r="W141" s="61"/>
      <c r="X141" s="61"/>
      <c r="Y141" s="61"/>
      <c r="Z141" s="11">
        <f t="shared" si="13"/>
        <v>0</v>
      </c>
    </row>
    <row r="142" spans="1:26" x14ac:dyDescent="0.2">
      <c r="A142" s="11">
        <v>133</v>
      </c>
      <c r="B142" s="38" t="s">
        <v>277</v>
      </c>
      <c r="C142" s="37" t="s">
        <v>278</v>
      </c>
      <c r="D142" s="44">
        <v>0</v>
      </c>
      <c r="E142" s="44">
        <v>0</v>
      </c>
      <c r="F142" s="44">
        <v>0</v>
      </c>
      <c r="G142" s="44">
        <f t="shared" si="14"/>
        <v>0</v>
      </c>
      <c r="H142" s="44">
        <v>0</v>
      </c>
      <c r="I142" s="59">
        <v>0</v>
      </c>
      <c r="J142" s="14">
        <v>0</v>
      </c>
      <c r="K142" s="11">
        <f t="shared" si="11"/>
        <v>0</v>
      </c>
      <c r="L142" s="19">
        <v>0</v>
      </c>
      <c r="M142" s="19">
        <v>0</v>
      </c>
      <c r="N142" s="19">
        <v>0</v>
      </c>
      <c r="O142" s="19">
        <v>0</v>
      </c>
      <c r="P142" s="19">
        <v>0</v>
      </c>
      <c r="Q142" s="60">
        <f t="shared" si="12"/>
        <v>0</v>
      </c>
      <c r="R142" s="61"/>
      <c r="S142" s="61"/>
      <c r="T142" s="61"/>
      <c r="U142" s="61"/>
      <c r="V142" s="61"/>
      <c r="W142" s="61"/>
      <c r="X142" s="61"/>
      <c r="Y142" s="61"/>
      <c r="Z142" s="11">
        <f t="shared" si="13"/>
        <v>0</v>
      </c>
    </row>
    <row r="143" spans="1:26" x14ac:dyDescent="0.2">
      <c r="A143" s="11">
        <v>134</v>
      </c>
      <c r="B143" s="39" t="s">
        <v>279</v>
      </c>
      <c r="C143" s="37" t="s">
        <v>280</v>
      </c>
      <c r="D143" s="44">
        <v>0</v>
      </c>
      <c r="E143" s="44">
        <v>0</v>
      </c>
      <c r="F143" s="44">
        <v>0</v>
      </c>
      <c r="G143" s="44">
        <f t="shared" si="14"/>
        <v>0</v>
      </c>
      <c r="H143" s="44">
        <v>0</v>
      </c>
      <c r="I143" s="59">
        <v>0</v>
      </c>
      <c r="J143" s="14">
        <v>0</v>
      </c>
      <c r="K143" s="11">
        <f t="shared" si="11"/>
        <v>0</v>
      </c>
      <c r="L143" s="19">
        <v>0</v>
      </c>
      <c r="M143" s="19">
        <v>0</v>
      </c>
      <c r="N143" s="19">
        <v>0</v>
      </c>
      <c r="O143" s="19">
        <v>0</v>
      </c>
      <c r="P143" s="19">
        <v>0</v>
      </c>
      <c r="Q143" s="60">
        <f t="shared" si="12"/>
        <v>0</v>
      </c>
      <c r="R143" s="61"/>
      <c r="S143" s="61"/>
      <c r="T143" s="61"/>
      <c r="U143" s="61"/>
      <c r="V143" s="61"/>
      <c r="W143" s="61"/>
      <c r="X143" s="61"/>
      <c r="Y143" s="61"/>
      <c r="Z143" s="11">
        <f t="shared" si="13"/>
        <v>0</v>
      </c>
    </row>
    <row r="144" spans="1:26" x14ac:dyDescent="0.2">
      <c r="A144" s="11">
        <v>135</v>
      </c>
      <c r="B144" s="39" t="s">
        <v>281</v>
      </c>
      <c r="C144" s="37" t="s">
        <v>282</v>
      </c>
      <c r="D144" s="44">
        <v>0</v>
      </c>
      <c r="E144" s="44">
        <v>0</v>
      </c>
      <c r="F144" s="44">
        <v>0</v>
      </c>
      <c r="G144" s="44">
        <f t="shared" si="14"/>
        <v>0</v>
      </c>
      <c r="H144" s="44">
        <v>0</v>
      </c>
      <c r="I144" s="59">
        <v>0</v>
      </c>
      <c r="J144" s="14">
        <v>0</v>
      </c>
      <c r="K144" s="11">
        <f t="shared" si="11"/>
        <v>0</v>
      </c>
      <c r="L144" s="19">
        <v>0</v>
      </c>
      <c r="M144" s="19">
        <v>0</v>
      </c>
      <c r="N144" s="19">
        <v>0</v>
      </c>
      <c r="O144" s="19">
        <v>0</v>
      </c>
      <c r="P144" s="19">
        <v>0</v>
      </c>
      <c r="Q144" s="60">
        <f t="shared" si="12"/>
        <v>0</v>
      </c>
      <c r="R144" s="61"/>
      <c r="S144" s="61"/>
      <c r="T144" s="61"/>
      <c r="U144" s="61"/>
      <c r="V144" s="61"/>
      <c r="W144" s="61"/>
      <c r="X144" s="61"/>
      <c r="Y144" s="61"/>
      <c r="Z144" s="11">
        <f t="shared" si="13"/>
        <v>0</v>
      </c>
    </row>
    <row r="145" spans="1:26" s="43" customFormat="1" x14ac:dyDescent="0.2">
      <c r="A145" s="41"/>
      <c r="B145" s="41"/>
      <c r="C145" s="42"/>
      <c r="D145" s="1"/>
      <c r="E145" s="1"/>
      <c r="F145" s="1"/>
      <c r="G145" s="1"/>
      <c r="H145" s="1"/>
      <c r="I145" s="1"/>
      <c r="J145" s="1"/>
      <c r="K145" s="1"/>
      <c r="L145" s="1"/>
      <c r="M145" s="1"/>
      <c r="N145" s="1"/>
      <c r="O145" s="1"/>
      <c r="P145" s="1"/>
      <c r="Q145" s="1"/>
      <c r="R145" s="1"/>
      <c r="S145" s="1"/>
      <c r="T145" s="1"/>
      <c r="U145" s="1"/>
      <c r="V145" s="1"/>
      <c r="W145" s="1"/>
      <c r="X145" s="1"/>
      <c r="Y145" s="1"/>
      <c r="Z145" s="1"/>
    </row>
    <row r="146" spans="1:26" s="43" customFormat="1" x14ac:dyDescent="0.2">
      <c r="A146" s="41"/>
      <c r="B146" s="41"/>
      <c r="C146" s="42"/>
      <c r="R146" s="1"/>
      <c r="S146" s="1"/>
      <c r="T146" s="1"/>
      <c r="U146" s="1"/>
      <c r="V146" s="1"/>
      <c r="W146" s="1"/>
      <c r="X146" s="1"/>
      <c r="Y146" s="1"/>
      <c r="Z146" s="1"/>
    </row>
    <row r="147" spans="1:26" s="43" customFormat="1" x14ac:dyDescent="0.2">
      <c r="A147" s="41"/>
      <c r="B147" s="41"/>
      <c r="C147" s="42"/>
      <c r="D147" s="1"/>
      <c r="E147" s="1"/>
      <c r="F147" s="1"/>
      <c r="G147" s="1"/>
      <c r="H147" s="1"/>
      <c r="I147" s="1"/>
      <c r="J147" s="1"/>
      <c r="K147" s="1"/>
      <c r="L147" s="1"/>
      <c r="M147" s="1"/>
      <c r="N147" s="1"/>
      <c r="O147" s="1"/>
      <c r="P147" s="1"/>
      <c r="Q147" s="1"/>
      <c r="R147" s="1"/>
      <c r="S147" s="1"/>
      <c r="T147" s="1"/>
      <c r="U147" s="1"/>
      <c r="V147" s="1"/>
      <c r="W147" s="1"/>
      <c r="X147" s="1"/>
      <c r="Y147" s="1"/>
      <c r="Z147" s="1"/>
    </row>
  </sheetData>
  <mergeCells count="28">
    <mergeCell ref="V5:V6"/>
    <mergeCell ref="W5:W6"/>
    <mergeCell ref="A7:C7"/>
    <mergeCell ref="A9:C9"/>
    <mergeCell ref="R5:R6"/>
    <mergeCell ref="S5:S6"/>
    <mergeCell ref="T5:T6"/>
    <mergeCell ref="A4:A6"/>
    <mergeCell ref="B4:B6"/>
    <mergeCell ref="C4:C6"/>
    <mergeCell ref="D4:K4"/>
    <mergeCell ref="P5:P6"/>
    <mergeCell ref="A1:Z3"/>
    <mergeCell ref="R4:Z4"/>
    <mergeCell ref="D5:D6"/>
    <mergeCell ref="E5:E6"/>
    <mergeCell ref="H5:J5"/>
    <mergeCell ref="K5:K6"/>
    <mergeCell ref="L5:L6"/>
    <mergeCell ref="M5:M6"/>
    <mergeCell ref="N5:N6"/>
    <mergeCell ref="O5:O6"/>
    <mergeCell ref="Q5:Q6"/>
    <mergeCell ref="L4:Q4"/>
    <mergeCell ref="X5:X6"/>
    <mergeCell ref="Y5:Y6"/>
    <mergeCell ref="Z5:Z6"/>
    <mergeCell ref="U5:U6"/>
  </mergeCells>
  <pageMargins left="0" right="0" top="0" bottom="0" header="0" footer="0"/>
  <pageSetup paperSize="9" scale="8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zoomScale="110" zoomScaleNormal="110" workbookViewId="0">
      <pane xSplit="3" ySplit="9" topLeftCell="D10" activePane="bottomRight" state="frozen"/>
      <selection pane="topRight" activeCell="D1" sqref="D1"/>
      <selection pane="bottomLeft" activeCell="A11" sqref="A11"/>
      <selection pane="bottomRight" activeCell="D7" sqref="D7"/>
    </sheetView>
  </sheetViews>
  <sheetFormatPr defaultColWidth="9.140625" defaultRowHeight="12" x14ac:dyDescent="0.2"/>
  <cols>
    <col min="1" max="1" width="4.7109375" style="41" customWidth="1"/>
    <col min="2" max="2" width="9.28515625" style="41" customWidth="1"/>
    <col min="3" max="3" width="46.5703125" style="42" customWidth="1"/>
    <col min="4" max="4" width="7" style="42" bestFit="1" customWidth="1"/>
    <col min="5" max="5" width="12.85546875" style="42" customWidth="1"/>
    <col min="6" max="6" width="11.5703125" style="42" customWidth="1"/>
    <col min="7" max="7" width="12" style="1" customWidth="1"/>
    <col min="8" max="8" width="10.7109375" style="1" customWidth="1"/>
    <col min="9" max="9" width="12.7109375" style="1" customWidth="1"/>
    <col min="10" max="16384" width="9.140625" style="1"/>
  </cols>
  <sheetData>
    <row r="1" spans="1:10" ht="12" customHeight="1" x14ac:dyDescent="0.2">
      <c r="A1" s="1100" t="s">
        <v>0</v>
      </c>
      <c r="B1" s="1100"/>
      <c r="C1" s="1100"/>
      <c r="D1" s="1100"/>
      <c r="E1" s="1100"/>
      <c r="F1" s="1100"/>
      <c r="G1" s="1100"/>
      <c r="H1" s="1100"/>
      <c r="I1" s="1100"/>
      <c r="J1" s="812"/>
    </row>
    <row r="2" spans="1:10" ht="4.5" customHeight="1" x14ac:dyDescent="0.2">
      <c r="A2" s="1100"/>
      <c r="B2" s="1100"/>
      <c r="C2" s="1100"/>
      <c r="D2" s="1100"/>
      <c r="E2" s="1100"/>
      <c r="F2" s="1100"/>
      <c r="G2" s="1100"/>
      <c r="H2" s="1100"/>
      <c r="I2" s="1100"/>
      <c r="J2" s="812"/>
    </row>
    <row r="3" spans="1:10" ht="12" customHeight="1" x14ac:dyDescent="0.2">
      <c r="A3" s="1101"/>
      <c r="B3" s="1101"/>
      <c r="C3" s="1101"/>
      <c r="D3" s="1101"/>
      <c r="E3" s="1101"/>
      <c r="F3" s="1101"/>
      <c r="G3" s="1101"/>
      <c r="H3" s="1101"/>
      <c r="I3" s="1101"/>
      <c r="J3" s="812"/>
    </row>
    <row r="4" spans="1:10" s="2" customFormat="1" x14ac:dyDescent="0.2">
      <c r="A4" s="1084" t="s">
        <v>1</v>
      </c>
      <c r="B4" s="1084" t="s">
        <v>2</v>
      </c>
      <c r="C4" s="1085" t="s">
        <v>3</v>
      </c>
      <c r="D4" s="1107" t="s">
        <v>348</v>
      </c>
      <c r="E4" s="1071" t="s">
        <v>332</v>
      </c>
      <c r="F4" s="1072"/>
      <c r="G4" s="1072"/>
      <c r="H4" s="1072"/>
      <c r="I4" s="1073"/>
    </row>
    <row r="5" spans="1:10" s="2" customFormat="1" x14ac:dyDescent="0.2">
      <c r="A5" s="1084"/>
      <c r="B5" s="1084"/>
      <c r="C5" s="1085"/>
      <c r="D5" s="1108"/>
      <c r="E5" s="1102" t="s">
        <v>761</v>
      </c>
      <c r="F5" s="1104" t="s">
        <v>752</v>
      </c>
      <c r="G5" s="1105"/>
      <c r="H5" s="1105"/>
      <c r="I5" s="1106"/>
    </row>
    <row r="6" spans="1:10" ht="48" x14ac:dyDescent="0.2">
      <c r="A6" s="1084"/>
      <c r="B6" s="1084"/>
      <c r="C6" s="1085"/>
      <c r="D6" s="1109"/>
      <c r="E6" s="1103"/>
      <c r="F6" s="491" t="s">
        <v>434</v>
      </c>
      <c r="G6" s="492" t="s">
        <v>310</v>
      </c>
      <c r="H6" s="492" t="s">
        <v>311</v>
      </c>
      <c r="I6" s="492" t="s">
        <v>312</v>
      </c>
    </row>
    <row r="7" spans="1:10" s="2" customFormat="1" x14ac:dyDescent="0.2">
      <c r="A7" s="1081" t="s">
        <v>12</v>
      </c>
      <c r="B7" s="1081"/>
      <c r="C7" s="1081"/>
      <c r="D7" s="5">
        <f>E7+F7</f>
        <v>812567</v>
      </c>
      <c r="E7" s="5">
        <f>E9+E8</f>
        <v>782857</v>
      </c>
      <c r="F7" s="568">
        <f>F9+F8</f>
        <v>29710</v>
      </c>
      <c r="G7" s="568">
        <f>G9+G8</f>
        <v>4708</v>
      </c>
      <c r="H7" s="568">
        <f>H9+H8</f>
        <v>23396</v>
      </c>
      <c r="I7" s="568">
        <f>I9+I8</f>
        <v>1606</v>
      </c>
    </row>
    <row r="8" spans="1:10" s="10" customFormat="1" x14ac:dyDescent="0.2">
      <c r="A8" s="6"/>
      <c r="B8" s="6"/>
      <c r="C8" s="7" t="s">
        <v>13</v>
      </c>
      <c r="D8" s="7"/>
      <c r="E8" s="7"/>
      <c r="F8" s="7"/>
      <c r="G8" s="44"/>
      <c r="H8" s="44"/>
      <c r="I8" s="44"/>
    </row>
    <row r="9" spans="1:10" s="2" customFormat="1" x14ac:dyDescent="0.2">
      <c r="A9" s="1081" t="s">
        <v>14</v>
      </c>
      <c r="B9" s="1081"/>
      <c r="C9" s="1081"/>
      <c r="D9" s="5">
        <f>E9+F9</f>
        <v>812567</v>
      </c>
      <c r="E9" s="5">
        <f>SUM(E10:E144)</f>
        <v>782857</v>
      </c>
      <c r="F9" s="5">
        <f>SUM(F10:F144)</f>
        <v>29710</v>
      </c>
      <c r="G9" s="5">
        <f>SUM(G10:G144)</f>
        <v>4708</v>
      </c>
      <c r="H9" s="5">
        <f>SUM(H10:H144)</f>
        <v>23396</v>
      </c>
      <c r="I9" s="5">
        <f>SUM(I10:I144)</f>
        <v>1606</v>
      </c>
    </row>
    <row r="10" spans="1:10" s="15" customFormat="1" x14ac:dyDescent="0.2">
      <c r="A10" s="11">
        <v>1</v>
      </c>
      <c r="B10" s="12" t="s">
        <v>15</v>
      </c>
      <c r="C10" s="13" t="s">
        <v>16</v>
      </c>
      <c r="D10" s="438">
        <f>E10+F10</f>
        <v>4263</v>
      </c>
      <c r="E10" s="438">
        <v>4257</v>
      </c>
      <c r="F10" s="438">
        <f t="shared" ref="F10:F73" si="0">G10+H10+I10</f>
        <v>6</v>
      </c>
      <c r="G10" s="44">
        <v>0</v>
      </c>
      <c r="H10" s="44">
        <v>0</v>
      </c>
      <c r="I10" s="44">
        <v>6</v>
      </c>
    </row>
    <row r="11" spans="1:10" s="15" customFormat="1" x14ac:dyDescent="0.2">
      <c r="A11" s="11">
        <v>2</v>
      </c>
      <c r="B11" s="16" t="s">
        <v>17</v>
      </c>
      <c r="C11" s="13" t="s">
        <v>18</v>
      </c>
      <c r="D11" s="438">
        <f t="shared" ref="D11:D73" si="1">E11+F11</f>
        <v>4263</v>
      </c>
      <c r="E11" s="438">
        <v>3901</v>
      </c>
      <c r="F11" s="438">
        <f t="shared" si="0"/>
        <v>362</v>
      </c>
      <c r="G11" s="44">
        <v>36</v>
      </c>
      <c r="H11" s="44">
        <v>322</v>
      </c>
      <c r="I11" s="44">
        <v>4</v>
      </c>
    </row>
    <row r="12" spans="1:10" s="20" customFormat="1" x14ac:dyDescent="0.2">
      <c r="A12" s="11">
        <v>3</v>
      </c>
      <c r="B12" s="17" t="s">
        <v>19</v>
      </c>
      <c r="C12" s="18" t="s">
        <v>20</v>
      </c>
      <c r="D12" s="438">
        <f t="shared" si="1"/>
        <v>13437</v>
      </c>
      <c r="E12" s="438">
        <v>12706</v>
      </c>
      <c r="F12" s="438">
        <f t="shared" si="0"/>
        <v>731</v>
      </c>
      <c r="G12" s="44">
        <v>110</v>
      </c>
      <c r="H12" s="44">
        <v>599</v>
      </c>
      <c r="I12" s="44">
        <v>22</v>
      </c>
    </row>
    <row r="13" spans="1:10" s="15" customFormat="1" x14ac:dyDescent="0.2">
      <c r="A13" s="11">
        <v>4</v>
      </c>
      <c r="B13" s="12" t="s">
        <v>21</v>
      </c>
      <c r="C13" s="13" t="s">
        <v>22</v>
      </c>
      <c r="D13" s="438">
        <f t="shared" si="1"/>
        <v>4852</v>
      </c>
      <c r="E13" s="438">
        <v>4845</v>
      </c>
      <c r="F13" s="438">
        <f t="shared" si="0"/>
        <v>7</v>
      </c>
      <c r="G13" s="44">
        <v>0</v>
      </c>
      <c r="H13" s="44">
        <v>0</v>
      </c>
      <c r="I13" s="44">
        <v>7</v>
      </c>
    </row>
    <row r="14" spans="1:10" s="15" customFormat="1" x14ac:dyDescent="0.2">
      <c r="A14" s="11">
        <v>5</v>
      </c>
      <c r="B14" s="12" t="s">
        <v>23</v>
      </c>
      <c r="C14" s="13" t="s">
        <v>24</v>
      </c>
      <c r="D14" s="438">
        <f t="shared" si="1"/>
        <v>4487</v>
      </c>
      <c r="E14" s="438">
        <v>4482</v>
      </c>
      <c r="F14" s="438">
        <f t="shared" si="0"/>
        <v>5</v>
      </c>
      <c r="G14" s="44">
        <v>0</v>
      </c>
      <c r="H14" s="44">
        <v>0</v>
      </c>
      <c r="I14" s="44">
        <v>5</v>
      </c>
    </row>
    <row r="15" spans="1:10" s="20" customFormat="1" x14ac:dyDescent="0.2">
      <c r="A15" s="11">
        <v>6</v>
      </c>
      <c r="B15" s="17" t="s">
        <v>25</v>
      </c>
      <c r="C15" s="18" t="s">
        <v>26</v>
      </c>
      <c r="D15" s="438">
        <f t="shared" si="1"/>
        <v>22517</v>
      </c>
      <c r="E15" s="438">
        <v>20955</v>
      </c>
      <c r="F15" s="438">
        <f t="shared" si="0"/>
        <v>1562</v>
      </c>
      <c r="G15" s="44">
        <v>161</v>
      </c>
      <c r="H15" s="44">
        <v>1326</v>
      </c>
      <c r="I15" s="44">
        <v>75</v>
      </c>
    </row>
    <row r="16" spans="1:10" s="15" customFormat="1" x14ac:dyDescent="0.2">
      <c r="A16" s="11">
        <v>7</v>
      </c>
      <c r="B16" s="12" t="s">
        <v>27</v>
      </c>
      <c r="C16" s="13" t="s">
        <v>28</v>
      </c>
      <c r="D16" s="438">
        <f t="shared" si="1"/>
        <v>9132</v>
      </c>
      <c r="E16" s="438">
        <v>8566</v>
      </c>
      <c r="F16" s="438">
        <f t="shared" si="0"/>
        <v>566</v>
      </c>
      <c r="G16" s="44">
        <v>88</v>
      </c>
      <c r="H16" s="44">
        <v>463</v>
      </c>
      <c r="I16" s="44">
        <v>15</v>
      </c>
    </row>
    <row r="17" spans="1:9" s="15" customFormat="1" x14ac:dyDescent="0.2">
      <c r="A17" s="11">
        <v>8</v>
      </c>
      <c r="B17" s="21" t="s">
        <v>29</v>
      </c>
      <c r="C17" s="13" t="s">
        <v>30</v>
      </c>
      <c r="D17" s="438">
        <f t="shared" si="1"/>
        <v>4375</v>
      </c>
      <c r="E17" s="438">
        <v>4370</v>
      </c>
      <c r="F17" s="438">
        <f t="shared" si="0"/>
        <v>5</v>
      </c>
      <c r="G17" s="44">
        <v>0</v>
      </c>
      <c r="H17" s="44">
        <v>0</v>
      </c>
      <c r="I17" s="44">
        <v>5</v>
      </c>
    </row>
    <row r="18" spans="1:9" s="15" customFormat="1" x14ac:dyDescent="0.2">
      <c r="A18" s="11">
        <v>9</v>
      </c>
      <c r="B18" s="21" t="s">
        <v>31</v>
      </c>
      <c r="C18" s="13" t="s">
        <v>32</v>
      </c>
      <c r="D18" s="438">
        <f t="shared" si="1"/>
        <v>5347</v>
      </c>
      <c r="E18" s="438">
        <v>5340</v>
      </c>
      <c r="F18" s="438">
        <f t="shared" si="0"/>
        <v>7</v>
      </c>
      <c r="G18" s="44">
        <v>0</v>
      </c>
      <c r="H18" s="44">
        <v>0</v>
      </c>
      <c r="I18" s="44">
        <v>7</v>
      </c>
    </row>
    <row r="19" spans="1:9" s="15" customFormat="1" x14ac:dyDescent="0.2">
      <c r="A19" s="11">
        <v>10</v>
      </c>
      <c r="B19" s="21" t="s">
        <v>33</v>
      </c>
      <c r="C19" s="13" t="s">
        <v>34</v>
      </c>
      <c r="D19" s="438">
        <f t="shared" si="1"/>
        <v>6063</v>
      </c>
      <c r="E19" s="438">
        <v>6054</v>
      </c>
      <c r="F19" s="438">
        <f t="shared" si="0"/>
        <v>9</v>
      </c>
      <c r="G19" s="44">
        <v>0</v>
      </c>
      <c r="H19" s="44">
        <v>0</v>
      </c>
      <c r="I19" s="44">
        <v>9</v>
      </c>
    </row>
    <row r="20" spans="1:9" s="15" customFormat="1" x14ac:dyDescent="0.2">
      <c r="A20" s="11">
        <v>11</v>
      </c>
      <c r="B20" s="21" t="s">
        <v>35</v>
      </c>
      <c r="C20" s="13" t="s">
        <v>36</v>
      </c>
      <c r="D20" s="438">
        <f t="shared" si="1"/>
        <v>4513</v>
      </c>
      <c r="E20" s="438">
        <v>4510</v>
      </c>
      <c r="F20" s="438">
        <f t="shared" si="0"/>
        <v>3</v>
      </c>
      <c r="G20" s="44">
        <v>0</v>
      </c>
      <c r="H20" s="44">
        <v>0</v>
      </c>
      <c r="I20" s="44">
        <v>3</v>
      </c>
    </row>
    <row r="21" spans="1:9" s="15" customFormat="1" x14ac:dyDescent="0.2">
      <c r="A21" s="11">
        <v>12</v>
      </c>
      <c r="B21" s="21" t="s">
        <v>37</v>
      </c>
      <c r="C21" s="13" t="s">
        <v>38</v>
      </c>
      <c r="D21" s="438">
        <f t="shared" si="1"/>
        <v>9544</v>
      </c>
      <c r="E21" s="438">
        <v>8862</v>
      </c>
      <c r="F21" s="438">
        <f t="shared" si="0"/>
        <v>682</v>
      </c>
      <c r="G21" s="44">
        <v>95</v>
      </c>
      <c r="H21" s="44">
        <v>576</v>
      </c>
      <c r="I21" s="44">
        <v>11</v>
      </c>
    </row>
    <row r="22" spans="1:9" s="15" customFormat="1" x14ac:dyDescent="0.2">
      <c r="A22" s="11">
        <v>13</v>
      </c>
      <c r="B22" s="21" t="s">
        <v>39</v>
      </c>
      <c r="C22" s="13" t="s">
        <v>40</v>
      </c>
      <c r="D22" s="438">
        <f t="shared" si="1"/>
        <v>0</v>
      </c>
      <c r="E22" s="438">
        <v>0</v>
      </c>
      <c r="F22" s="438">
        <f t="shared" si="0"/>
        <v>0</v>
      </c>
      <c r="G22" s="44">
        <v>0</v>
      </c>
      <c r="H22" s="44">
        <v>0</v>
      </c>
      <c r="I22" s="44">
        <v>0</v>
      </c>
    </row>
    <row r="23" spans="1:9" s="15" customFormat="1" x14ac:dyDescent="0.2">
      <c r="A23" s="11">
        <v>14</v>
      </c>
      <c r="B23" s="21" t="s">
        <v>41</v>
      </c>
      <c r="C23" s="13" t="s">
        <v>42</v>
      </c>
      <c r="D23" s="438">
        <f t="shared" si="1"/>
        <v>5118</v>
      </c>
      <c r="E23" s="438">
        <v>4846</v>
      </c>
      <c r="F23" s="438">
        <f t="shared" si="0"/>
        <v>272</v>
      </c>
      <c r="G23" s="44">
        <v>43</v>
      </c>
      <c r="H23" s="44">
        <v>219</v>
      </c>
      <c r="I23" s="44">
        <v>10</v>
      </c>
    </row>
    <row r="24" spans="1:9" s="15" customFormat="1" x14ac:dyDescent="0.2">
      <c r="A24" s="11">
        <v>15</v>
      </c>
      <c r="B24" s="21" t="s">
        <v>43</v>
      </c>
      <c r="C24" s="13" t="s">
        <v>44</v>
      </c>
      <c r="D24" s="438">
        <f t="shared" si="1"/>
        <v>6023</v>
      </c>
      <c r="E24" s="438">
        <v>6004</v>
      </c>
      <c r="F24" s="438">
        <f t="shared" si="0"/>
        <v>19</v>
      </c>
      <c r="G24" s="44">
        <v>0</v>
      </c>
      <c r="H24" s="44">
        <v>0</v>
      </c>
      <c r="I24" s="44">
        <v>19</v>
      </c>
    </row>
    <row r="25" spans="1:9" s="15" customFormat="1" x14ac:dyDescent="0.2">
      <c r="A25" s="11">
        <v>16</v>
      </c>
      <c r="B25" s="21" t="s">
        <v>45</v>
      </c>
      <c r="C25" s="13" t="s">
        <v>46</v>
      </c>
      <c r="D25" s="438">
        <f t="shared" si="1"/>
        <v>7104</v>
      </c>
      <c r="E25" s="438">
        <v>7084</v>
      </c>
      <c r="F25" s="438">
        <f t="shared" si="0"/>
        <v>20</v>
      </c>
      <c r="G25" s="44">
        <v>0</v>
      </c>
      <c r="H25" s="44">
        <v>0</v>
      </c>
      <c r="I25" s="44">
        <v>20</v>
      </c>
    </row>
    <row r="26" spans="1:9" s="20" customFormat="1" x14ac:dyDescent="0.2">
      <c r="A26" s="11">
        <v>17</v>
      </c>
      <c r="B26" s="17" t="s">
        <v>47</v>
      </c>
      <c r="C26" s="13" t="s">
        <v>48</v>
      </c>
      <c r="D26" s="438">
        <f t="shared" si="1"/>
        <v>18573</v>
      </c>
      <c r="E26" s="438">
        <v>17827</v>
      </c>
      <c r="F26" s="438">
        <f t="shared" si="0"/>
        <v>746</v>
      </c>
      <c r="G26" s="44">
        <v>130</v>
      </c>
      <c r="H26" s="44">
        <v>579</v>
      </c>
      <c r="I26" s="44">
        <v>37</v>
      </c>
    </row>
    <row r="27" spans="1:9" s="15" customFormat="1" x14ac:dyDescent="0.2">
      <c r="A27" s="11">
        <v>18</v>
      </c>
      <c r="B27" s="12" t="s">
        <v>49</v>
      </c>
      <c r="C27" s="13" t="s">
        <v>50</v>
      </c>
      <c r="D27" s="438">
        <f t="shared" si="1"/>
        <v>3037</v>
      </c>
      <c r="E27" s="438">
        <v>3034</v>
      </c>
      <c r="F27" s="438">
        <f t="shared" si="0"/>
        <v>3</v>
      </c>
      <c r="G27" s="44">
        <v>0</v>
      </c>
      <c r="H27" s="44">
        <v>0</v>
      </c>
      <c r="I27" s="44">
        <v>3</v>
      </c>
    </row>
    <row r="28" spans="1:9" s="15" customFormat="1" x14ac:dyDescent="0.2">
      <c r="A28" s="11">
        <v>19</v>
      </c>
      <c r="B28" s="12" t="s">
        <v>51</v>
      </c>
      <c r="C28" s="13" t="s">
        <v>52</v>
      </c>
      <c r="D28" s="438">
        <f t="shared" si="1"/>
        <v>2534</v>
      </c>
      <c r="E28" s="438">
        <v>2529</v>
      </c>
      <c r="F28" s="438">
        <f t="shared" si="0"/>
        <v>5</v>
      </c>
      <c r="G28" s="44">
        <v>0</v>
      </c>
      <c r="H28" s="44">
        <v>0</v>
      </c>
      <c r="I28" s="44">
        <v>5</v>
      </c>
    </row>
    <row r="29" spans="1:9" x14ac:dyDescent="0.2">
      <c r="A29" s="11">
        <v>20</v>
      </c>
      <c r="B29" s="12" t="s">
        <v>53</v>
      </c>
      <c r="C29" s="13" t="s">
        <v>54</v>
      </c>
      <c r="D29" s="438">
        <f t="shared" si="1"/>
        <v>12252</v>
      </c>
      <c r="E29" s="438">
        <v>11499</v>
      </c>
      <c r="F29" s="438">
        <f t="shared" si="0"/>
        <v>753</v>
      </c>
      <c r="G29" s="44">
        <v>361</v>
      </c>
      <c r="H29" s="44">
        <v>366</v>
      </c>
      <c r="I29" s="44">
        <v>26</v>
      </c>
    </row>
    <row r="30" spans="1:9" s="20" customFormat="1" x14ac:dyDescent="0.2">
      <c r="A30" s="11">
        <v>21</v>
      </c>
      <c r="B30" s="22" t="s">
        <v>55</v>
      </c>
      <c r="C30" s="18" t="s">
        <v>56</v>
      </c>
      <c r="D30" s="438">
        <f t="shared" si="1"/>
        <v>9325</v>
      </c>
      <c r="E30" s="438">
        <v>8669</v>
      </c>
      <c r="F30" s="438">
        <f t="shared" si="0"/>
        <v>656</v>
      </c>
      <c r="G30" s="44">
        <v>74</v>
      </c>
      <c r="H30" s="44">
        <v>553</v>
      </c>
      <c r="I30" s="44">
        <v>29</v>
      </c>
    </row>
    <row r="31" spans="1:9" s="20" customFormat="1" x14ac:dyDescent="0.2">
      <c r="A31" s="11">
        <v>22</v>
      </c>
      <c r="B31" s="17" t="s">
        <v>57</v>
      </c>
      <c r="C31" s="18" t="s">
        <v>58</v>
      </c>
      <c r="D31" s="438">
        <f t="shared" si="1"/>
        <v>1826</v>
      </c>
      <c r="E31" s="438">
        <v>1820</v>
      </c>
      <c r="F31" s="438">
        <f t="shared" si="0"/>
        <v>6</v>
      </c>
      <c r="G31" s="44">
        <v>0</v>
      </c>
      <c r="H31" s="44">
        <v>0</v>
      </c>
      <c r="I31" s="44">
        <v>6</v>
      </c>
    </row>
    <row r="32" spans="1:9" s="15" customFormat="1" x14ac:dyDescent="0.2">
      <c r="A32" s="11">
        <v>23</v>
      </c>
      <c r="B32" s="21" t="s">
        <v>59</v>
      </c>
      <c r="C32" s="13" t="s">
        <v>60</v>
      </c>
      <c r="D32" s="438">
        <f t="shared" si="1"/>
        <v>0</v>
      </c>
      <c r="E32" s="438">
        <v>0</v>
      </c>
      <c r="F32" s="438">
        <f t="shared" si="0"/>
        <v>0</v>
      </c>
      <c r="G32" s="44">
        <v>0</v>
      </c>
      <c r="H32" s="44">
        <v>0</v>
      </c>
      <c r="I32" s="44">
        <v>0</v>
      </c>
    </row>
    <row r="33" spans="1:9" s="15" customFormat="1" x14ac:dyDescent="0.2">
      <c r="A33" s="11">
        <v>24</v>
      </c>
      <c r="B33" s="21" t="s">
        <v>61</v>
      </c>
      <c r="C33" s="13" t="s">
        <v>62</v>
      </c>
      <c r="D33" s="438">
        <f t="shared" si="1"/>
        <v>0</v>
      </c>
      <c r="E33" s="438">
        <v>0</v>
      </c>
      <c r="F33" s="438">
        <f t="shared" si="0"/>
        <v>0</v>
      </c>
      <c r="G33" s="44">
        <v>0</v>
      </c>
      <c r="H33" s="44">
        <v>0</v>
      </c>
      <c r="I33" s="44">
        <v>0</v>
      </c>
    </row>
    <row r="34" spans="1:9" s="15" customFormat="1" x14ac:dyDescent="0.2">
      <c r="A34" s="11">
        <v>25</v>
      </c>
      <c r="B34" s="12" t="s">
        <v>63</v>
      </c>
      <c r="C34" s="13" t="s">
        <v>64</v>
      </c>
      <c r="D34" s="438">
        <f t="shared" si="1"/>
        <v>67685</v>
      </c>
      <c r="E34" s="438">
        <v>65663</v>
      </c>
      <c r="F34" s="438">
        <f t="shared" si="0"/>
        <v>2022</v>
      </c>
      <c r="G34" s="44">
        <v>354</v>
      </c>
      <c r="H34" s="44">
        <v>1619</v>
      </c>
      <c r="I34" s="44">
        <v>49</v>
      </c>
    </row>
    <row r="35" spans="1:9" s="15" customFormat="1" x14ac:dyDescent="0.2">
      <c r="A35" s="11">
        <v>26</v>
      </c>
      <c r="B35" s="21" t="s">
        <v>65</v>
      </c>
      <c r="C35" s="13" t="s">
        <v>66</v>
      </c>
      <c r="D35" s="438">
        <f t="shared" si="1"/>
        <v>979</v>
      </c>
      <c r="E35" s="438">
        <v>891</v>
      </c>
      <c r="F35" s="438">
        <f t="shared" si="0"/>
        <v>88</v>
      </c>
      <c r="G35" s="44">
        <v>0</v>
      </c>
      <c r="H35" s="44">
        <v>0</v>
      </c>
      <c r="I35" s="44">
        <v>88</v>
      </c>
    </row>
    <row r="36" spans="1:9" s="15" customFormat="1" x14ac:dyDescent="0.2">
      <c r="A36" s="11">
        <v>27</v>
      </c>
      <c r="B36" s="16" t="s">
        <v>67</v>
      </c>
      <c r="C36" s="13" t="s">
        <v>68</v>
      </c>
      <c r="D36" s="438">
        <f t="shared" si="1"/>
        <v>0</v>
      </c>
      <c r="E36" s="438">
        <v>0</v>
      </c>
      <c r="F36" s="438">
        <f t="shared" si="0"/>
        <v>0</v>
      </c>
      <c r="G36" s="44">
        <v>0</v>
      </c>
      <c r="H36" s="44">
        <v>0</v>
      </c>
      <c r="I36" s="44">
        <v>0</v>
      </c>
    </row>
    <row r="37" spans="1:9" s="20" customFormat="1" x14ac:dyDescent="0.2">
      <c r="A37" s="11">
        <v>28</v>
      </c>
      <c r="B37" s="24" t="s">
        <v>69</v>
      </c>
      <c r="C37" s="18" t="s">
        <v>70</v>
      </c>
      <c r="D37" s="438">
        <f t="shared" si="1"/>
        <v>12634</v>
      </c>
      <c r="E37" s="438">
        <v>12120</v>
      </c>
      <c r="F37" s="438">
        <f t="shared" si="0"/>
        <v>514</v>
      </c>
      <c r="G37" s="44">
        <v>99</v>
      </c>
      <c r="H37" s="44">
        <v>398</v>
      </c>
      <c r="I37" s="44">
        <v>17</v>
      </c>
    </row>
    <row r="38" spans="1:9" x14ac:dyDescent="0.2">
      <c r="A38" s="11">
        <v>29</v>
      </c>
      <c r="B38" s="12" t="s">
        <v>71</v>
      </c>
      <c r="C38" s="13" t="s">
        <v>72</v>
      </c>
      <c r="D38" s="438">
        <f t="shared" si="1"/>
        <v>22061</v>
      </c>
      <c r="E38" s="438">
        <v>21060</v>
      </c>
      <c r="F38" s="438">
        <f t="shared" si="0"/>
        <v>1001</v>
      </c>
      <c r="G38" s="44">
        <v>115</v>
      </c>
      <c r="H38" s="44">
        <v>841</v>
      </c>
      <c r="I38" s="44">
        <v>45</v>
      </c>
    </row>
    <row r="39" spans="1:9" s="15" customFormat="1" x14ac:dyDescent="0.2">
      <c r="A39" s="11">
        <v>30</v>
      </c>
      <c r="B39" s="16" t="s">
        <v>73</v>
      </c>
      <c r="C39" s="13" t="s">
        <v>74</v>
      </c>
      <c r="D39" s="438">
        <f t="shared" si="1"/>
        <v>4805</v>
      </c>
      <c r="E39" s="438">
        <v>4798</v>
      </c>
      <c r="F39" s="438">
        <f t="shared" si="0"/>
        <v>7</v>
      </c>
      <c r="G39" s="44">
        <v>0</v>
      </c>
      <c r="H39" s="44">
        <v>0</v>
      </c>
      <c r="I39" s="44">
        <v>7</v>
      </c>
    </row>
    <row r="40" spans="1:9" s="15" customFormat="1" x14ac:dyDescent="0.2">
      <c r="A40" s="11">
        <v>31</v>
      </c>
      <c r="B40" s="21" t="s">
        <v>75</v>
      </c>
      <c r="C40" s="13" t="s">
        <v>76</v>
      </c>
      <c r="D40" s="438">
        <f t="shared" si="1"/>
        <v>15941</v>
      </c>
      <c r="E40" s="438">
        <v>15344</v>
      </c>
      <c r="F40" s="438">
        <f t="shared" si="0"/>
        <v>597</v>
      </c>
      <c r="G40" s="44">
        <v>80</v>
      </c>
      <c r="H40" s="44">
        <v>485</v>
      </c>
      <c r="I40" s="44">
        <v>32</v>
      </c>
    </row>
    <row r="41" spans="1:9" s="15" customFormat="1" x14ac:dyDescent="0.2">
      <c r="A41" s="11">
        <v>32</v>
      </c>
      <c r="B41" s="16" t="s">
        <v>77</v>
      </c>
      <c r="C41" s="13" t="s">
        <v>78</v>
      </c>
      <c r="D41" s="438">
        <f t="shared" si="1"/>
        <v>6263</v>
      </c>
      <c r="E41" s="438">
        <v>5967</v>
      </c>
      <c r="F41" s="438">
        <f t="shared" si="0"/>
        <v>296</v>
      </c>
      <c r="G41" s="44">
        <v>39</v>
      </c>
      <c r="H41" s="44">
        <v>243</v>
      </c>
      <c r="I41" s="44">
        <v>14</v>
      </c>
    </row>
    <row r="42" spans="1:9" x14ac:dyDescent="0.2">
      <c r="A42" s="11">
        <v>33</v>
      </c>
      <c r="B42" s="12" t="s">
        <v>79</v>
      </c>
      <c r="C42" s="13" t="s">
        <v>80</v>
      </c>
      <c r="D42" s="438">
        <f t="shared" si="1"/>
        <v>14137</v>
      </c>
      <c r="E42" s="438">
        <v>13273</v>
      </c>
      <c r="F42" s="438">
        <f t="shared" si="0"/>
        <v>864</v>
      </c>
      <c r="G42" s="44">
        <v>61</v>
      </c>
      <c r="H42" s="44">
        <v>768</v>
      </c>
      <c r="I42" s="44">
        <v>35</v>
      </c>
    </row>
    <row r="43" spans="1:9" s="15" customFormat="1" x14ac:dyDescent="0.2">
      <c r="A43" s="11">
        <v>34</v>
      </c>
      <c r="B43" s="25" t="s">
        <v>81</v>
      </c>
      <c r="C43" s="26" t="s">
        <v>82</v>
      </c>
      <c r="D43" s="438">
        <f t="shared" si="1"/>
        <v>5837</v>
      </c>
      <c r="E43" s="438">
        <v>5528</v>
      </c>
      <c r="F43" s="438">
        <f t="shared" si="0"/>
        <v>309</v>
      </c>
      <c r="G43" s="44">
        <v>22</v>
      </c>
      <c r="H43" s="44">
        <v>283</v>
      </c>
      <c r="I43" s="44">
        <v>4</v>
      </c>
    </row>
    <row r="44" spans="1:9" s="15" customFormat="1" x14ac:dyDescent="0.2">
      <c r="A44" s="11">
        <v>35</v>
      </c>
      <c r="B44" s="12" t="s">
        <v>83</v>
      </c>
      <c r="C44" s="13" t="s">
        <v>84</v>
      </c>
      <c r="D44" s="438">
        <f t="shared" si="1"/>
        <v>4000</v>
      </c>
      <c r="E44" s="438">
        <v>3999</v>
      </c>
      <c r="F44" s="438">
        <f t="shared" si="0"/>
        <v>1</v>
      </c>
      <c r="G44" s="44">
        <v>0</v>
      </c>
      <c r="H44" s="44">
        <v>0</v>
      </c>
      <c r="I44" s="44">
        <v>1</v>
      </c>
    </row>
    <row r="45" spans="1:9" s="15" customFormat="1" x14ac:dyDescent="0.2">
      <c r="A45" s="11">
        <v>36</v>
      </c>
      <c r="B45" s="12" t="s">
        <v>85</v>
      </c>
      <c r="C45" s="13" t="s">
        <v>86</v>
      </c>
      <c r="D45" s="438">
        <f t="shared" si="1"/>
        <v>6781</v>
      </c>
      <c r="E45" s="438">
        <v>6774</v>
      </c>
      <c r="F45" s="438">
        <f t="shared" si="0"/>
        <v>7</v>
      </c>
      <c r="G45" s="44">
        <v>0</v>
      </c>
      <c r="H45" s="44">
        <v>0</v>
      </c>
      <c r="I45" s="44">
        <v>7</v>
      </c>
    </row>
    <row r="46" spans="1:9" s="15" customFormat="1" x14ac:dyDescent="0.2">
      <c r="A46" s="11">
        <v>37</v>
      </c>
      <c r="B46" s="21" t="s">
        <v>87</v>
      </c>
      <c r="C46" s="13" t="s">
        <v>88</v>
      </c>
      <c r="D46" s="438">
        <f t="shared" si="1"/>
        <v>3343</v>
      </c>
      <c r="E46" s="438">
        <v>3341</v>
      </c>
      <c r="F46" s="438">
        <f t="shared" si="0"/>
        <v>2</v>
      </c>
      <c r="G46" s="44">
        <v>0</v>
      </c>
      <c r="H46" s="44">
        <v>0</v>
      </c>
      <c r="I46" s="44">
        <v>2</v>
      </c>
    </row>
    <row r="47" spans="1:9" s="15" customFormat="1" x14ac:dyDescent="0.2">
      <c r="A47" s="11">
        <v>38</v>
      </c>
      <c r="B47" s="16" t="s">
        <v>89</v>
      </c>
      <c r="C47" s="13" t="s">
        <v>90</v>
      </c>
      <c r="D47" s="438">
        <f t="shared" si="1"/>
        <v>2647</v>
      </c>
      <c r="E47" s="438">
        <v>2647</v>
      </c>
      <c r="F47" s="438">
        <f t="shared" si="0"/>
        <v>0</v>
      </c>
      <c r="G47" s="44">
        <v>0</v>
      </c>
      <c r="H47" s="44">
        <v>0</v>
      </c>
      <c r="I47" s="44">
        <v>0</v>
      </c>
    </row>
    <row r="48" spans="1:9" s="20" customFormat="1" x14ac:dyDescent="0.2">
      <c r="A48" s="11">
        <v>39</v>
      </c>
      <c r="B48" s="17" t="s">
        <v>91</v>
      </c>
      <c r="C48" s="18" t="s">
        <v>92</v>
      </c>
      <c r="D48" s="438">
        <f t="shared" si="1"/>
        <v>20527</v>
      </c>
      <c r="E48" s="438">
        <v>19651</v>
      </c>
      <c r="F48" s="438">
        <f t="shared" si="0"/>
        <v>876</v>
      </c>
      <c r="G48" s="44">
        <v>170</v>
      </c>
      <c r="H48" s="44">
        <v>666</v>
      </c>
      <c r="I48" s="44">
        <v>40</v>
      </c>
    </row>
    <row r="49" spans="1:9" s="15" customFormat="1" x14ac:dyDescent="0.2">
      <c r="A49" s="11">
        <v>40</v>
      </c>
      <c r="B49" s="12" t="s">
        <v>93</v>
      </c>
      <c r="C49" s="13" t="s">
        <v>94</v>
      </c>
      <c r="D49" s="438">
        <f t="shared" si="1"/>
        <v>5567</v>
      </c>
      <c r="E49" s="438">
        <v>5556</v>
      </c>
      <c r="F49" s="438">
        <f t="shared" si="0"/>
        <v>11</v>
      </c>
      <c r="G49" s="44">
        <v>0</v>
      </c>
      <c r="H49" s="44">
        <v>0</v>
      </c>
      <c r="I49" s="44">
        <v>11</v>
      </c>
    </row>
    <row r="50" spans="1:9" s="15" customFormat="1" x14ac:dyDescent="0.2">
      <c r="A50" s="11">
        <v>41</v>
      </c>
      <c r="B50" s="12" t="s">
        <v>95</v>
      </c>
      <c r="C50" s="13" t="s">
        <v>96</v>
      </c>
      <c r="D50" s="438">
        <f t="shared" si="1"/>
        <v>12843</v>
      </c>
      <c r="E50" s="438">
        <v>12185</v>
      </c>
      <c r="F50" s="438">
        <f t="shared" si="0"/>
        <v>658</v>
      </c>
      <c r="G50" s="44">
        <v>123</v>
      </c>
      <c r="H50" s="44">
        <v>503</v>
      </c>
      <c r="I50" s="44">
        <v>32</v>
      </c>
    </row>
    <row r="51" spans="1:9" s="15" customFormat="1" x14ac:dyDescent="0.2">
      <c r="A51" s="11">
        <v>42</v>
      </c>
      <c r="B51" s="21" t="s">
        <v>97</v>
      </c>
      <c r="C51" s="13" t="s">
        <v>98</v>
      </c>
      <c r="D51" s="438">
        <f t="shared" si="1"/>
        <v>3040</v>
      </c>
      <c r="E51" s="438">
        <v>3036</v>
      </c>
      <c r="F51" s="438">
        <f t="shared" si="0"/>
        <v>4</v>
      </c>
      <c r="G51" s="44">
        <v>0</v>
      </c>
      <c r="H51" s="44">
        <v>0</v>
      </c>
      <c r="I51" s="44">
        <v>4</v>
      </c>
    </row>
    <row r="52" spans="1:9" s="15" customFormat="1" x14ac:dyDescent="0.2">
      <c r="A52" s="11">
        <v>43</v>
      </c>
      <c r="B52" s="21" t="s">
        <v>99</v>
      </c>
      <c r="C52" s="13" t="s">
        <v>100</v>
      </c>
      <c r="D52" s="438">
        <f t="shared" si="1"/>
        <v>6173</v>
      </c>
      <c r="E52" s="438">
        <v>6161</v>
      </c>
      <c r="F52" s="438">
        <f t="shared" si="0"/>
        <v>12</v>
      </c>
      <c r="G52" s="44">
        <v>0</v>
      </c>
      <c r="H52" s="44">
        <v>0</v>
      </c>
      <c r="I52" s="44">
        <v>12</v>
      </c>
    </row>
    <row r="53" spans="1:9" s="15" customFormat="1" x14ac:dyDescent="0.2">
      <c r="A53" s="11">
        <v>44</v>
      </c>
      <c r="B53" s="16" t="s">
        <v>101</v>
      </c>
      <c r="C53" s="13" t="s">
        <v>102</v>
      </c>
      <c r="D53" s="438">
        <f t="shared" si="1"/>
        <v>6456</v>
      </c>
      <c r="E53" s="438">
        <v>6441</v>
      </c>
      <c r="F53" s="438">
        <f t="shared" si="0"/>
        <v>15</v>
      </c>
      <c r="G53" s="44">
        <v>0</v>
      </c>
      <c r="H53" s="44">
        <v>0</v>
      </c>
      <c r="I53" s="44">
        <v>15</v>
      </c>
    </row>
    <row r="54" spans="1:9" s="15" customFormat="1" x14ac:dyDescent="0.2">
      <c r="A54" s="11">
        <v>45</v>
      </c>
      <c r="B54" s="21" t="s">
        <v>103</v>
      </c>
      <c r="C54" s="13" t="s">
        <v>104</v>
      </c>
      <c r="D54" s="438">
        <f t="shared" si="1"/>
        <v>2447</v>
      </c>
      <c r="E54" s="438">
        <v>2443</v>
      </c>
      <c r="F54" s="438">
        <f t="shared" si="0"/>
        <v>4</v>
      </c>
      <c r="G54" s="44">
        <v>0</v>
      </c>
      <c r="H54" s="44">
        <v>0</v>
      </c>
      <c r="I54" s="44">
        <v>4</v>
      </c>
    </row>
    <row r="55" spans="1:9" s="15" customFormat="1" x14ac:dyDescent="0.2">
      <c r="A55" s="11">
        <v>46</v>
      </c>
      <c r="B55" s="16" t="s">
        <v>105</v>
      </c>
      <c r="C55" s="13" t="s">
        <v>106</v>
      </c>
      <c r="D55" s="438">
        <f t="shared" si="1"/>
        <v>5066</v>
      </c>
      <c r="E55" s="438">
        <v>4590</v>
      </c>
      <c r="F55" s="438">
        <f t="shared" si="0"/>
        <v>476</v>
      </c>
      <c r="G55" s="44">
        <v>68</v>
      </c>
      <c r="H55" s="44">
        <v>400</v>
      </c>
      <c r="I55" s="44">
        <v>8</v>
      </c>
    </row>
    <row r="56" spans="1:9" s="15" customFormat="1" x14ac:dyDescent="0.2">
      <c r="A56" s="11">
        <v>47</v>
      </c>
      <c r="B56" s="21" t="s">
        <v>107</v>
      </c>
      <c r="C56" s="13" t="s">
        <v>108</v>
      </c>
      <c r="D56" s="438">
        <f t="shared" si="1"/>
        <v>9309</v>
      </c>
      <c r="E56" s="438">
        <v>9044</v>
      </c>
      <c r="F56" s="438">
        <f t="shared" si="0"/>
        <v>265</v>
      </c>
      <c r="G56" s="44">
        <v>32</v>
      </c>
      <c r="H56" s="44">
        <v>225</v>
      </c>
      <c r="I56" s="44">
        <v>8</v>
      </c>
    </row>
    <row r="57" spans="1:9" s="15" customFormat="1" x14ac:dyDescent="0.2">
      <c r="A57" s="11">
        <v>48</v>
      </c>
      <c r="B57" s="21" t="s">
        <v>109</v>
      </c>
      <c r="C57" s="13" t="s">
        <v>110</v>
      </c>
      <c r="D57" s="438">
        <f t="shared" si="1"/>
        <v>24663</v>
      </c>
      <c r="E57" s="438">
        <v>23689</v>
      </c>
      <c r="F57" s="438">
        <f t="shared" si="0"/>
        <v>974</v>
      </c>
      <c r="G57" s="44">
        <v>175</v>
      </c>
      <c r="H57" s="44">
        <v>743</v>
      </c>
      <c r="I57" s="44">
        <v>56</v>
      </c>
    </row>
    <row r="58" spans="1:9" s="15" customFormat="1" x14ac:dyDescent="0.2">
      <c r="A58" s="11">
        <v>49</v>
      </c>
      <c r="B58" s="21" t="s">
        <v>111</v>
      </c>
      <c r="C58" s="13" t="s">
        <v>112</v>
      </c>
      <c r="D58" s="438">
        <f t="shared" si="1"/>
        <v>4178</v>
      </c>
      <c r="E58" s="438">
        <v>4171</v>
      </c>
      <c r="F58" s="438">
        <f t="shared" si="0"/>
        <v>7</v>
      </c>
      <c r="G58" s="44">
        <v>0</v>
      </c>
      <c r="H58" s="44">
        <v>0</v>
      </c>
      <c r="I58" s="44">
        <v>7</v>
      </c>
    </row>
    <row r="59" spans="1:9" s="15" customFormat="1" x14ac:dyDescent="0.2">
      <c r="A59" s="11">
        <v>50</v>
      </c>
      <c r="B59" s="21" t="s">
        <v>113</v>
      </c>
      <c r="C59" s="13" t="s">
        <v>114</v>
      </c>
      <c r="D59" s="438">
        <f t="shared" si="1"/>
        <v>0</v>
      </c>
      <c r="E59" s="438">
        <v>0</v>
      </c>
      <c r="F59" s="438">
        <f t="shared" si="0"/>
        <v>0</v>
      </c>
      <c r="G59" s="44">
        <v>0</v>
      </c>
      <c r="H59" s="44">
        <v>0</v>
      </c>
      <c r="I59" s="44">
        <v>0</v>
      </c>
    </row>
    <row r="60" spans="1:9" s="15" customFormat="1" x14ac:dyDescent="0.2">
      <c r="A60" s="11">
        <v>51</v>
      </c>
      <c r="B60" s="21" t="s">
        <v>115</v>
      </c>
      <c r="C60" s="13" t="s">
        <v>116</v>
      </c>
      <c r="D60" s="438">
        <f t="shared" si="1"/>
        <v>0</v>
      </c>
      <c r="E60" s="438">
        <v>0</v>
      </c>
      <c r="F60" s="438">
        <f t="shared" si="0"/>
        <v>0</v>
      </c>
      <c r="G60" s="44">
        <v>0</v>
      </c>
      <c r="H60" s="44">
        <v>0</v>
      </c>
      <c r="I60" s="44">
        <v>0</v>
      </c>
    </row>
    <row r="61" spans="1:9" s="15" customFormat="1" x14ac:dyDescent="0.2">
      <c r="A61" s="11">
        <v>52</v>
      </c>
      <c r="B61" s="21" t="s">
        <v>117</v>
      </c>
      <c r="C61" s="13" t="s">
        <v>118</v>
      </c>
      <c r="D61" s="438">
        <f t="shared" si="1"/>
        <v>1321</v>
      </c>
      <c r="E61" s="438">
        <v>1216</v>
      </c>
      <c r="F61" s="438">
        <f t="shared" si="0"/>
        <v>105</v>
      </c>
      <c r="G61" s="44">
        <v>0</v>
      </c>
      <c r="H61" s="44">
        <v>0</v>
      </c>
      <c r="I61" s="44">
        <v>105</v>
      </c>
    </row>
    <row r="62" spans="1:9" s="15" customFormat="1" x14ac:dyDescent="0.2">
      <c r="A62" s="11">
        <v>53</v>
      </c>
      <c r="B62" s="16" t="s">
        <v>119</v>
      </c>
      <c r="C62" s="13" t="s">
        <v>120</v>
      </c>
      <c r="D62" s="438">
        <f t="shared" si="1"/>
        <v>896</v>
      </c>
      <c r="E62" s="438">
        <v>805</v>
      </c>
      <c r="F62" s="438">
        <f t="shared" si="0"/>
        <v>91</v>
      </c>
      <c r="G62" s="44">
        <v>0</v>
      </c>
      <c r="H62" s="44">
        <v>0</v>
      </c>
      <c r="I62" s="44">
        <v>91</v>
      </c>
    </row>
    <row r="63" spans="1:9" s="15" customFormat="1" x14ac:dyDescent="0.2">
      <c r="A63" s="11">
        <v>54</v>
      </c>
      <c r="B63" s="12" t="s">
        <v>121</v>
      </c>
      <c r="C63" s="13" t="s">
        <v>122</v>
      </c>
      <c r="D63" s="438">
        <f t="shared" si="1"/>
        <v>1421</v>
      </c>
      <c r="E63" s="438">
        <v>1327</v>
      </c>
      <c r="F63" s="438">
        <f t="shared" si="0"/>
        <v>94</v>
      </c>
      <c r="G63" s="44">
        <v>0</v>
      </c>
      <c r="H63" s="44">
        <v>0</v>
      </c>
      <c r="I63" s="44">
        <v>94</v>
      </c>
    </row>
    <row r="64" spans="1:9" s="15" customFormat="1" x14ac:dyDescent="0.2">
      <c r="A64" s="11">
        <v>55</v>
      </c>
      <c r="B64" s="16" t="s">
        <v>123</v>
      </c>
      <c r="C64" s="13" t="s">
        <v>124</v>
      </c>
      <c r="D64" s="438">
        <f t="shared" si="1"/>
        <v>1978</v>
      </c>
      <c r="E64" s="438">
        <v>1828</v>
      </c>
      <c r="F64" s="438">
        <f t="shared" si="0"/>
        <v>150</v>
      </c>
      <c r="G64" s="44">
        <v>0</v>
      </c>
      <c r="H64" s="44">
        <v>0</v>
      </c>
      <c r="I64" s="44">
        <v>150</v>
      </c>
    </row>
    <row r="65" spans="1:9" s="15" customFormat="1" x14ac:dyDescent="0.2">
      <c r="A65" s="11">
        <v>56</v>
      </c>
      <c r="B65" s="21" t="s">
        <v>125</v>
      </c>
      <c r="C65" s="13" t="s">
        <v>126</v>
      </c>
      <c r="D65" s="438">
        <f t="shared" si="1"/>
        <v>1666</v>
      </c>
      <c r="E65" s="438">
        <v>1617</v>
      </c>
      <c r="F65" s="438">
        <f t="shared" si="0"/>
        <v>49</v>
      </c>
      <c r="G65" s="44">
        <v>0</v>
      </c>
      <c r="H65" s="44">
        <v>0</v>
      </c>
      <c r="I65" s="44">
        <v>49</v>
      </c>
    </row>
    <row r="66" spans="1:9" s="15" customFormat="1" x14ac:dyDescent="0.2">
      <c r="A66" s="11">
        <v>57</v>
      </c>
      <c r="B66" s="12" t="s">
        <v>127</v>
      </c>
      <c r="C66" s="13" t="s">
        <v>128</v>
      </c>
      <c r="D66" s="438">
        <f t="shared" si="1"/>
        <v>0</v>
      </c>
      <c r="E66" s="438">
        <v>0</v>
      </c>
      <c r="F66" s="438">
        <f t="shared" si="0"/>
        <v>0</v>
      </c>
      <c r="G66" s="44">
        <v>0</v>
      </c>
      <c r="H66" s="44">
        <v>0</v>
      </c>
      <c r="I66" s="44">
        <v>0</v>
      </c>
    </row>
    <row r="67" spans="1:9" s="15" customFormat="1" ht="24" x14ac:dyDescent="0.2">
      <c r="A67" s="11">
        <v>58</v>
      </c>
      <c r="B67" s="12" t="s">
        <v>129</v>
      </c>
      <c r="C67" s="13" t="s">
        <v>130</v>
      </c>
      <c r="D67" s="438">
        <f t="shared" si="1"/>
        <v>0</v>
      </c>
      <c r="E67" s="438">
        <v>0</v>
      </c>
      <c r="F67" s="438">
        <f t="shared" si="0"/>
        <v>0</v>
      </c>
      <c r="G67" s="44">
        <v>0</v>
      </c>
      <c r="H67" s="44">
        <v>0</v>
      </c>
      <c r="I67" s="44">
        <v>0</v>
      </c>
    </row>
    <row r="68" spans="1:9" s="15" customFormat="1" x14ac:dyDescent="0.2">
      <c r="A68" s="11">
        <v>59</v>
      </c>
      <c r="B68" s="16" t="s">
        <v>131</v>
      </c>
      <c r="C68" s="13" t="s">
        <v>132</v>
      </c>
      <c r="D68" s="438">
        <f t="shared" si="1"/>
        <v>17835</v>
      </c>
      <c r="E68" s="438">
        <v>16902</v>
      </c>
      <c r="F68" s="438">
        <f t="shared" si="0"/>
        <v>933</v>
      </c>
      <c r="G68" s="44">
        <v>142</v>
      </c>
      <c r="H68" s="44">
        <v>791</v>
      </c>
      <c r="I68" s="44">
        <v>0</v>
      </c>
    </row>
    <row r="69" spans="1:9" s="15" customFormat="1" x14ac:dyDescent="0.2">
      <c r="A69" s="11">
        <v>60</v>
      </c>
      <c r="B69" s="16" t="s">
        <v>133</v>
      </c>
      <c r="C69" s="13" t="s">
        <v>134</v>
      </c>
      <c r="D69" s="438">
        <f t="shared" si="1"/>
        <v>12041</v>
      </c>
      <c r="E69" s="438">
        <v>11401</v>
      </c>
      <c r="F69" s="438">
        <f t="shared" si="0"/>
        <v>640</v>
      </c>
      <c r="G69" s="44">
        <v>84</v>
      </c>
      <c r="H69" s="44">
        <v>556</v>
      </c>
      <c r="I69" s="44">
        <v>0</v>
      </c>
    </row>
    <row r="70" spans="1:9" s="15" customFormat="1" x14ac:dyDescent="0.2">
      <c r="A70" s="11">
        <v>61</v>
      </c>
      <c r="B70" s="16" t="s">
        <v>135</v>
      </c>
      <c r="C70" s="13" t="s">
        <v>136</v>
      </c>
      <c r="D70" s="438">
        <f t="shared" si="1"/>
        <v>23249</v>
      </c>
      <c r="E70" s="438">
        <v>22369</v>
      </c>
      <c r="F70" s="438">
        <f t="shared" si="0"/>
        <v>880</v>
      </c>
      <c r="G70" s="44">
        <v>192</v>
      </c>
      <c r="H70" s="44">
        <v>688</v>
      </c>
      <c r="I70" s="44">
        <v>0</v>
      </c>
    </row>
    <row r="71" spans="1:9" s="15" customFormat="1" x14ac:dyDescent="0.2">
      <c r="A71" s="11">
        <v>62</v>
      </c>
      <c r="B71" s="16" t="s">
        <v>137</v>
      </c>
      <c r="C71" s="13" t="s">
        <v>138</v>
      </c>
      <c r="D71" s="438">
        <f t="shared" si="1"/>
        <v>0</v>
      </c>
      <c r="E71" s="438">
        <v>0</v>
      </c>
      <c r="F71" s="438">
        <f t="shared" si="0"/>
        <v>0</v>
      </c>
      <c r="G71" s="44">
        <v>0</v>
      </c>
      <c r="H71" s="44">
        <v>0</v>
      </c>
      <c r="I71" s="44">
        <v>0</v>
      </c>
    </row>
    <row r="72" spans="1:9" s="15" customFormat="1" x14ac:dyDescent="0.2">
      <c r="A72" s="11">
        <v>63</v>
      </c>
      <c r="B72" s="12" t="s">
        <v>139</v>
      </c>
      <c r="C72" s="13" t="s">
        <v>140</v>
      </c>
      <c r="D72" s="438">
        <f t="shared" si="1"/>
        <v>0</v>
      </c>
      <c r="E72" s="438">
        <v>0</v>
      </c>
      <c r="F72" s="438">
        <f t="shared" si="0"/>
        <v>0</v>
      </c>
      <c r="G72" s="44">
        <v>0</v>
      </c>
      <c r="H72" s="44">
        <v>0</v>
      </c>
      <c r="I72" s="44">
        <v>0</v>
      </c>
    </row>
    <row r="73" spans="1:9" s="15" customFormat="1" x14ac:dyDescent="0.2">
      <c r="A73" s="11">
        <v>64</v>
      </c>
      <c r="B73" s="16" t="s">
        <v>141</v>
      </c>
      <c r="C73" s="13" t="s">
        <v>142</v>
      </c>
      <c r="D73" s="438">
        <f t="shared" si="1"/>
        <v>0</v>
      </c>
      <c r="E73" s="438">
        <v>0</v>
      </c>
      <c r="F73" s="438">
        <f t="shared" si="0"/>
        <v>0</v>
      </c>
      <c r="G73" s="44">
        <v>0</v>
      </c>
      <c r="H73" s="44">
        <v>0</v>
      </c>
      <c r="I73" s="44">
        <v>0</v>
      </c>
    </row>
    <row r="74" spans="1:9" s="15" customFormat="1" x14ac:dyDescent="0.2">
      <c r="A74" s="11">
        <v>65</v>
      </c>
      <c r="B74" s="16" t="s">
        <v>143</v>
      </c>
      <c r="C74" s="13" t="s">
        <v>144</v>
      </c>
      <c r="D74" s="438">
        <f t="shared" ref="D74:D137" si="2">E74+F74</f>
        <v>0</v>
      </c>
      <c r="E74" s="438">
        <v>0</v>
      </c>
      <c r="F74" s="438">
        <f t="shared" ref="F74:F137" si="3">G74+H74+I74</f>
        <v>0</v>
      </c>
      <c r="G74" s="44">
        <v>0</v>
      </c>
      <c r="H74" s="44">
        <v>0</v>
      </c>
      <c r="I74" s="44">
        <v>0</v>
      </c>
    </row>
    <row r="75" spans="1:9" s="15" customFormat="1" x14ac:dyDescent="0.2">
      <c r="A75" s="11">
        <v>66</v>
      </c>
      <c r="B75" s="12" t="s">
        <v>145</v>
      </c>
      <c r="C75" s="13" t="s">
        <v>146</v>
      </c>
      <c r="D75" s="438">
        <f t="shared" si="2"/>
        <v>0</v>
      </c>
      <c r="E75" s="438">
        <v>0</v>
      </c>
      <c r="F75" s="438">
        <f t="shared" si="3"/>
        <v>0</v>
      </c>
      <c r="G75" s="44">
        <v>0</v>
      </c>
      <c r="H75" s="44">
        <v>0</v>
      </c>
      <c r="I75" s="44">
        <v>0</v>
      </c>
    </row>
    <row r="76" spans="1:9" s="15" customFormat="1" x14ac:dyDescent="0.2">
      <c r="A76" s="11">
        <v>67</v>
      </c>
      <c r="B76" s="12" t="s">
        <v>147</v>
      </c>
      <c r="C76" s="13" t="s">
        <v>148</v>
      </c>
      <c r="D76" s="438">
        <f t="shared" si="2"/>
        <v>0</v>
      </c>
      <c r="E76" s="438">
        <v>0</v>
      </c>
      <c r="F76" s="438">
        <f t="shared" si="3"/>
        <v>0</v>
      </c>
      <c r="G76" s="44">
        <v>0</v>
      </c>
      <c r="H76" s="44">
        <v>0</v>
      </c>
      <c r="I76" s="44">
        <v>0</v>
      </c>
    </row>
    <row r="77" spans="1:9" s="15" customFormat="1" x14ac:dyDescent="0.2">
      <c r="A77" s="11">
        <v>68</v>
      </c>
      <c r="B77" s="12" t="s">
        <v>149</v>
      </c>
      <c r="C77" s="13" t="s">
        <v>150</v>
      </c>
      <c r="D77" s="438">
        <f t="shared" si="2"/>
        <v>0</v>
      </c>
      <c r="E77" s="438">
        <v>0</v>
      </c>
      <c r="F77" s="438">
        <f t="shared" si="3"/>
        <v>0</v>
      </c>
      <c r="G77" s="44">
        <v>0</v>
      </c>
      <c r="H77" s="44">
        <v>0</v>
      </c>
      <c r="I77" s="44">
        <v>0</v>
      </c>
    </row>
    <row r="78" spans="1:9" s="15" customFormat="1" x14ac:dyDescent="0.2">
      <c r="A78" s="11">
        <v>69</v>
      </c>
      <c r="B78" s="21" t="s">
        <v>151</v>
      </c>
      <c r="C78" s="13" t="s">
        <v>152</v>
      </c>
      <c r="D78" s="438">
        <f t="shared" si="2"/>
        <v>13939</v>
      </c>
      <c r="E78" s="438">
        <v>13109</v>
      </c>
      <c r="F78" s="438">
        <f t="shared" si="3"/>
        <v>830</v>
      </c>
      <c r="G78" s="44">
        <v>121</v>
      </c>
      <c r="H78" s="44">
        <v>665</v>
      </c>
      <c r="I78" s="44">
        <v>44</v>
      </c>
    </row>
    <row r="79" spans="1:9" s="15" customFormat="1" x14ac:dyDescent="0.2">
      <c r="A79" s="11">
        <v>70</v>
      </c>
      <c r="B79" s="12" t="s">
        <v>153</v>
      </c>
      <c r="C79" s="13" t="s">
        <v>154</v>
      </c>
      <c r="D79" s="438">
        <f t="shared" si="2"/>
        <v>26995</v>
      </c>
      <c r="E79" s="438">
        <v>25944</v>
      </c>
      <c r="F79" s="438">
        <f t="shared" si="3"/>
        <v>1051</v>
      </c>
      <c r="G79" s="44">
        <v>197</v>
      </c>
      <c r="H79" s="44">
        <v>854</v>
      </c>
      <c r="I79" s="44">
        <v>0</v>
      </c>
    </row>
    <row r="80" spans="1:9" s="15" customFormat="1" x14ac:dyDescent="0.2">
      <c r="A80" s="11">
        <v>71</v>
      </c>
      <c r="B80" s="21" t="s">
        <v>155</v>
      </c>
      <c r="C80" s="13" t="s">
        <v>156</v>
      </c>
      <c r="D80" s="438">
        <f t="shared" si="2"/>
        <v>17453</v>
      </c>
      <c r="E80" s="438">
        <v>16488</v>
      </c>
      <c r="F80" s="438">
        <f t="shared" si="3"/>
        <v>965</v>
      </c>
      <c r="G80" s="44">
        <v>231</v>
      </c>
      <c r="H80" s="44">
        <v>734</v>
      </c>
      <c r="I80" s="44">
        <v>0</v>
      </c>
    </row>
    <row r="81" spans="1:9" s="15" customFormat="1" x14ac:dyDescent="0.2">
      <c r="A81" s="11">
        <v>72</v>
      </c>
      <c r="B81" s="12" t="s">
        <v>157</v>
      </c>
      <c r="C81" s="13" t="s">
        <v>704</v>
      </c>
      <c r="D81" s="438">
        <f t="shared" si="2"/>
        <v>13358</v>
      </c>
      <c r="E81" s="438">
        <v>13034</v>
      </c>
      <c r="F81" s="438">
        <f t="shared" si="3"/>
        <v>324</v>
      </c>
      <c r="G81" s="44">
        <v>21</v>
      </c>
      <c r="H81" s="44">
        <v>303</v>
      </c>
      <c r="I81" s="44">
        <v>0</v>
      </c>
    </row>
    <row r="82" spans="1:9" s="15" customFormat="1" x14ac:dyDescent="0.2">
      <c r="A82" s="11">
        <v>73</v>
      </c>
      <c r="B82" s="12" t="s">
        <v>158</v>
      </c>
      <c r="C82" s="13" t="s">
        <v>159</v>
      </c>
      <c r="D82" s="438">
        <f t="shared" si="2"/>
        <v>49750</v>
      </c>
      <c r="E82" s="438">
        <v>48591</v>
      </c>
      <c r="F82" s="438">
        <f t="shared" si="3"/>
        <v>1159</v>
      </c>
      <c r="G82" s="44">
        <v>264</v>
      </c>
      <c r="H82" s="44">
        <v>895</v>
      </c>
      <c r="I82" s="44">
        <v>0</v>
      </c>
    </row>
    <row r="83" spans="1:9" s="15" customFormat="1" x14ac:dyDescent="0.2">
      <c r="A83" s="11">
        <v>74</v>
      </c>
      <c r="B83" s="12" t="s">
        <v>160</v>
      </c>
      <c r="C83" s="13" t="s">
        <v>161</v>
      </c>
      <c r="D83" s="438">
        <f t="shared" si="2"/>
        <v>760</v>
      </c>
      <c r="E83" s="438">
        <v>710</v>
      </c>
      <c r="F83" s="438">
        <f t="shared" si="3"/>
        <v>50</v>
      </c>
      <c r="G83" s="44">
        <v>0</v>
      </c>
      <c r="H83" s="44">
        <v>0</v>
      </c>
      <c r="I83" s="44">
        <v>50</v>
      </c>
    </row>
    <row r="84" spans="1:9" s="15" customFormat="1" x14ac:dyDescent="0.2">
      <c r="A84" s="11">
        <v>75</v>
      </c>
      <c r="B84" s="12" t="s">
        <v>162</v>
      </c>
      <c r="C84" s="13" t="s">
        <v>163</v>
      </c>
      <c r="D84" s="438">
        <f t="shared" si="2"/>
        <v>26319</v>
      </c>
      <c r="E84" s="438">
        <v>25214</v>
      </c>
      <c r="F84" s="438">
        <f t="shared" si="3"/>
        <v>1105</v>
      </c>
      <c r="G84" s="44">
        <v>188</v>
      </c>
      <c r="H84" s="44">
        <v>917</v>
      </c>
      <c r="I84" s="44">
        <v>0</v>
      </c>
    </row>
    <row r="85" spans="1:9" s="15" customFormat="1" x14ac:dyDescent="0.2">
      <c r="A85" s="11">
        <v>76</v>
      </c>
      <c r="B85" s="12" t="s">
        <v>164</v>
      </c>
      <c r="C85" s="18" t="s">
        <v>165</v>
      </c>
      <c r="D85" s="438">
        <f t="shared" si="2"/>
        <v>0</v>
      </c>
      <c r="E85" s="438">
        <v>0</v>
      </c>
      <c r="F85" s="438">
        <f t="shared" si="3"/>
        <v>0</v>
      </c>
      <c r="G85" s="44">
        <v>0</v>
      </c>
      <c r="H85" s="44">
        <v>0</v>
      </c>
      <c r="I85" s="44">
        <v>0</v>
      </c>
    </row>
    <row r="86" spans="1:9" s="15" customFormat="1" x14ac:dyDescent="0.2">
      <c r="A86" s="11">
        <v>77</v>
      </c>
      <c r="B86" s="16" t="s">
        <v>166</v>
      </c>
      <c r="C86" s="13" t="s">
        <v>167</v>
      </c>
      <c r="D86" s="438">
        <f t="shared" si="2"/>
        <v>0</v>
      </c>
      <c r="E86" s="438">
        <v>0</v>
      </c>
      <c r="F86" s="438">
        <f t="shared" si="3"/>
        <v>0</v>
      </c>
      <c r="G86" s="44">
        <v>0</v>
      </c>
      <c r="H86" s="44">
        <v>0</v>
      </c>
      <c r="I86" s="44">
        <v>0</v>
      </c>
    </row>
    <row r="87" spans="1:9" s="15" customFormat="1" x14ac:dyDescent="0.2">
      <c r="A87" s="11">
        <v>78</v>
      </c>
      <c r="B87" s="45" t="s">
        <v>168</v>
      </c>
      <c r="C87" s="13" t="s">
        <v>169</v>
      </c>
      <c r="D87" s="438">
        <f t="shared" si="2"/>
        <v>151</v>
      </c>
      <c r="E87" s="438">
        <v>151</v>
      </c>
      <c r="F87" s="438">
        <f t="shared" si="3"/>
        <v>0</v>
      </c>
      <c r="G87" s="44">
        <v>0</v>
      </c>
      <c r="H87" s="44">
        <v>0</v>
      </c>
      <c r="I87" s="44">
        <v>0</v>
      </c>
    </row>
    <row r="88" spans="1:9" s="15" customFormat="1" x14ac:dyDescent="0.2">
      <c r="A88" s="11">
        <v>79</v>
      </c>
      <c r="B88" s="16" t="s">
        <v>170</v>
      </c>
      <c r="C88" s="13" t="s">
        <v>171</v>
      </c>
      <c r="D88" s="438">
        <f t="shared" si="2"/>
        <v>0</v>
      </c>
      <c r="E88" s="438">
        <v>0</v>
      </c>
      <c r="F88" s="438">
        <f t="shared" si="3"/>
        <v>0</v>
      </c>
      <c r="G88" s="44">
        <v>0</v>
      </c>
      <c r="H88" s="44">
        <v>0</v>
      </c>
      <c r="I88" s="44">
        <v>0</v>
      </c>
    </row>
    <row r="89" spans="1:9" s="15" customFormat="1" x14ac:dyDescent="0.2">
      <c r="A89" s="11">
        <v>80</v>
      </c>
      <c r="B89" s="16" t="s">
        <v>172</v>
      </c>
      <c r="C89" s="13" t="s">
        <v>173</v>
      </c>
      <c r="D89" s="438">
        <f t="shared" si="2"/>
        <v>1335</v>
      </c>
      <c r="E89" s="438">
        <v>1335</v>
      </c>
      <c r="F89" s="438">
        <f t="shared" si="3"/>
        <v>0</v>
      </c>
      <c r="G89" s="44">
        <v>0</v>
      </c>
      <c r="H89" s="44">
        <v>0</v>
      </c>
      <c r="I89" s="44">
        <v>0</v>
      </c>
    </row>
    <row r="90" spans="1:9" s="15" customFormat="1" x14ac:dyDescent="0.2">
      <c r="A90" s="11">
        <v>81</v>
      </c>
      <c r="B90" s="21" t="s">
        <v>174</v>
      </c>
      <c r="C90" s="13" t="s">
        <v>175</v>
      </c>
      <c r="D90" s="438">
        <f t="shared" si="2"/>
        <v>6719</v>
      </c>
      <c r="E90" s="438">
        <v>6719</v>
      </c>
      <c r="F90" s="438">
        <f t="shared" si="3"/>
        <v>0</v>
      </c>
      <c r="G90" s="44">
        <v>0</v>
      </c>
      <c r="H90" s="44">
        <v>0</v>
      </c>
      <c r="I90" s="44">
        <v>0</v>
      </c>
    </row>
    <row r="91" spans="1:9" s="15" customFormat="1" x14ac:dyDescent="0.2">
      <c r="A91" s="11">
        <v>82</v>
      </c>
      <c r="B91" s="16" t="s">
        <v>176</v>
      </c>
      <c r="C91" s="13" t="s">
        <v>177</v>
      </c>
      <c r="D91" s="438">
        <f t="shared" si="2"/>
        <v>3449</v>
      </c>
      <c r="E91" s="438">
        <v>3441</v>
      </c>
      <c r="F91" s="438">
        <f t="shared" si="3"/>
        <v>8</v>
      </c>
      <c r="G91" s="44">
        <v>0</v>
      </c>
      <c r="H91" s="44">
        <v>0</v>
      </c>
      <c r="I91" s="44">
        <v>8</v>
      </c>
    </row>
    <row r="92" spans="1:9" s="15" customFormat="1" x14ac:dyDescent="0.2">
      <c r="A92" s="11">
        <v>83</v>
      </c>
      <c r="B92" s="21" t="s">
        <v>178</v>
      </c>
      <c r="C92" s="13" t="s">
        <v>179</v>
      </c>
      <c r="D92" s="438">
        <f t="shared" si="2"/>
        <v>3531</v>
      </c>
      <c r="E92" s="438">
        <v>3525</v>
      </c>
      <c r="F92" s="438">
        <f t="shared" si="3"/>
        <v>6</v>
      </c>
      <c r="G92" s="44">
        <v>0</v>
      </c>
      <c r="H92" s="44">
        <v>0</v>
      </c>
      <c r="I92" s="44">
        <v>6</v>
      </c>
    </row>
    <row r="93" spans="1:9" s="15" customFormat="1" x14ac:dyDescent="0.2">
      <c r="A93" s="11">
        <v>84</v>
      </c>
      <c r="B93" s="21" t="s">
        <v>180</v>
      </c>
      <c r="C93" s="13" t="s">
        <v>181</v>
      </c>
      <c r="D93" s="438">
        <f t="shared" si="2"/>
        <v>10039</v>
      </c>
      <c r="E93" s="438">
        <v>9565</v>
      </c>
      <c r="F93" s="438">
        <f t="shared" si="3"/>
        <v>474</v>
      </c>
      <c r="G93" s="44">
        <v>78</v>
      </c>
      <c r="H93" s="44">
        <v>372</v>
      </c>
      <c r="I93" s="44">
        <v>24</v>
      </c>
    </row>
    <row r="94" spans="1:9" s="15" customFormat="1" x14ac:dyDescent="0.2">
      <c r="A94" s="11">
        <v>85</v>
      </c>
      <c r="B94" s="16" t="s">
        <v>182</v>
      </c>
      <c r="C94" s="13" t="s">
        <v>183</v>
      </c>
      <c r="D94" s="438">
        <f t="shared" si="2"/>
        <v>4292</v>
      </c>
      <c r="E94" s="438">
        <v>4289</v>
      </c>
      <c r="F94" s="438">
        <f t="shared" si="3"/>
        <v>3</v>
      </c>
      <c r="G94" s="44">
        <v>0</v>
      </c>
      <c r="H94" s="44">
        <v>0</v>
      </c>
      <c r="I94" s="44">
        <v>3</v>
      </c>
    </row>
    <row r="95" spans="1:9" s="15" customFormat="1" x14ac:dyDescent="0.2">
      <c r="A95" s="11">
        <v>86</v>
      </c>
      <c r="B95" s="16" t="s">
        <v>184</v>
      </c>
      <c r="C95" s="13" t="s">
        <v>185</v>
      </c>
      <c r="D95" s="438">
        <f t="shared" si="2"/>
        <v>5948</v>
      </c>
      <c r="E95" s="438">
        <v>5174</v>
      </c>
      <c r="F95" s="438">
        <f t="shared" si="3"/>
        <v>774</v>
      </c>
      <c r="G95" s="44">
        <v>58</v>
      </c>
      <c r="H95" s="44">
        <v>710</v>
      </c>
      <c r="I95" s="44">
        <v>6</v>
      </c>
    </row>
    <row r="96" spans="1:9" s="15" customFormat="1" x14ac:dyDescent="0.2">
      <c r="A96" s="11">
        <v>87</v>
      </c>
      <c r="B96" s="12" t="s">
        <v>186</v>
      </c>
      <c r="C96" s="13" t="s">
        <v>187</v>
      </c>
      <c r="D96" s="438">
        <f t="shared" si="2"/>
        <v>9497</v>
      </c>
      <c r="E96" s="438">
        <v>9063</v>
      </c>
      <c r="F96" s="438">
        <f t="shared" si="3"/>
        <v>434</v>
      </c>
      <c r="G96" s="44">
        <v>66</v>
      </c>
      <c r="H96" s="44">
        <v>340</v>
      </c>
      <c r="I96" s="44">
        <v>28</v>
      </c>
    </row>
    <row r="97" spans="1:9" s="15" customFormat="1" x14ac:dyDescent="0.2">
      <c r="A97" s="11">
        <v>88</v>
      </c>
      <c r="B97" s="12" t="s">
        <v>188</v>
      </c>
      <c r="C97" s="13" t="s">
        <v>189</v>
      </c>
      <c r="D97" s="438">
        <f t="shared" si="2"/>
        <v>8003</v>
      </c>
      <c r="E97" s="438">
        <v>7424</v>
      </c>
      <c r="F97" s="438">
        <f t="shared" si="3"/>
        <v>579</v>
      </c>
      <c r="G97" s="44">
        <v>110</v>
      </c>
      <c r="H97" s="44">
        <v>445</v>
      </c>
      <c r="I97" s="44">
        <v>24</v>
      </c>
    </row>
    <row r="98" spans="1:9" s="15" customFormat="1" x14ac:dyDescent="0.2">
      <c r="A98" s="11">
        <v>89</v>
      </c>
      <c r="B98" s="21" t="s">
        <v>190</v>
      </c>
      <c r="C98" s="13" t="s">
        <v>191</v>
      </c>
      <c r="D98" s="438">
        <f t="shared" si="2"/>
        <v>3620</v>
      </c>
      <c r="E98" s="438">
        <v>3261</v>
      </c>
      <c r="F98" s="438">
        <f t="shared" si="3"/>
        <v>359</v>
      </c>
      <c r="G98" s="44">
        <v>30</v>
      </c>
      <c r="H98" s="44">
        <v>318</v>
      </c>
      <c r="I98" s="44">
        <v>11</v>
      </c>
    </row>
    <row r="99" spans="1:9" s="15" customFormat="1" x14ac:dyDescent="0.2">
      <c r="A99" s="11">
        <v>90</v>
      </c>
      <c r="B99" s="12" t="s">
        <v>192</v>
      </c>
      <c r="C99" s="13" t="s">
        <v>193</v>
      </c>
      <c r="D99" s="438">
        <f t="shared" si="2"/>
        <v>5732</v>
      </c>
      <c r="E99" s="438">
        <v>5725</v>
      </c>
      <c r="F99" s="438">
        <f t="shared" si="3"/>
        <v>7</v>
      </c>
      <c r="G99" s="44">
        <v>0</v>
      </c>
      <c r="H99" s="44">
        <v>0</v>
      </c>
      <c r="I99" s="44">
        <v>7</v>
      </c>
    </row>
    <row r="100" spans="1:9" s="15" customFormat="1" x14ac:dyDescent="0.2">
      <c r="A100" s="11">
        <v>91</v>
      </c>
      <c r="B100" s="12" t="s">
        <v>194</v>
      </c>
      <c r="C100" s="13" t="s">
        <v>195</v>
      </c>
      <c r="D100" s="438">
        <f t="shared" si="2"/>
        <v>4547</v>
      </c>
      <c r="E100" s="438">
        <v>4543</v>
      </c>
      <c r="F100" s="438">
        <f t="shared" si="3"/>
        <v>4</v>
      </c>
      <c r="G100" s="44">
        <v>0</v>
      </c>
      <c r="H100" s="44">
        <v>0</v>
      </c>
      <c r="I100" s="44">
        <v>4</v>
      </c>
    </row>
    <row r="101" spans="1:9" s="20" customFormat="1" x14ac:dyDescent="0.2">
      <c r="A101" s="11">
        <v>92</v>
      </c>
      <c r="B101" s="24" t="s">
        <v>196</v>
      </c>
      <c r="C101" s="18" t="s">
        <v>197</v>
      </c>
      <c r="D101" s="438">
        <f t="shared" si="2"/>
        <v>5850</v>
      </c>
      <c r="E101" s="438">
        <v>5317</v>
      </c>
      <c r="F101" s="438">
        <f t="shared" si="3"/>
        <v>533</v>
      </c>
      <c r="G101" s="44">
        <v>59</v>
      </c>
      <c r="H101" s="44">
        <v>461</v>
      </c>
      <c r="I101" s="44">
        <v>13</v>
      </c>
    </row>
    <row r="102" spans="1:9" s="15" customFormat="1" x14ac:dyDescent="0.2">
      <c r="A102" s="11">
        <v>93</v>
      </c>
      <c r="B102" s="21" t="s">
        <v>198</v>
      </c>
      <c r="C102" s="13" t="s">
        <v>199</v>
      </c>
      <c r="D102" s="438">
        <f t="shared" si="2"/>
        <v>3081</v>
      </c>
      <c r="E102" s="438">
        <v>3071</v>
      </c>
      <c r="F102" s="438">
        <f t="shared" si="3"/>
        <v>10</v>
      </c>
      <c r="G102" s="44">
        <v>0</v>
      </c>
      <c r="H102" s="44">
        <v>0</v>
      </c>
      <c r="I102" s="44">
        <v>10</v>
      </c>
    </row>
    <row r="103" spans="1:9" s="15" customFormat="1" x14ac:dyDescent="0.2">
      <c r="A103" s="11">
        <v>94</v>
      </c>
      <c r="B103" s="21" t="s">
        <v>200</v>
      </c>
      <c r="C103" s="13" t="s">
        <v>201</v>
      </c>
      <c r="D103" s="438">
        <f t="shared" si="2"/>
        <v>4049</v>
      </c>
      <c r="E103" s="438">
        <v>3441</v>
      </c>
      <c r="F103" s="438">
        <f t="shared" si="3"/>
        <v>608</v>
      </c>
      <c r="G103" s="44">
        <v>85</v>
      </c>
      <c r="H103" s="44">
        <v>517</v>
      </c>
      <c r="I103" s="44">
        <v>6</v>
      </c>
    </row>
    <row r="104" spans="1:9" s="15" customFormat="1" x14ac:dyDescent="0.2">
      <c r="A104" s="11">
        <v>95</v>
      </c>
      <c r="B104" s="12" t="s">
        <v>202</v>
      </c>
      <c r="C104" s="13" t="s">
        <v>203</v>
      </c>
      <c r="D104" s="438">
        <f t="shared" si="2"/>
        <v>9916</v>
      </c>
      <c r="E104" s="438">
        <v>9414</v>
      </c>
      <c r="F104" s="438">
        <f t="shared" si="3"/>
        <v>502</v>
      </c>
      <c r="G104" s="44">
        <v>78</v>
      </c>
      <c r="H104" s="44">
        <v>410</v>
      </c>
      <c r="I104" s="44">
        <v>14</v>
      </c>
    </row>
    <row r="105" spans="1:9" s="15" customFormat="1" x14ac:dyDescent="0.2">
      <c r="A105" s="11">
        <v>96</v>
      </c>
      <c r="B105" s="16" t="s">
        <v>204</v>
      </c>
      <c r="C105" s="13" t="s">
        <v>205</v>
      </c>
      <c r="D105" s="438">
        <f t="shared" si="2"/>
        <v>4478</v>
      </c>
      <c r="E105" s="438">
        <v>4469</v>
      </c>
      <c r="F105" s="438">
        <f t="shared" si="3"/>
        <v>9</v>
      </c>
      <c r="G105" s="44">
        <v>0</v>
      </c>
      <c r="H105" s="44">
        <v>0</v>
      </c>
      <c r="I105" s="44">
        <v>9</v>
      </c>
    </row>
    <row r="106" spans="1:9" s="15" customFormat="1" x14ac:dyDescent="0.2">
      <c r="A106" s="11">
        <v>97</v>
      </c>
      <c r="B106" s="12" t="s">
        <v>206</v>
      </c>
      <c r="C106" s="13" t="s">
        <v>207</v>
      </c>
      <c r="D106" s="438">
        <f t="shared" si="2"/>
        <v>0</v>
      </c>
      <c r="E106" s="438">
        <v>0</v>
      </c>
      <c r="F106" s="438">
        <f t="shared" si="3"/>
        <v>0</v>
      </c>
      <c r="G106" s="44">
        <v>0</v>
      </c>
      <c r="H106" s="44">
        <v>0</v>
      </c>
      <c r="I106" s="44">
        <v>0</v>
      </c>
    </row>
    <row r="107" spans="1:9" s="15" customFormat="1" x14ac:dyDescent="0.2">
      <c r="A107" s="11">
        <v>98</v>
      </c>
      <c r="B107" s="12" t="s">
        <v>208</v>
      </c>
      <c r="C107" s="13" t="s">
        <v>209</v>
      </c>
      <c r="D107" s="438">
        <f t="shared" si="2"/>
        <v>0</v>
      </c>
      <c r="E107" s="438">
        <v>0</v>
      </c>
      <c r="F107" s="438">
        <f t="shared" si="3"/>
        <v>0</v>
      </c>
      <c r="G107" s="44">
        <v>0</v>
      </c>
      <c r="H107" s="44">
        <v>0</v>
      </c>
      <c r="I107" s="44">
        <v>0</v>
      </c>
    </row>
    <row r="108" spans="1:9" s="15" customFormat="1" x14ac:dyDescent="0.2">
      <c r="A108" s="11">
        <v>99</v>
      </c>
      <c r="B108" s="21" t="s">
        <v>210</v>
      </c>
      <c r="C108" s="13" t="s">
        <v>211</v>
      </c>
      <c r="D108" s="438">
        <f t="shared" si="2"/>
        <v>0</v>
      </c>
      <c r="E108" s="438">
        <v>0</v>
      </c>
      <c r="F108" s="438">
        <f t="shared" si="3"/>
        <v>0</v>
      </c>
      <c r="G108" s="44">
        <v>0</v>
      </c>
      <c r="H108" s="44">
        <v>0</v>
      </c>
      <c r="I108" s="44">
        <v>0</v>
      </c>
    </row>
    <row r="109" spans="1:9" s="15" customFormat="1" x14ac:dyDescent="0.2">
      <c r="A109" s="11">
        <v>100</v>
      </c>
      <c r="B109" s="21" t="s">
        <v>212</v>
      </c>
      <c r="C109" s="13" t="s">
        <v>213</v>
      </c>
      <c r="D109" s="438">
        <f t="shared" si="2"/>
        <v>0</v>
      </c>
      <c r="E109" s="438">
        <v>0</v>
      </c>
      <c r="F109" s="438">
        <f t="shared" si="3"/>
        <v>0</v>
      </c>
      <c r="G109" s="44">
        <v>0</v>
      </c>
      <c r="H109" s="44">
        <v>0</v>
      </c>
      <c r="I109" s="44">
        <v>0</v>
      </c>
    </row>
    <row r="110" spans="1:9" s="15" customFormat="1" x14ac:dyDescent="0.2">
      <c r="A110" s="11">
        <v>101</v>
      </c>
      <c r="B110" s="21" t="s">
        <v>214</v>
      </c>
      <c r="C110" s="13" t="s">
        <v>215</v>
      </c>
      <c r="D110" s="438">
        <f t="shared" si="2"/>
        <v>0</v>
      </c>
      <c r="E110" s="438">
        <v>0</v>
      </c>
      <c r="F110" s="438">
        <f t="shared" si="3"/>
        <v>0</v>
      </c>
      <c r="G110" s="44">
        <v>0</v>
      </c>
      <c r="H110" s="44">
        <v>0</v>
      </c>
      <c r="I110" s="44">
        <v>0</v>
      </c>
    </row>
    <row r="111" spans="1:9" s="15" customFormat="1" x14ac:dyDescent="0.2">
      <c r="A111" s="11">
        <v>102</v>
      </c>
      <c r="B111" s="21" t="s">
        <v>216</v>
      </c>
      <c r="C111" s="13" t="s">
        <v>217</v>
      </c>
      <c r="D111" s="438">
        <f t="shared" si="2"/>
        <v>0</v>
      </c>
      <c r="E111" s="438">
        <v>0</v>
      </c>
      <c r="F111" s="438">
        <f t="shared" si="3"/>
        <v>0</v>
      </c>
      <c r="G111" s="44">
        <v>0</v>
      </c>
      <c r="H111" s="44">
        <v>0</v>
      </c>
      <c r="I111" s="44">
        <v>0</v>
      </c>
    </row>
    <row r="112" spans="1:9" s="15" customFormat="1" x14ac:dyDescent="0.2">
      <c r="A112" s="11">
        <v>103</v>
      </c>
      <c r="B112" s="21" t="s">
        <v>218</v>
      </c>
      <c r="C112" s="13" t="s">
        <v>219</v>
      </c>
      <c r="D112" s="438">
        <f t="shared" si="2"/>
        <v>0</v>
      </c>
      <c r="E112" s="438">
        <v>0</v>
      </c>
      <c r="F112" s="438">
        <f t="shared" si="3"/>
        <v>0</v>
      </c>
      <c r="G112" s="44">
        <v>0</v>
      </c>
      <c r="H112" s="44">
        <v>0</v>
      </c>
      <c r="I112" s="44">
        <v>0</v>
      </c>
    </row>
    <row r="113" spans="1:9" s="15" customFormat="1" x14ac:dyDescent="0.2">
      <c r="A113" s="11">
        <v>104</v>
      </c>
      <c r="B113" s="27" t="s">
        <v>220</v>
      </c>
      <c r="C113" s="26" t="s">
        <v>221</v>
      </c>
      <c r="D113" s="438">
        <f t="shared" si="2"/>
        <v>0</v>
      </c>
      <c r="E113" s="438">
        <v>0</v>
      </c>
      <c r="F113" s="438">
        <f t="shared" si="3"/>
        <v>0</v>
      </c>
      <c r="G113" s="44">
        <v>0</v>
      </c>
      <c r="H113" s="44">
        <v>0</v>
      </c>
      <c r="I113" s="44">
        <v>0</v>
      </c>
    </row>
    <row r="114" spans="1:9" s="15" customFormat="1" x14ac:dyDescent="0.2">
      <c r="A114" s="11">
        <v>105</v>
      </c>
      <c r="B114" s="16" t="s">
        <v>222</v>
      </c>
      <c r="C114" s="13" t="s">
        <v>223</v>
      </c>
      <c r="D114" s="438">
        <f t="shared" si="2"/>
        <v>0</v>
      </c>
      <c r="E114" s="438">
        <v>0</v>
      </c>
      <c r="F114" s="438">
        <f t="shared" si="3"/>
        <v>0</v>
      </c>
      <c r="G114" s="44">
        <v>0</v>
      </c>
      <c r="H114" s="44">
        <v>0</v>
      </c>
      <c r="I114" s="44">
        <v>0</v>
      </c>
    </row>
    <row r="115" spans="1:9" s="15" customFormat="1" x14ac:dyDescent="0.2">
      <c r="A115" s="11">
        <v>106</v>
      </c>
      <c r="B115" s="21" t="s">
        <v>224</v>
      </c>
      <c r="C115" s="13" t="s">
        <v>225</v>
      </c>
      <c r="D115" s="438">
        <f t="shared" si="2"/>
        <v>0</v>
      </c>
      <c r="E115" s="438">
        <v>0</v>
      </c>
      <c r="F115" s="438">
        <f t="shared" si="3"/>
        <v>0</v>
      </c>
      <c r="G115" s="44">
        <v>0</v>
      </c>
      <c r="H115" s="44">
        <v>0</v>
      </c>
      <c r="I115" s="44">
        <v>0</v>
      </c>
    </row>
    <row r="116" spans="1:9" s="15" customFormat="1" x14ac:dyDescent="0.2">
      <c r="A116" s="11">
        <v>107</v>
      </c>
      <c r="B116" s="12" t="s">
        <v>226</v>
      </c>
      <c r="C116" s="28" t="s">
        <v>227</v>
      </c>
      <c r="D116" s="438">
        <f t="shared" si="2"/>
        <v>0</v>
      </c>
      <c r="E116" s="438">
        <v>0</v>
      </c>
      <c r="F116" s="438">
        <f t="shared" si="3"/>
        <v>0</v>
      </c>
      <c r="G116" s="44">
        <v>0</v>
      </c>
      <c r="H116" s="44">
        <v>0</v>
      </c>
      <c r="I116" s="44">
        <v>0</v>
      </c>
    </row>
    <row r="117" spans="1:9" s="15" customFormat="1" x14ac:dyDescent="0.2">
      <c r="A117" s="11">
        <v>108</v>
      </c>
      <c r="B117" s="21" t="s">
        <v>228</v>
      </c>
      <c r="C117" s="13" t="s">
        <v>229</v>
      </c>
      <c r="D117" s="438">
        <f t="shared" si="2"/>
        <v>0</v>
      </c>
      <c r="E117" s="438">
        <v>0</v>
      </c>
      <c r="F117" s="438">
        <f t="shared" si="3"/>
        <v>0</v>
      </c>
      <c r="G117" s="44">
        <v>0</v>
      </c>
      <c r="H117" s="44">
        <v>0</v>
      </c>
      <c r="I117" s="44">
        <v>0</v>
      </c>
    </row>
    <row r="118" spans="1:9" s="15" customFormat="1" x14ac:dyDescent="0.2">
      <c r="A118" s="11">
        <v>109</v>
      </c>
      <c r="B118" s="16" t="s">
        <v>230</v>
      </c>
      <c r="C118" s="13" t="s">
        <v>231</v>
      </c>
      <c r="D118" s="438">
        <f t="shared" si="2"/>
        <v>0</v>
      </c>
      <c r="E118" s="438">
        <v>0</v>
      </c>
      <c r="F118" s="438">
        <f t="shared" si="3"/>
        <v>0</v>
      </c>
      <c r="G118" s="44">
        <v>0</v>
      </c>
      <c r="H118" s="44">
        <v>0</v>
      </c>
      <c r="I118" s="44">
        <v>0</v>
      </c>
    </row>
    <row r="119" spans="1:9" s="15" customFormat="1" x14ac:dyDescent="0.2">
      <c r="A119" s="11">
        <v>110</v>
      </c>
      <c r="B119" s="12" t="s">
        <v>232</v>
      </c>
      <c r="C119" s="13" t="s">
        <v>233</v>
      </c>
      <c r="D119" s="438">
        <f t="shared" si="2"/>
        <v>0</v>
      </c>
      <c r="E119" s="438">
        <v>0</v>
      </c>
      <c r="F119" s="438">
        <f t="shared" si="3"/>
        <v>0</v>
      </c>
      <c r="G119" s="44">
        <v>0</v>
      </c>
      <c r="H119" s="44">
        <v>0</v>
      </c>
      <c r="I119" s="44">
        <v>0</v>
      </c>
    </row>
    <row r="120" spans="1:9" s="15" customFormat="1" x14ac:dyDescent="0.2">
      <c r="A120" s="11">
        <v>111</v>
      </c>
      <c r="B120" s="16" t="s">
        <v>234</v>
      </c>
      <c r="C120" s="13" t="s">
        <v>235</v>
      </c>
      <c r="D120" s="438">
        <f t="shared" si="2"/>
        <v>0</v>
      </c>
      <c r="E120" s="438">
        <v>0</v>
      </c>
      <c r="F120" s="438">
        <f t="shared" si="3"/>
        <v>0</v>
      </c>
      <c r="G120" s="44">
        <v>0</v>
      </c>
      <c r="H120" s="44">
        <v>0</v>
      </c>
      <c r="I120" s="44">
        <v>0</v>
      </c>
    </row>
    <row r="121" spans="1:9" s="15" customFormat="1" x14ac:dyDescent="0.2">
      <c r="A121" s="11">
        <v>112</v>
      </c>
      <c r="B121" s="16" t="s">
        <v>236</v>
      </c>
      <c r="C121" s="13" t="s">
        <v>237</v>
      </c>
      <c r="D121" s="438">
        <f t="shared" si="2"/>
        <v>0</v>
      </c>
      <c r="E121" s="438">
        <v>0</v>
      </c>
      <c r="F121" s="438">
        <f t="shared" si="3"/>
        <v>0</v>
      </c>
      <c r="G121" s="44">
        <v>0</v>
      </c>
      <c r="H121" s="44">
        <v>0</v>
      </c>
      <c r="I121" s="44">
        <v>0</v>
      </c>
    </row>
    <row r="122" spans="1:9" s="15" customFormat="1" x14ac:dyDescent="0.2">
      <c r="A122" s="11">
        <v>113</v>
      </c>
      <c r="B122" s="21" t="s">
        <v>238</v>
      </c>
      <c r="C122" s="13" t="s">
        <v>239</v>
      </c>
      <c r="D122" s="438">
        <f t="shared" si="2"/>
        <v>0</v>
      </c>
      <c r="E122" s="438">
        <v>0</v>
      </c>
      <c r="F122" s="438">
        <f t="shared" si="3"/>
        <v>0</v>
      </c>
      <c r="G122" s="44">
        <v>0</v>
      </c>
      <c r="H122" s="44">
        <v>0</v>
      </c>
      <c r="I122" s="44">
        <v>0</v>
      </c>
    </row>
    <row r="123" spans="1:9" s="15" customFormat="1" x14ac:dyDescent="0.2">
      <c r="A123" s="11">
        <v>114</v>
      </c>
      <c r="B123" s="21" t="s">
        <v>240</v>
      </c>
      <c r="C123" s="23" t="s">
        <v>241</v>
      </c>
      <c r="D123" s="438">
        <f t="shared" si="2"/>
        <v>0</v>
      </c>
      <c r="E123" s="438">
        <v>0</v>
      </c>
      <c r="F123" s="438">
        <f t="shared" si="3"/>
        <v>0</v>
      </c>
      <c r="G123" s="44">
        <v>0</v>
      </c>
      <c r="H123" s="44">
        <v>0</v>
      </c>
      <c r="I123" s="44">
        <v>0</v>
      </c>
    </row>
    <row r="124" spans="1:9" s="15" customFormat="1" x14ac:dyDescent="0.2">
      <c r="A124" s="11">
        <v>115</v>
      </c>
      <c r="B124" s="21" t="s">
        <v>242</v>
      </c>
      <c r="C124" s="13" t="s">
        <v>243</v>
      </c>
      <c r="D124" s="438">
        <f t="shared" si="2"/>
        <v>50784</v>
      </c>
      <c r="E124" s="438">
        <v>50784</v>
      </c>
      <c r="F124" s="438">
        <f t="shared" si="3"/>
        <v>0</v>
      </c>
      <c r="G124" s="44">
        <v>0</v>
      </c>
      <c r="H124" s="44">
        <v>0</v>
      </c>
      <c r="I124" s="44">
        <v>0</v>
      </c>
    </row>
    <row r="125" spans="1:9" x14ac:dyDescent="0.2">
      <c r="A125" s="11">
        <v>116</v>
      </c>
      <c r="B125" s="21" t="s">
        <v>244</v>
      </c>
      <c r="C125" s="13" t="s">
        <v>245</v>
      </c>
      <c r="D125" s="438">
        <f t="shared" si="2"/>
        <v>0</v>
      </c>
      <c r="E125" s="438">
        <v>0</v>
      </c>
      <c r="F125" s="438">
        <f t="shared" si="3"/>
        <v>0</v>
      </c>
      <c r="G125" s="44">
        <v>0</v>
      </c>
      <c r="H125" s="44">
        <v>0</v>
      </c>
      <c r="I125" s="44">
        <v>0</v>
      </c>
    </row>
    <row r="126" spans="1:9" s="15" customFormat="1" x14ac:dyDescent="0.2">
      <c r="A126" s="11">
        <v>117</v>
      </c>
      <c r="B126" s="21" t="s">
        <v>246</v>
      </c>
      <c r="C126" s="13" t="s">
        <v>247</v>
      </c>
      <c r="D126" s="438">
        <f t="shared" si="2"/>
        <v>71</v>
      </c>
      <c r="E126" s="438">
        <v>71</v>
      </c>
      <c r="F126" s="438">
        <f t="shared" si="3"/>
        <v>0</v>
      </c>
      <c r="G126" s="44">
        <v>0</v>
      </c>
      <c r="H126" s="44">
        <v>0</v>
      </c>
      <c r="I126" s="44">
        <v>0</v>
      </c>
    </row>
    <row r="127" spans="1:9" s="15" customFormat="1" x14ac:dyDescent="0.2">
      <c r="A127" s="11">
        <v>118</v>
      </c>
      <c r="B127" s="12" t="s">
        <v>248</v>
      </c>
      <c r="C127" s="13" t="s">
        <v>249</v>
      </c>
      <c r="D127" s="438">
        <f t="shared" si="2"/>
        <v>0</v>
      </c>
      <c r="E127" s="438">
        <v>0</v>
      </c>
      <c r="F127" s="438">
        <f t="shared" si="3"/>
        <v>0</v>
      </c>
      <c r="G127" s="44">
        <v>0</v>
      </c>
      <c r="H127" s="44">
        <v>0</v>
      </c>
      <c r="I127" s="44">
        <v>0</v>
      </c>
    </row>
    <row r="128" spans="1:9" s="15" customFormat="1" x14ac:dyDescent="0.2">
      <c r="A128" s="11">
        <v>119</v>
      </c>
      <c r="B128" s="12" t="s">
        <v>250</v>
      </c>
      <c r="C128" s="13" t="s">
        <v>251</v>
      </c>
      <c r="D128" s="438">
        <f t="shared" si="2"/>
        <v>0</v>
      </c>
      <c r="E128" s="438">
        <v>0</v>
      </c>
      <c r="F128" s="438">
        <f t="shared" si="3"/>
        <v>0</v>
      </c>
      <c r="G128" s="44">
        <v>0</v>
      </c>
      <c r="H128" s="44">
        <v>0</v>
      </c>
      <c r="I128" s="44">
        <v>0</v>
      </c>
    </row>
    <row r="129" spans="1:9" s="15" customFormat="1" x14ac:dyDescent="0.2">
      <c r="A129" s="11">
        <v>120</v>
      </c>
      <c r="B129" s="12" t="s">
        <v>252</v>
      </c>
      <c r="C129" s="13" t="s">
        <v>253</v>
      </c>
      <c r="D129" s="438">
        <f t="shared" si="2"/>
        <v>0</v>
      </c>
      <c r="E129" s="438">
        <v>0</v>
      </c>
      <c r="F129" s="438">
        <f t="shared" si="3"/>
        <v>0</v>
      </c>
      <c r="G129" s="44">
        <v>0</v>
      </c>
      <c r="H129" s="44">
        <v>0</v>
      </c>
      <c r="I129" s="44">
        <v>0</v>
      </c>
    </row>
    <row r="130" spans="1:9" s="15" customFormat="1" x14ac:dyDescent="0.2">
      <c r="A130" s="11">
        <v>121</v>
      </c>
      <c r="B130" s="21" t="s">
        <v>254</v>
      </c>
      <c r="C130" s="13" t="s">
        <v>255</v>
      </c>
      <c r="D130" s="438">
        <f t="shared" si="2"/>
        <v>0</v>
      </c>
      <c r="E130" s="438">
        <v>0</v>
      </c>
      <c r="F130" s="438">
        <f t="shared" si="3"/>
        <v>0</v>
      </c>
      <c r="G130" s="44">
        <v>0</v>
      </c>
      <c r="H130" s="44">
        <v>0</v>
      </c>
      <c r="I130" s="44">
        <v>0</v>
      </c>
    </row>
    <row r="131" spans="1:9" s="15" customFormat="1" x14ac:dyDescent="0.2">
      <c r="A131" s="11">
        <v>122</v>
      </c>
      <c r="B131" s="21" t="s">
        <v>256</v>
      </c>
      <c r="C131" s="13" t="s">
        <v>257</v>
      </c>
      <c r="D131" s="438">
        <f t="shared" si="2"/>
        <v>0</v>
      </c>
      <c r="E131" s="438">
        <v>0</v>
      </c>
      <c r="F131" s="438">
        <f t="shared" si="3"/>
        <v>0</v>
      </c>
      <c r="G131" s="44">
        <v>0</v>
      </c>
      <c r="H131" s="44">
        <v>0</v>
      </c>
      <c r="I131" s="44">
        <v>0</v>
      </c>
    </row>
    <row r="132" spans="1:9" s="15" customFormat="1" x14ac:dyDescent="0.2">
      <c r="A132" s="11">
        <v>123</v>
      </c>
      <c r="B132" s="21" t="s">
        <v>258</v>
      </c>
      <c r="C132" s="13" t="s">
        <v>259</v>
      </c>
      <c r="D132" s="438">
        <f t="shared" si="2"/>
        <v>0</v>
      </c>
      <c r="E132" s="438">
        <v>0</v>
      </c>
      <c r="F132" s="438">
        <f t="shared" si="3"/>
        <v>0</v>
      </c>
      <c r="G132" s="44">
        <v>0</v>
      </c>
      <c r="H132" s="44">
        <v>0</v>
      </c>
      <c r="I132" s="44">
        <v>0</v>
      </c>
    </row>
    <row r="133" spans="1:9" s="15" customFormat="1" x14ac:dyDescent="0.2">
      <c r="A133" s="11">
        <v>124</v>
      </c>
      <c r="B133" s="12" t="s">
        <v>260</v>
      </c>
      <c r="C133" s="13" t="s">
        <v>261</v>
      </c>
      <c r="D133" s="438">
        <f t="shared" si="2"/>
        <v>11345</v>
      </c>
      <c r="E133" s="438">
        <v>10636</v>
      </c>
      <c r="F133" s="438">
        <f t="shared" si="3"/>
        <v>709</v>
      </c>
      <c r="G133" s="44">
        <v>101</v>
      </c>
      <c r="H133" s="44">
        <v>608</v>
      </c>
      <c r="I133" s="44">
        <v>0</v>
      </c>
    </row>
    <row r="134" spans="1:9" s="15" customFormat="1" x14ac:dyDescent="0.2">
      <c r="A134" s="11">
        <v>125</v>
      </c>
      <c r="B134" s="16" t="s">
        <v>262</v>
      </c>
      <c r="C134" s="13" t="s">
        <v>263</v>
      </c>
      <c r="D134" s="438">
        <f t="shared" si="2"/>
        <v>21182</v>
      </c>
      <c r="E134" s="438">
        <v>20352</v>
      </c>
      <c r="F134" s="438">
        <f t="shared" si="3"/>
        <v>830</v>
      </c>
      <c r="G134" s="44">
        <v>167</v>
      </c>
      <c r="H134" s="44">
        <v>635</v>
      </c>
      <c r="I134" s="44">
        <v>28</v>
      </c>
    </row>
    <row r="135" spans="1:9" x14ac:dyDescent="0.2">
      <c r="A135" s="11">
        <v>126</v>
      </c>
      <c r="B135" s="21" t="s">
        <v>264</v>
      </c>
      <c r="C135" s="13" t="s">
        <v>265</v>
      </c>
      <c r="D135" s="438">
        <f t="shared" si="2"/>
        <v>0</v>
      </c>
      <c r="E135" s="438">
        <v>0</v>
      </c>
      <c r="F135" s="438">
        <f t="shared" si="3"/>
        <v>0</v>
      </c>
      <c r="G135" s="44">
        <v>0</v>
      </c>
      <c r="H135" s="44">
        <v>0</v>
      </c>
      <c r="I135" s="44">
        <v>0</v>
      </c>
    </row>
    <row r="136" spans="1:9" x14ac:dyDescent="0.2">
      <c r="A136" s="11">
        <v>127</v>
      </c>
      <c r="B136" s="12" t="s">
        <v>266</v>
      </c>
      <c r="C136" s="13" t="s">
        <v>267</v>
      </c>
      <c r="D136" s="438">
        <f t="shared" si="2"/>
        <v>0</v>
      </c>
      <c r="E136" s="438">
        <v>0</v>
      </c>
      <c r="F136" s="438">
        <f t="shared" si="3"/>
        <v>0</v>
      </c>
      <c r="G136" s="44">
        <v>0</v>
      </c>
      <c r="H136" s="44">
        <v>0</v>
      </c>
      <c r="I136" s="44">
        <v>0</v>
      </c>
    </row>
    <row r="137" spans="1:9" ht="12.75" x14ac:dyDescent="0.2">
      <c r="A137" s="11">
        <v>128</v>
      </c>
      <c r="B137" s="391" t="s">
        <v>268</v>
      </c>
      <c r="C137" s="30" t="s">
        <v>269</v>
      </c>
      <c r="D137" s="438">
        <f t="shared" si="2"/>
        <v>0</v>
      </c>
      <c r="E137" s="438">
        <v>0</v>
      </c>
      <c r="F137" s="438">
        <f t="shared" si="3"/>
        <v>0</v>
      </c>
      <c r="G137" s="44">
        <v>0</v>
      </c>
      <c r="H137" s="44">
        <v>0</v>
      </c>
      <c r="I137" s="44">
        <v>0</v>
      </c>
    </row>
    <row r="138" spans="1:9" ht="12.75" x14ac:dyDescent="0.2">
      <c r="A138" s="11">
        <v>129</v>
      </c>
      <c r="B138" s="31" t="s">
        <v>270</v>
      </c>
      <c r="C138" s="32" t="s">
        <v>271</v>
      </c>
      <c r="D138" s="438">
        <f t="shared" ref="D138:D144" si="4">E138+F138</f>
        <v>0</v>
      </c>
      <c r="E138" s="438">
        <v>0</v>
      </c>
      <c r="F138" s="438">
        <f t="shared" ref="F138:F144" si="5">G138+H138+I138</f>
        <v>0</v>
      </c>
      <c r="G138" s="44">
        <v>0</v>
      </c>
      <c r="H138" s="44">
        <v>0</v>
      </c>
      <c r="I138" s="44">
        <v>0</v>
      </c>
    </row>
    <row r="139" spans="1:9" ht="12.75" x14ac:dyDescent="0.2">
      <c r="A139" s="11">
        <v>130</v>
      </c>
      <c r="B139" s="33" t="s">
        <v>272</v>
      </c>
      <c r="C139" s="34" t="s">
        <v>273</v>
      </c>
      <c r="D139" s="438">
        <f t="shared" si="4"/>
        <v>0</v>
      </c>
      <c r="E139" s="438">
        <v>0</v>
      </c>
      <c r="F139" s="438">
        <f t="shared" si="5"/>
        <v>0</v>
      </c>
      <c r="G139" s="44">
        <v>0</v>
      </c>
      <c r="H139" s="44">
        <v>0</v>
      </c>
      <c r="I139" s="44">
        <v>0</v>
      </c>
    </row>
    <row r="140" spans="1:9" ht="12.75" x14ac:dyDescent="0.2">
      <c r="A140" s="11">
        <v>131</v>
      </c>
      <c r="B140" s="35" t="s">
        <v>274</v>
      </c>
      <c r="C140" s="36" t="s">
        <v>748</v>
      </c>
      <c r="D140" s="438">
        <f t="shared" si="4"/>
        <v>0</v>
      </c>
      <c r="E140" s="438">
        <v>0</v>
      </c>
      <c r="F140" s="438">
        <f t="shared" si="5"/>
        <v>0</v>
      </c>
      <c r="G140" s="44">
        <v>0</v>
      </c>
      <c r="H140" s="44">
        <v>0</v>
      </c>
      <c r="I140" s="44">
        <v>0</v>
      </c>
    </row>
    <row r="141" spans="1:9" x14ac:dyDescent="0.2">
      <c r="A141" s="11">
        <v>132</v>
      </c>
      <c r="B141" s="11" t="s">
        <v>275</v>
      </c>
      <c r="C141" s="37" t="s">
        <v>276</v>
      </c>
      <c r="D141" s="438">
        <f t="shared" si="4"/>
        <v>0</v>
      </c>
      <c r="E141" s="438">
        <v>0</v>
      </c>
      <c r="F141" s="438">
        <f t="shared" si="5"/>
        <v>0</v>
      </c>
      <c r="G141" s="44">
        <v>0</v>
      </c>
      <c r="H141" s="44">
        <v>0</v>
      </c>
      <c r="I141" s="44">
        <v>0</v>
      </c>
    </row>
    <row r="142" spans="1:9" x14ac:dyDescent="0.2">
      <c r="A142" s="11">
        <v>133</v>
      </c>
      <c r="B142" s="38" t="s">
        <v>277</v>
      </c>
      <c r="C142" s="37" t="s">
        <v>278</v>
      </c>
      <c r="D142" s="438">
        <f t="shared" si="4"/>
        <v>0</v>
      </c>
      <c r="E142" s="438">
        <v>0</v>
      </c>
      <c r="F142" s="438">
        <f t="shared" si="5"/>
        <v>0</v>
      </c>
      <c r="G142" s="44">
        <v>0</v>
      </c>
      <c r="H142" s="44">
        <v>0</v>
      </c>
      <c r="I142" s="44">
        <v>0</v>
      </c>
    </row>
    <row r="143" spans="1:9" x14ac:dyDescent="0.2">
      <c r="A143" s="11">
        <v>134</v>
      </c>
      <c r="B143" s="39" t="s">
        <v>279</v>
      </c>
      <c r="C143" s="37" t="s">
        <v>280</v>
      </c>
      <c r="D143" s="438">
        <f t="shared" si="4"/>
        <v>0</v>
      </c>
      <c r="E143" s="438">
        <v>0</v>
      </c>
      <c r="F143" s="438">
        <f t="shared" si="5"/>
        <v>0</v>
      </c>
      <c r="G143" s="44">
        <v>0</v>
      </c>
      <c r="H143" s="44">
        <v>0</v>
      </c>
      <c r="I143" s="44">
        <v>0</v>
      </c>
    </row>
    <row r="144" spans="1:9" x14ac:dyDescent="0.2">
      <c r="A144" s="11">
        <v>135</v>
      </c>
      <c r="B144" s="39" t="s">
        <v>281</v>
      </c>
      <c r="C144" s="37" t="s">
        <v>282</v>
      </c>
      <c r="D144" s="438">
        <f t="shared" si="4"/>
        <v>0</v>
      </c>
      <c r="E144" s="438">
        <v>0</v>
      </c>
      <c r="F144" s="438">
        <f t="shared" si="5"/>
        <v>0</v>
      </c>
      <c r="G144" s="44">
        <v>0</v>
      </c>
      <c r="H144" s="44">
        <v>0</v>
      </c>
      <c r="I144" s="44">
        <v>0</v>
      </c>
    </row>
    <row r="145" spans="1:11" s="43" customFormat="1" x14ac:dyDescent="0.2">
      <c r="A145" s="41"/>
      <c r="B145" s="41"/>
      <c r="C145" s="42"/>
      <c r="D145" s="42"/>
      <c r="E145" s="42"/>
      <c r="F145" s="42"/>
      <c r="G145" s="1"/>
      <c r="H145" s="1"/>
      <c r="I145" s="1"/>
      <c r="J145" s="1"/>
      <c r="K145" s="1"/>
    </row>
    <row r="146" spans="1:11" x14ac:dyDescent="0.2">
      <c r="I146" s="43"/>
    </row>
    <row r="147" spans="1:11" s="43" customFormat="1" x14ac:dyDescent="0.2">
      <c r="A147" s="41"/>
      <c r="B147" s="41"/>
      <c r="C147" s="42"/>
      <c r="D147" s="42"/>
      <c r="E147" s="42"/>
      <c r="F147" s="42"/>
      <c r="G147" s="1"/>
      <c r="H147" s="1"/>
      <c r="I147" s="1"/>
      <c r="J147" s="1"/>
      <c r="K147" s="1"/>
    </row>
    <row r="148" spans="1:11" s="43" customFormat="1" x14ac:dyDescent="0.2">
      <c r="A148" s="41"/>
      <c r="B148" s="41"/>
      <c r="C148" s="42"/>
      <c r="D148" s="42"/>
      <c r="E148" s="42"/>
      <c r="F148" s="42"/>
      <c r="G148" s="1"/>
      <c r="H148" s="1"/>
      <c r="I148" s="1"/>
      <c r="J148" s="1"/>
      <c r="K148" s="1"/>
    </row>
  </sheetData>
  <mergeCells count="10">
    <mergeCell ref="A7:C7"/>
    <mergeCell ref="A9:C9"/>
    <mergeCell ref="A1:I3"/>
    <mergeCell ref="A4:A6"/>
    <mergeCell ref="B4:B6"/>
    <mergeCell ref="C4:C6"/>
    <mergeCell ref="E5:E6"/>
    <mergeCell ref="F5:I5"/>
    <mergeCell ref="D4:D6"/>
    <mergeCell ref="E4:I4"/>
  </mergeCells>
  <pageMargins left="0" right="0" top="0" bottom="0" header="0" footer="0"/>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4"/>
  <sheetViews>
    <sheetView zoomScaleNormal="100" zoomScaleSheetLayoutView="70" workbookViewId="0">
      <pane xSplit="2" ySplit="4" topLeftCell="C104" activePane="bottomRight" state="frozen"/>
      <selection activeCell="AH117" sqref="AH117"/>
      <selection pane="topRight" activeCell="AH117" sqref="AH117"/>
      <selection pane="bottomLeft" activeCell="AH117" sqref="AH117"/>
      <selection pane="bottomRight" activeCell="G59" sqref="G59"/>
    </sheetView>
  </sheetViews>
  <sheetFormatPr defaultColWidth="9.140625" defaultRowHeight="12.75" x14ac:dyDescent="0.2"/>
  <cols>
    <col min="1" max="1" width="7.7109375" style="160" hidden="1" customWidth="1"/>
    <col min="2" max="2" width="17.7109375" style="382" customWidth="1"/>
    <col min="3" max="3" width="7.42578125" style="162" customWidth="1"/>
    <col min="4" max="4" width="7.5703125" style="162" customWidth="1"/>
    <col min="5" max="5" width="7" style="162" customWidth="1"/>
    <col min="6" max="6" width="6.42578125" style="162" customWidth="1"/>
    <col min="7" max="7" width="6.140625" style="163" customWidth="1"/>
    <col min="8" max="8" width="6.85546875" style="162" customWidth="1"/>
    <col min="9" max="9" width="6.7109375" style="162" customWidth="1"/>
    <col min="10" max="10" width="7" style="162" customWidth="1"/>
    <col min="11" max="11" width="8.140625" style="163" customWidth="1"/>
    <col min="12" max="12" width="8.140625" style="162" customWidth="1"/>
    <col min="13" max="13" width="8.85546875" style="160" customWidth="1"/>
    <col min="14" max="14" width="8.42578125" style="164" customWidth="1"/>
    <col min="15" max="15" width="7.85546875" style="163" customWidth="1"/>
    <col min="16" max="16" width="8" style="162" customWidth="1"/>
    <col min="17" max="17" width="8.7109375" style="162" customWidth="1"/>
    <col min="18" max="18" width="8.7109375" style="163" customWidth="1"/>
    <col min="19" max="19" width="8.42578125" style="162" customWidth="1"/>
    <col min="20" max="20" width="7.7109375" style="160" customWidth="1"/>
    <col min="21" max="21" width="8.140625" style="160" customWidth="1"/>
    <col min="22" max="22" width="8.7109375" style="160" customWidth="1"/>
    <col min="23" max="23" width="8.140625" style="160" customWidth="1"/>
    <col min="24" max="24" width="8" style="161" customWidth="1"/>
    <col min="25" max="25" width="8.85546875" style="160" customWidth="1"/>
    <col min="26" max="26" width="7.28515625" style="161" customWidth="1"/>
    <col min="27" max="27" width="11.5703125" style="162" customWidth="1"/>
    <col min="28" max="28" width="7" style="162" customWidth="1"/>
    <col min="29" max="29" width="7.42578125" style="160" customWidth="1"/>
    <col min="30" max="30" width="8.140625" style="160" customWidth="1"/>
    <col min="31" max="31" width="9.140625" style="161" customWidth="1"/>
    <col min="32" max="32" width="6" style="161" hidden="1" customWidth="1"/>
    <col min="33" max="33" width="7.28515625" style="160" hidden="1" customWidth="1"/>
    <col min="34" max="34" width="10.85546875" style="562" bestFit="1" customWidth="1"/>
    <col min="35" max="35" width="9.140625" style="160"/>
    <col min="36" max="36" width="14.42578125" style="160" customWidth="1"/>
    <col min="37" max="16384" width="9.140625" style="160"/>
  </cols>
  <sheetData>
    <row r="1" spans="1:34" ht="28.5" customHeight="1" x14ac:dyDescent="0.2">
      <c r="B1" s="859" t="s">
        <v>421</v>
      </c>
      <c r="C1" s="859"/>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59"/>
      <c r="AD1" s="859"/>
      <c r="AE1" s="859"/>
      <c r="AF1" s="859"/>
    </row>
    <row r="2" spans="1:34" s="169" customFormat="1" ht="12.75" hidden="1" customHeight="1" x14ac:dyDescent="0.2">
      <c r="B2" s="171"/>
      <c r="C2" s="171"/>
      <c r="D2" s="171"/>
      <c r="E2" s="171"/>
      <c r="F2" s="171"/>
      <c r="G2" s="171"/>
      <c r="H2" s="171"/>
      <c r="I2" s="171"/>
      <c r="J2" s="171"/>
      <c r="K2" s="171"/>
      <c r="L2" s="171"/>
      <c r="M2" s="171"/>
      <c r="N2" s="171"/>
      <c r="O2" s="171"/>
      <c r="P2" s="171"/>
      <c r="Q2" s="171"/>
      <c r="R2" s="171"/>
      <c r="S2" s="170"/>
      <c r="T2" s="170"/>
      <c r="U2" s="170"/>
      <c r="V2" s="170"/>
      <c r="W2" s="170"/>
      <c r="X2" s="170"/>
      <c r="Y2" s="170"/>
      <c r="Z2" s="170"/>
      <c r="AA2" s="171"/>
      <c r="AB2" s="171"/>
      <c r="AC2" s="171"/>
      <c r="AD2" s="170"/>
      <c r="AE2" s="170"/>
      <c r="AF2" s="170"/>
      <c r="AH2" s="563"/>
    </row>
    <row r="3" spans="1:34" s="168" customFormat="1" ht="62.25" customHeight="1" x14ac:dyDescent="0.2">
      <c r="B3" s="860" t="s">
        <v>420</v>
      </c>
      <c r="C3" s="419" t="s">
        <v>243</v>
      </c>
      <c r="D3" s="419" t="s">
        <v>261</v>
      </c>
      <c r="E3" s="419" t="s">
        <v>253</v>
      </c>
      <c r="F3" s="419" t="s">
        <v>247</v>
      </c>
      <c r="G3" s="419" t="s">
        <v>419</v>
      </c>
      <c r="H3" s="419" t="s">
        <v>251</v>
      </c>
      <c r="I3" s="419" t="s">
        <v>259</v>
      </c>
      <c r="J3" s="419" t="s">
        <v>418</v>
      </c>
      <c r="K3" s="419" t="s">
        <v>417</v>
      </c>
      <c r="L3" s="419" t="s">
        <v>706</v>
      </c>
      <c r="M3" s="419" t="s">
        <v>159</v>
      </c>
      <c r="N3" s="419" t="s">
        <v>163</v>
      </c>
      <c r="O3" s="419" t="s">
        <v>263</v>
      </c>
      <c r="P3" s="419" t="s">
        <v>165</v>
      </c>
      <c r="Q3" s="419" t="s">
        <v>197</v>
      </c>
      <c r="R3" s="419" t="s">
        <v>72</v>
      </c>
      <c r="S3" s="419" t="s">
        <v>707</v>
      </c>
      <c r="T3" s="419" t="s">
        <v>708</v>
      </c>
      <c r="U3" s="419" t="s">
        <v>709</v>
      </c>
      <c r="V3" s="419" t="s">
        <v>414</v>
      </c>
      <c r="W3" s="419" t="s">
        <v>92</v>
      </c>
      <c r="X3" s="419" t="s">
        <v>710</v>
      </c>
      <c r="Y3" s="419" t="s">
        <v>76</v>
      </c>
      <c r="Z3" s="419" t="s">
        <v>195</v>
      </c>
      <c r="AA3" s="486" t="s">
        <v>323</v>
      </c>
      <c r="AB3" s="419" t="s">
        <v>413</v>
      </c>
      <c r="AC3" s="419" t="s">
        <v>114</v>
      </c>
      <c r="AD3" s="419" t="s">
        <v>364</v>
      </c>
      <c r="AE3" s="420" t="s">
        <v>412</v>
      </c>
      <c r="AF3" s="419" t="s">
        <v>411</v>
      </c>
      <c r="AG3" s="420" t="s">
        <v>410</v>
      </c>
      <c r="AH3" s="564"/>
    </row>
    <row r="4" spans="1:34" s="168" customFormat="1" ht="89.25" customHeight="1" x14ac:dyDescent="0.2">
      <c r="B4" s="861"/>
      <c r="C4" s="421" t="s">
        <v>409</v>
      </c>
      <c r="D4" s="421" t="s">
        <v>409</v>
      </c>
      <c r="E4" s="421" t="s">
        <v>409</v>
      </c>
      <c r="F4" s="421" t="s">
        <v>409</v>
      </c>
      <c r="G4" s="421" t="s">
        <v>409</v>
      </c>
      <c r="H4" s="421" t="s">
        <v>409</v>
      </c>
      <c r="I4" s="421" t="s">
        <v>409</v>
      </c>
      <c r="J4" s="421" t="s">
        <v>409</v>
      </c>
      <c r="K4" s="421" t="s">
        <v>409</v>
      </c>
      <c r="L4" s="421" t="s">
        <v>409</v>
      </c>
      <c r="M4" s="421" t="s">
        <v>409</v>
      </c>
      <c r="N4" s="421" t="s">
        <v>409</v>
      </c>
      <c r="O4" s="421" t="s">
        <v>409</v>
      </c>
      <c r="P4" s="421" t="s">
        <v>409</v>
      </c>
      <c r="Q4" s="421" t="s">
        <v>409</v>
      </c>
      <c r="R4" s="421" t="s">
        <v>409</v>
      </c>
      <c r="S4" s="421" t="s">
        <v>409</v>
      </c>
      <c r="T4" s="421" t="s">
        <v>409</v>
      </c>
      <c r="U4" s="421" t="s">
        <v>409</v>
      </c>
      <c r="V4" s="421" t="s">
        <v>409</v>
      </c>
      <c r="W4" s="421" t="s">
        <v>409</v>
      </c>
      <c r="X4" s="421" t="s">
        <v>409</v>
      </c>
      <c r="Y4" s="421" t="s">
        <v>409</v>
      </c>
      <c r="Z4" s="421" t="s">
        <v>409</v>
      </c>
      <c r="AA4" s="421" t="s">
        <v>409</v>
      </c>
      <c r="AB4" s="421" t="s">
        <v>409</v>
      </c>
      <c r="AC4" s="421" t="s">
        <v>409</v>
      </c>
      <c r="AD4" s="421" t="s">
        <v>409</v>
      </c>
      <c r="AE4" s="421" t="s">
        <v>409</v>
      </c>
      <c r="AF4" s="421" t="s">
        <v>409</v>
      </c>
      <c r="AG4" s="421" t="s">
        <v>409</v>
      </c>
      <c r="AH4" s="564"/>
    </row>
    <row r="5" spans="1:34" s="166" customFormat="1" ht="11.25" hidden="1" customHeight="1" x14ac:dyDescent="0.2">
      <c r="B5" s="392"/>
      <c r="C5" s="392">
        <v>3</v>
      </c>
      <c r="D5" s="392">
        <v>5</v>
      </c>
      <c r="E5" s="392">
        <v>7</v>
      </c>
      <c r="F5" s="392">
        <v>9</v>
      </c>
      <c r="G5" s="392">
        <v>11</v>
      </c>
      <c r="H5" s="392">
        <v>13</v>
      </c>
      <c r="I5" s="392">
        <v>15</v>
      </c>
      <c r="J5" s="392">
        <v>17</v>
      </c>
      <c r="K5" s="392">
        <v>19</v>
      </c>
      <c r="L5" s="392">
        <v>21</v>
      </c>
      <c r="M5" s="392">
        <v>23</v>
      </c>
      <c r="N5" s="392">
        <v>25</v>
      </c>
      <c r="O5" s="392">
        <v>27</v>
      </c>
      <c r="P5" s="392">
        <v>29</v>
      </c>
      <c r="Q5" s="392">
        <v>31</v>
      </c>
      <c r="R5" s="392">
        <v>33</v>
      </c>
      <c r="S5" s="392">
        <v>35</v>
      </c>
      <c r="T5" s="392">
        <v>37</v>
      </c>
      <c r="U5" s="392">
        <v>39</v>
      </c>
      <c r="V5" s="392">
        <v>41</v>
      </c>
      <c r="W5" s="392">
        <v>43</v>
      </c>
      <c r="X5" s="392">
        <v>45</v>
      </c>
      <c r="Y5" s="392">
        <v>47</v>
      </c>
      <c r="Z5" s="392">
        <v>49</v>
      </c>
      <c r="AA5" s="392">
        <v>51</v>
      </c>
      <c r="AB5" s="392">
        <v>53</v>
      </c>
      <c r="AC5" s="392">
        <v>55</v>
      </c>
      <c r="AD5" s="392">
        <v>57</v>
      </c>
      <c r="AE5" s="392">
        <v>59</v>
      </c>
      <c r="AF5" s="392">
        <v>61</v>
      </c>
      <c r="AG5" s="392">
        <v>63</v>
      </c>
      <c r="AH5" s="565"/>
    </row>
    <row r="6" spans="1:34" s="167" customFormat="1" ht="22.5" customHeight="1" x14ac:dyDescent="0.2">
      <c r="A6" s="167">
        <v>0</v>
      </c>
      <c r="B6" s="413" t="s">
        <v>408</v>
      </c>
      <c r="C6" s="393">
        <v>150</v>
      </c>
      <c r="D6" s="393">
        <v>24</v>
      </c>
      <c r="E6" s="393">
        <f t="shared" ref="E6:AG6" si="0">E7+E8+E9+E10</f>
        <v>252</v>
      </c>
      <c r="F6" s="393">
        <v>0</v>
      </c>
      <c r="G6" s="393">
        <v>0</v>
      </c>
      <c r="H6" s="393">
        <f t="shared" si="0"/>
        <v>0</v>
      </c>
      <c r="I6" s="393">
        <v>0</v>
      </c>
      <c r="J6" s="393">
        <v>109</v>
      </c>
      <c r="K6" s="393">
        <v>0</v>
      </c>
      <c r="L6" s="393">
        <v>40</v>
      </c>
      <c r="M6" s="393">
        <f t="shared" si="0"/>
        <v>30</v>
      </c>
      <c r="N6" s="393">
        <v>129</v>
      </c>
      <c r="O6" s="393">
        <v>61</v>
      </c>
      <c r="P6" s="393">
        <v>0</v>
      </c>
      <c r="Q6" s="393">
        <v>0</v>
      </c>
      <c r="R6" s="393">
        <v>0</v>
      </c>
      <c r="S6" s="393">
        <v>0</v>
      </c>
      <c r="T6" s="393">
        <v>0</v>
      </c>
      <c r="U6" s="393">
        <v>0</v>
      </c>
      <c r="V6" s="393">
        <v>12</v>
      </c>
      <c r="W6" s="393">
        <v>0</v>
      </c>
      <c r="X6" s="393">
        <f t="shared" si="0"/>
        <v>0</v>
      </c>
      <c r="Y6" s="393">
        <f t="shared" si="0"/>
        <v>0</v>
      </c>
      <c r="Z6" s="393">
        <v>0</v>
      </c>
      <c r="AA6" s="393">
        <f t="shared" si="0"/>
        <v>0</v>
      </c>
      <c r="AB6" s="393">
        <v>190</v>
      </c>
      <c r="AC6" s="393">
        <v>0</v>
      </c>
      <c r="AD6" s="393">
        <v>0</v>
      </c>
      <c r="AE6" s="393">
        <f t="shared" si="0"/>
        <v>997</v>
      </c>
      <c r="AF6" s="393">
        <f t="shared" si="0"/>
        <v>0</v>
      </c>
      <c r="AG6" s="393">
        <f t="shared" si="0"/>
        <v>997</v>
      </c>
      <c r="AH6" s="566"/>
    </row>
    <row r="7" spans="1:34" s="166" customFormat="1" ht="13.5" customHeight="1" x14ac:dyDescent="0.2">
      <c r="A7" s="166">
        <v>1</v>
      </c>
      <c r="B7" s="392">
        <v>1</v>
      </c>
      <c r="C7" s="394">
        <v>35</v>
      </c>
      <c r="D7" s="394">
        <v>1</v>
      </c>
      <c r="E7" s="394">
        <f>132-20</f>
        <v>112</v>
      </c>
      <c r="F7" s="394"/>
      <c r="G7" s="394"/>
      <c r="H7" s="394"/>
      <c r="I7" s="394"/>
      <c r="J7" s="394"/>
      <c r="K7" s="394"/>
      <c r="L7" s="394">
        <v>30</v>
      </c>
      <c r="M7" s="394">
        <v>15</v>
      </c>
      <c r="N7" s="394">
        <v>70</v>
      </c>
      <c r="O7" s="394">
        <v>26</v>
      </c>
      <c r="P7" s="394">
        <v>0</v>
      </c>
      <c r="Q7" s="394"/>
      <c r="R7" s="394"/>
      <c r="S7" s="394"/>
      <c r="T7" s="394"/>
      <c r="U7" s="394"/>
      <c r="V7" s="395">
        <v>12</v>
      </c>
      <c r="W7" s="395"/>
      <c r="X7" s="395"/>
      <c r="Y7" s="396"/>
      <c r="Z7" s="396"/>
      <c r="AA7" s="396"/>
      <c r="AB7" s="395">
        <v>150</v>
      </c>
      <c r="AC7" s="395"/>
      <c r="AD7" s="394"/>
      <c r="AE7" s="397">
        <f>C7+D7+E7+F7+G7+H7+I7+J7+K7+L7+M7+N7+O7+P7+Q7+R7+S7+T7+U7+V7+W7+X7+Y7+Z7+AA7+AB7+AC7+AD7</f>
        <v>451</v>
      </c>
      <c r="AF7" s="396"/>
      <c r="AG7" s="398">
        <f>AE7+AF7</f>
        <v>451</v>
      </c>
      <c r="AH7" s="565"/>
    </row>
    <row r="8" spans="1:34" s="166" customFormat="1" ht="13.5" customHeight="1" x14ac:dyDescent="0.2">
      <c r="A8" s="166">
        <v>2</v>
      </c>
      <c r="B8" s="392">
        <v>2</v>
      </c>
      <c r="C8" s="395">
        <v>115</v>
      </c>
      <c r="D8" s="395">
        <v>23</v>
      </c>
      <c r="E8" s="395">
        <v>140</v>
      </c>
      <c r="F8" s="394"/>
      <c r="G8" s="395"/>
      <c r="H8" s="399"/>
      <c r="I8" s="395"/>
      <c r="J8" s="395">
        <v>109</v>
      </c>
      <c r="K8" s="395"/>
      <c r="L8" s="394">
        <v>10</v>
      </c>
      <c r="M8" s="395">
        <v>15</v>
      </c>
      <c r="N8" s="394">
        <v>59</v>
      </c>
      <c r="O8" s="395">
        <v>35</v>
      </c>
      <c r="P8" s="394"/>
      <c r="Q8" s="395"/>
      <c r="R8" s="395"/>
      <c r="S8" s="399"/>
      <c r="T8" s="395"/>
      <c r="U8" s="394"/>
      <c r="V8" s="395"/>
      <c r="W8" s="395"/>
      <c r="X8" s="395"/>
      <c r="Y8" s="396"/>
      <c r="Z8" s="396"/>
      <c r="AA8" s="396"/>
      <c r="AB8" s="395">
        <v>40</v>
      </c>
      <c r="AC8" s="395"/>
      <c r="AD8" s="394"/>
      <c r="AE8" s="397">
        <f>C8+D8+E8+F8+G8+H8+I8+J8+K8+L8+M8+N8+O8+P8+Q8+R8+S8+T8+U8+V8+W8+X8+Y8+Z8+AA8+AB8+AC8+AD8</f>
        <v>546</v>
      </c>
      <c r="AF8" s="396"/>
      <c r="AG8" s="398">
        <f>AE8+AF8</f>
        <v>546</v>
      </c>
      <c r="AH8" s="565"/>
    </row>
    <row r="9" spans="1:34" s="166" customFormat="1" ht="13.5" customHeight="1" x14ac:dyDescent="0.2">
      <c r="A9" s="166">
        <v>3</v>
      </c>
      <c r="B9" s="392">
        <v>3</v>
      </c>
      <c r="C9" s="395"/>
      <c r="D9" s="395"/>
      <c r="E9" s="395"/>
      <c r="F9" s="394"/>
      <c r="G9" s="395"/>
      <c r="H9" s="399"/>
      <c r="I9" s="395"/>
      <c r="J9" s="395"/>
      <c r="K9" s="395"/>
      <c r="L9" s="394"/>
      <c r="M9" s="395"/>
      <c r="N9" s="394"/>
      <c r="O9" s="395"/>
      <c r="P9" s="394"/>
      <c r="Q9" s="395"/>
      <c r="R9" s="395"/>
      <c r="S9" s="399"/>
      <c r="T9" s="395"/>
      <c r="U9" s="394"/>
      <c r="V9" s="395"/>
      <c r="W9" s="395"/>
      <c r="X9" s="395"/>
      <c r="Y9" s="396"/>
      <c r="Z9" s="396"/>
      <c r="AA9" s="396"/>
      <c r="AB9" s="395"/>
      <c r="AC9" s="395"/>
      <c r="AD9" s="394"/>
      <c r="AE9" s="397">
        <f>C9+D9+E9+F9+G9+H9+I9+J9+K9+L9+M9+N9+O9+P9+Q9+R9+S9+T9+U9+V9+W9+X9+Y9+Z9+AA9+AB9+AC9+AD9</f>
        <v>0</v>
      </c>
      <c r="AF9" s="396"/>
      <c r="AG9" s="398">
        <f>AE9+AF9</f>
        <v>0</v>
      </c>
      <c r="AH9" s="565"/>
    </row>
    <row r="10" spans="1:34" s="166" customFormat="1" ht="13.5" customHeight="1" x14ac:dyDescent="0.2">
      <c r="A10" s="166">
        <v>4</v>
      </c>
      <c r="B10" s="392">
        <v>4</v>
      </c>
      <c r="C10" s="395"/>
      <c r="D10" s="395"/>
      <c r="E10" s="395"/>
      <c r="F10" s="394"/>
      <c r="G10" s="395"/>
      <c r="H10" s="399"/>
      <c r="I10" s="395"/>
      <c r="J10" s="395"/>
      <c r="K10" s="395"/>
      <c r="L10" s="394"/>
      <c r="M10" s="395"/>
      <c r="N10" s="394"/>
      <c r="O10" s="395"/>
      <c r="P10" s="394"/>
      <c r="Q10" s="395"/>
      <c r="R10" s="395"/>
      <c r="S10" s="399"/>
      <c r="T10" s="395"/>
      <c r="U10" s="394"/>
      <c r="V10" s="395"/>
      <c r="W10" s="395"/>
      <c r="X10" s="395"/>
      <c r="Y10" s="396"/>
      <c r="Z10" s="396"/>
      <c r="AA10" s="396"/>
      <c r="AB10" s="395"/>
      <c r="AC10" s="395"/>
      <c r="AD10" s="394"/>
      <c r="AE10" s="397">
        <f>C10+D10+E10+F10+G10+H10+I10+J10+K10+L10+M10+N10+O10+P10+Q10+R10+S10+T10+U10+V10+W10+X10+Y10+Z10+AA10+AB10+AC10+AD10</f>
        <v>0</v>
      </c>
      <c r="AF10" s="396"/>
      <c r="AG10" s="398">
        <f>AE10+AF10</f>
        <v>0</v>
      </c>
      <c r="AH10" s="565"/>
    </row>
    <row r="11" spans="1:34" s="166" customFormat="1" ht="22.5" customHeight="1" x14ac:dyDescent="0.2">
      <c r="A11" s="166">
        <v>0</v>
      </c>
      <c r="B11" s="413" t="s">
        <v>407</v>
      </c>
      <c r="C11" s="393">
        <v>50</v>
      </c>
      <c r="D11" s="393">
        <v>0</v>
      </c>
      <c r="E11" s="393">
        <f t="shared" ref="E11:AG11" si="1">E12</f>
        <v>0</v>
      </c>
      <c r="F11" s="393">
        <v>0</v>
      </c>
      <c r="G11" s="393">
        <v>0</v>
      </c>
      <c r="H11" s="393">
        <f t="shared" si="1"/>
        <v>0</v>
      </c>
      <c r="I11" s="393">
        <v>0</v>
      </c>
      <c r="J11" s="393">
        <v>14</v>
      </c>
      <c r="K11" s="393">
        <v>0</v>
      </c>
      <c r="L11" s="393">
        <v>0</v>
      </c>
      <c r="M11" s="393">
        <f t="shared" si="1"/>
        <v>0</v>
      </c>
      <c r="N11" s="393">
        <v>0</v>
      </c>
      <c r="O11" s="393">
        <v>9</v>
      </c>
      <c r="P11" s="393">
        <v>0</v>
      </c>
      <c r="Q11" s="393">
        <v>0</v>
      </c>
      <c r="R11" s="393">
        <v>0</v>
      </c>
      <c r="S11" s="393">
        <v>0</v>
      </c>
      <c r="T11" s="393">
        <v>0</v>
      </c>
      <c r="U11" s="393">
        <v>0</v>
      </c>
      <c r="V11" s="393">
        <v>0</v>
      </c>
      <c r="W11" s="393">
        <v>0</v>
      </c>
      <c r="X11" s="393">
        <f t="shared" si="1"/>
        <v>0</v>
      </c>
      <c r="Y11" s="393">
        <f t="shared" si="1"/>
        <v>0</v>
      </c>
      <c r="Z11" s="393">
        <v>0</v>
      </c>
      <c r="AA11" s="393">
        <f t="shared" si="1"/>
        <v>0</v>
      </c>
      <c r="AB11" s="393">
        <v>0</v>
      </c>
      <c r="AC11" s="393">
        <v>0</v>
      </c>
      <c r="AD11" s="393">
        <v>0</v>
      </c>
      <c r="AE11" s="393">
        <f t="shared" si="1"/>
        <v>73</v>
      </c>
      <c r="AF11" s="393">
        <f t="shared" si="1"/>
        <v>0</v>
      </c>
      <c r="AG11" s="393">
        <f t="shared" si="1"/>
        <v>73</v>
      </c>
      <c r="AH11" s="565"/>
    </row>
    <row r="12" spans="1:34" s="166" customFormat="1" ht="13.5" customHeight="1" x14ac:dyDescent="0.2">
      <c r="A12" s="166">
        <v>5</v>
      </c>
      <c r="B12" s="392">
        <v>5</v>
      </c>
      <c r="C12" s="395">
        <v>50</v>
      </c>
      <c r="D12" s="395"/>
      <c r="E12" s="395"/>
      <c r="F12" s="395"/>
      <c r="G12" s="395"/>
      <c r="H12" s="395"/>
      <c r="I12" s="395"/>
      <c r="J12" s="395">
        <v>14</v>
      </c>
      <c r="K12" s="395"/>
      <c r="L12" s="395"/>
      <c r="M12" s="395"/>
      <c r="N12" s="394"/>
      <c r="O12" s="395">
        <v>9</v>
      </c>
      <c r="P12" s="395"/>
      <c r="Q12" s="395"/>
      <c r="R12" s="395"/>
      <c r="S12" s="395"/>
      <c r="T12" s="395"/>
      <c r="U12" s="394"/>
      <c r="V12" s="395"/>
      <c r="W12" s="395"/>
      <c r="X12" s="395"/>
      <c r="Y12" s="396"/>
      <c r="Z12" s="396"/>
      <c r="AA12" s="396"/>
      <c r="AB12" s="395"/>
      <c r="AC12" s="395"/>
      <c r="AD12" s="394"/>
      <c r="AE12" s="397">
        <f>C12+D12+E12+F12+G12+H12+I12+J12+K12+L12+M12+N12+O12+P12+Q12+R12+S12+T12+U12+V12+W12+X12+Y12+Z12+AA12+AB12+AC12+AD12</f>
        <v>73</v>
      </c>
      <c r="AF12" s="396"/>
      <c r="AG12" s="397">
        <f>AE12+AF12</f>
        <v>73</v>
      </c>
      <c r="AH12" s="565"/>
    </row>
    <row r="13" spans="1:34" s="166" customFormat="1" ht="22.5" customHeight="1" x14ac:dyDescent="0.2">
      <c r="A13" s="166">
        <v>0</v>
      </c>
      <c r="B13" s="413" t="s">
        <v>406</v>
      </c>
      <c r="C13" s="393">
        <v>40</v>
      </c>
      <c r="D13" s="393">
        <v>0</v>
      </c>
      <c r="E13" s="393">
        <f t="shared" ref="E13:AG13" si="2">E14+E15</f>
        <v>0</v>
      </c>
      <c r="F13" s="393">
        <v>0</v>
      </c>
      <c r="G13" s="393">
        <v>0</v>
      </c>
      <c r="H13" s="393">
        <f t="shared" si="2"/>
        <v>0</v>
      </c>
      <c r="I13" s="393">
        <v>0</v>
      </c>
      <c r="J13" s="393">
        <v>17</v>
      </c>
      <c r="K13" s="393">
        <v>0</v>
      </c>
      <c r="L13" s="393">
        <v>0</v>
      </c>
      <c r="M13" s="393">
        <f t="shared" si="2"/>
        <v>21</v>
      </c>
      <c r="N13" s="393">
        <v>0</v>
      </c>
      <c r="O13" s="393">
        <v>0</v>
      </c>
      <c r="P13" s="393">
        <v>0</v>
      </c>
      <c r="Q13" s="393">
        <v>0</v>
      </c>
      <c r="R13" s="393">
        <v>0</v>
      </c>
      <c r="S13" s="393">
        <v>0</v>
      </c>
      <c r="T13" s="393">
        <v>0</v>
      </c>
      <c r="U13" s="393">
        <v>0</v>
      </c>
      <c r="V13" s="393">
        <v>0</v>
      </c>
      <c r="W13" s="393">
        <v>0</v>
      </c>
      <c r="X13" s="393">
        <f t="shared" si="2"/>
        <v>0</v>
      </c>
      <c r="Y13" s="393">
        <f t="shared" si="2"/>
        <v>0</v>
      </c>
      <c r="Z13" s="393">
        <v>0</v>
      </c>
      <c r="AA13" s="393">
        <f t="shared" si="2"/>
        <v>0</v>
      </c>
      <c r="AB13" s="393">
        <v>0</v>
      </c>
      <c r="AC13" s="393">
        <v>0</v>
      </c>
      <c r="AD13" s="393">
        <v>0</v>
      </c>
      <c r="AE13" s="393">
        <f t="shared" si="2"/>
        <v>78</v>
      </c>
      <c r="AF13" s="393">
        <f t="shared" si="2"/>
        <v>0</v>
      </c>
      <c r="AG13" s="393">
        <f t="shared" si="2"/>
        <v>78</v>
      </c>
      <c r="AH13" s="565"/>
    </row>
    <row r="14" spans="1:34" s="166" customFormat="1" ht="13.5" customHeight="1" x14ac:dyDescent="0.2">
      <c r="A14" s="166">
        <v>6</v>
      </c>
      <c r="B14" s="392">
        <v>6</v>
      </c>
      <c r="C14" s="395">
        <v>40</v>
      </c>
      <c r="D14" s="395"/>
      <c r="E14" s="395"/>
      <c r="F14" s="394"/>
      <c r="G14" s="395"/>
      <c r="H14" s="395"/>
      <c r="I14" s="395"/>
      <c r="J14" s="395">
        <v>17</v>
      </c>
      <c r="K14" s="395"/>
      <c r="L14" s="395"/>
      <c r="M14" s="395">
        <v>21</v>
      </c>
      <c r="N14" s="394"/>
      <c r="O14" s="395"/>
      <c r="P14" s="395"/>
      <c r="Q14" s="395"/>
      <c r="R14" s="395"/>
      <c r="S14" s="395"/>
      <c r="T14" s="395"/>
      <c r="U14" s="394"/>
      <c r="V14" s="395"/>
      <c r="W14" s="395"/>
      <c r="X14" s="395"/>
      <c r="Y14" s="396"/>
      <c r="Z14" s="396"/>
      <c r="AA14" s="396"/>
      <c r="AB14" s="395"/>
      <c r="AC14" s="395"/>
      <c r="AD14" s="394"/>
      <c r="AE14" s="397">
        <f>C14+D14+E14+F14+G14+H14+I14+J14+K14+L14+M14+N14+O14+P14+Q14+R14+S14+T14+U14+V14+W14+X14+Y14+Z14+AA14+AB14+AC14+AD14</f>
        <v>78</v>
      </c>
      <c r="AF14" s="396"/>
      <c r="AG14" s="397">
        <f>AE14+AF14</f>
        <v>78</v>
      </c>
      <c r="AH14" s="565"/>
    </row>
    <row r="15" spans="1:34" s="166" customFormat="1" ht="13.5" customHeight="1" x14ac:dyDescent="0.2">
      <c r="A15" s="166">
        <v>7</v>
      </c>
      <c r="B15" s="392">
        <v>7</v>
      </c>
      <c r="C15" s="395"/>
      <c r="D15" s="395"/>
      <c r="E15" s="395"/>
      <c r="F15" s="395"/>
      <c r="G15" s="395"/>
      <c r="H15" s="395"/>
      <c r="I15" s="395"/>
      <c r="J15" s="395"/>
      <c r="K15" s="395"/>
      <c r="L15" s="395"/>
      <c r="M15" s="395"/>
      <c r="N15" s="394"/>
      <c r="O15" s="395"/>
      <c r="P15" s="395"/>
      <c r="Q15" s="395"/>
      <c r="R15" s="395"/>
      <c r="S15" s="395"/>
      <c r="T15" s="395"/>
      <c r="U15" s="394"/>
      <c r="V15" s="395"/>
      <c r="W15" s="395"/>
      <c r="X15" s="395"/>
      <c r="Y15" s="396"/>
      <c r="Z15" s="396"/>
      <c r="AA15" s="396"/>
      <c r="AB15" s="395"/>
      <c r="AC15" s="395"/>
      <c r="AD15" s="394"/>
      <c r="AE15" s="397">
        <f>C15+D15+E15+F15+G15+H15+I15+J15+K15+L15+M15+N15+O15+P15+Q15+R15+S15+T15+U15+V15+W15+X15+Y15+Z15+AA15+AB15+AC15+AD15</f>
        <v>0</v>
      </c>
      <c r="AF15" s="396"/>
      <c r="AG15" s="397">
        <f>AE15+AF15</f>
        <v>0</v>
      </c>
      <c r="AH15" s="565"/>
    </row>
    <row r="16" spans="1:34" s="166" customFormat="1" ht="22.5" customHeight="1" x14ac:dyDescent="0.2">
      <c r="A16" s="166">
        <v>0</v>
      </c>
      <c r="B16" s="413" t="s">
        <v>405</v>
      </c>
      <c r="C16" s="393">
        <v>0</v>
      </c>
      <c r="D16" s="393">
        <v>0</v>
      </c>
      <c r="E16" s="393">
        <f t="shared" ref="E16:AG16" si="3">E17</f>
        <v>0</v>
      </c>
      <c r="F16" s="393">
        <v>0</v>
      </c>
      <c r="G16" s="393">
        <v>0</v>
      </c>
      <c r="H16" s="393">
        <f t="shared" si="3"/>
        <v>0</v>
      </c>
      <c r="I16" s="393">
        <v>0</v>
      </c>
      <c r="J16" s="393">
        <v>7</v>
      </c>
      <c r="K16" s="393">
        <v>0</v>
      </c>
      <c r="L16" s="393">
        <v>0</v>
      </c>
      <c r="M16" s="393">
        <f t="shared" si="3"/>
        <v>0</v>
      </c>
      <c r="N16" s="393">
        <v>0</v>
      </c>
      <c r="O16" s="393">
        <v>0</v>
      </c>
      <c r="P16" s="393">
        <v>0</v>
      </c>
      <c r="Q16" s="393">
        <v>0</v>
      </c>
      <c r="R16" s="393">
        <v>0</v>
      </c>
      <c r="S16" s="393">
        <v>0</v>
      </c>
      <c r="T16" s="393">
        <v>0</v>
      </c>
      <c r="U16" s="393">
        <v>0</v>
      </c>
      <c r="V16" s="393">
        <v>0</v>
      </c>
      <c r="W16" s="393">
        <v>0</v>
      </c>
      <c r="X16" s="393">
        <f t="shared" si="3"/>
        <v>0</v>
      </c>
      <c r="Y16" s="393">
        <f t="shared" si="3"/>
        <v>0</v>
      </c>
      <c r="Z16" s="393">
        <v>0</v>
      </c>
      <c r="AA16" s="393">
        <f t="shared" si="3"/>
        <v>0</v>
      </c>
      <c r="AB16" s="393">
        <v>0</v>
      </c>
      <c r="AC16" s="393">
        <v>0</v>
      </c>
      <c r="AD16" s="393">
        <v>0</v>
      </c>
      <c r="AE16" s="393">
        <f t="shared" si="3"/>
        <v>7</v>
      </c>
      <c r="AF16" s="393">
        <f t="shared" si="3"/>
        <v>0</v>
      </c>
      <c r="AG16" s="393">
        <f t="shared" si="3"/>
        <v>7</v>
      </c>
      <c r="AH16" s="565"/>
    </row>
    <row r="17" spans="1:34" s="165" customFormat="1" ht="13.5" customHeight="1" x14ac:dyDescent="0.2">
      <c r="A17" s="165">
        <v>8</v>
      </c>
      <c r="B17" s="392">
        <v>8</v>
      </c>
      <c r="C17" s="395"/>
      <c r="D17" s="395"/>
      <c r="E17" s="395"/>
      <c r="F17" s="395"/>
      <c r="G17" s="395"/>
      <c r="H17" s="395"/>
      <c r="I17" s="395"/>
      <c r="J17" s="395">
        <v>7</v>
      </c>
      <c r="K17" s="395"/>
      <c r="L17" s="395"/>
      <c r="M17" s="395"/>
      <c r="N17" s="394"/>
      <c r="O17" s="395"/>
      <c r="P17" s="395"/>
      <c r="Q17" s="395"/>
      <c r="R17" s="395"/>
      <c r="S17" s="395"/>
      <c r="T17" s="395"/>
      <c r="U17" s="394"/>
      <c r="V17" s="395"/>
      <c r="W17" s="395"/>
      <c r="X17" s="394"/>
      <c r="Y17" s="400"/>
      <c r="Z17" s="400"/>
      <c r="AA17" s="400"/>
      <c r="AB17" s="395"/>
      <c r="AC17" s="395"/>
      <c r="AD17" s="394"/>
      <c r="AE17" s="397">
        <f>C17+D17+E17+F17+G17+H17+I17+J17+K17+L17+M17+N17+O17+P17+Q17+R17+S17+T17+U17+V17+W17+X17+Y17+Z17+AA17+AB17+AC17+AD17</f>
        <v>7</v>
      </c>
      <c r="AF17" s="400"/>
      <c r="AG17" s="394">
        <f>AE17+AF17</f>
        <v>7</v>
      </c>
      <c r="AH17" s="567"/>
    </row>
    <row r="18" spans="1:34" s="166" customFormat="1" ht="22.5" customHeight="1" x14ac:dyDescent="0.2">
      <c r="A18" s="166">
        <v>0</v>
      </c>
      <c r="B18" s="413" t="s">
        <v>404</v>
      </c>
      <c r="C18" s="393">
        <v>0</v>
      </c>
      <c r="D18" s="393">
        <v>0</v>
      </c>
      <c r="E18" s="393">
        <f t="shared" ref="E18:AG18" si="4">E19</f>
        <v>0</v>
      </c>
      <c r="F18" s="393">
        <v>0</v>
      </c>
      <c r="G18" s="393">
        <v>0</v>
      </c>
      <c r="H18" s="393">
        <f t="shared" si="4"/>
        <v>52</v>
      </c>
      <c r="I18" s="393">
        <v>0</v>
      </c>
      <c r="J18" s="393">
        <v>0</v>
      </c>
      <c r="K18" s="393">
        <v>0</v>
      </c>
      <c r="L18" s="393">
        <v>0</v>
      </c>
      <c r="M18" s="393">
        <f t="shared" si="4"/>
        <v>0</v>
      </c>
      <c r="N18" s="393">
        <v>0</v>
      </c>
      <c r="O18" s="393">
        <v>0</v>
      </c>
      <c r="P18" s="393">
        <v>0</v>
      </c>
      <c r="Q18" s="393">
        <v>0</v>
      </c>
      <c r="R18" s="393">
        <v>0</v>
      </c>
      <c r="S18" s="393">
        <v>0</v>
      </c>
      <c r="T18" s="393">
        <v>0</v>
      </c>
      <c r="U18" s="393">
        <v>0</v>
      </c>
      <c r="V18" s="393">
        <v>0</v>
      </c>
      <c r="W18" s="393">
        <v>0</v>
      </c>
      <c r="X18" s="393">
        <f t="shared" si="4"/>
        <v>0</v>
      </c>
      <c r="Y18" s="393">
        <f t="shared" si="4"/>
        <v>0</v>
      </c>
      <c r="Z18" s="393">
        <v>0</v>
      </c>
      <c r="AA18" s="393">
        <f t="shared" si="4"/>
        <v>0</v>
      </c>
      <c r="AB18" s="393">
        <v>0</v>
      </c>
      <c r="AC18" s="393">
        <v>0</v>
      </c>
      <c r="AD18" s="393">
        <v>0</v>
      </c>
      <c r="AE18" s="393">
        <f t="shared" si="4"/>
        <v>52</v>
      </c>
      <c r="AF18" s="393">
        <f t="shared" si="4"/>
        <v>0</v>
      </c>
      <c r="AG18" s="393">
        <f t="shared" si="4"/>
        <v>52</v>
      </c>
      <c r="AH18" s="565"/>
    </row>
    <row r="19" spans="1:34" s="166" customFormat="1" ht="13.5" customHeight="1" x14ac:dyDescent="0.2">
      <c r="A19" s="166">
        <v>9</v>
      </c>
      <c r="B19" s="392">
        <v>9</v>
      </c>
      <c r="C19" s="395"/>
      <c r="D19" s="395"/>
      <c r="E19" s="395"/>
      <c r="F19" s="395"/>
      <c r="G19" s="395"/>
      <c r="H19" s="395">
        <v>52</v>
      </c>
      <c r="I19" s="395"/>
      <c r="J19" s="395"/>
      <c r="K19" s="395"/>
      <c r="L19" s="395"/>
      <c r="M19" s="395"/>
      <c r="N19" s="395"/>
      <c r="O19" s="395"/>
      <c r="P19" s="395"/>
      <c r="Q19" s="395"/>
      <c r="R19" s="395"/>
      <c r="S19" s="395"/>
      <c r="T19" s="395"/>
      <c r="U19" s="394"/>
      <c r="V19" s="395"/>
      <c r="W19" s="395"/>
      <c r="X19" s="395"/>
      <c r="Y19" s="396"/>
      <c r="Z19" s="396"/>
      <c r="AA19" s="396"/>
      <c r="AB19" s="395"/>
      <c r="AC19" s="395"/>
      <c r="AD19" s="394"/>
      <c r="AE19" s="397">
        <f>C19+D19+E19+F19+G19+H19+I19+J19+K19+L19+M19+N19+O19+P19+Q19+R19+S19+T19+U19+V19+W19+X19+Y19+Z19+AA19+AB19+AC19+AD19</f>
        <v>52</v>
      </c>
      <c r="AF19" s="396"/>
      <c r="AG19" s="397">
        <f>AE19+AF19</f>
        <v>52</v>
      </c>
      <c r="AH19" s="565"/>
    </row>
    <row r="20" spans="1:34" s="166" customFormat="1" ht="22.5" customHeight="1" x14ac:dyDescent="0.2">
      <c r="A20" s="166">
        <v>0</v>
      </c>
      <c r="B20" s="413" t="s">
        <v>403</v>
      </c>
      <c r="C20" s="393">
        <v>0</v>
      </c>
      <c r="D20" s="393">
        <v>0</v>
      </c>
      <c r="E20" s="393">
        <f t="shared" ref="E20:AG20" si="5">E21+E22</f>
        <v>0</v>
      </c>
      <c r="F20" s="393">
        <v>0</v>
      </c>
      <c r="G20" s="393">
        <v>0</v>
      </c>
      <c r="H20" s="393">
        <f t="shared" si="5"/>
        <v>0</v>
      </c>
      <c r="I20" s="393">
        <v>0</v>
      </c>
      <c r="J20" s="393">
        <v>0</v>
      </c>
      <c r="K20" s="393">
        <v>0</v>
      </c>
      <c r="L20" s="393">
        <v>0</v>
      </c>
      <c r="M20" s="393">
        <f t="shared" si="5"/>
        <v>0</v>
      </c>
      <c r="N20" s="393">
        <v>125</v>
      </c>
      <c r="O20" s="393">
        <v>0</v>
      </c>
      <c r="P20" s="393">
        <v>0</v>
      </c>
      <c r="Q20" s="393">
        <v>0</v>
      </c>
      <c r="R20" s="393">
        <v>0</v>
      </c>
      <c r="S20" s="393">
        <v>30</v>
      </c>
      <c r="T20" s="393">
        <v>0</v>
      </c>
      <c r="U20" s="393">
        <v>0</v>
      </c>
      <c r="V20" s="393">
        <v>0</v>
      </c>
      <c r="W20" s="393">
        <v>0</v>
      </c>
      <c r="X20" s="393">
        <f t="shared" si="5"/>
        <v>0</v>
      </c>
      <c r="Y20" s="393">
        <f t="shared" si="5"/>
        <v>0</v>
      </c>
      <c r="Z20" s="393">
        <v>0</v>
      </c>
      <c r="AA20" s="393">
        <f t="shared" si="5"/>
        <v>0</v>
      </c>
      <c r="AB20" s="393">
        <v>0</v>
      </c>
      <c r="AC20" s="393">
        <v>0</v>
      </c>
      <c r="AD20" s="393">
        <v>0</v>
      </c>
      <c r="AE20" s="393">
        <f t="shared" si="5"/>
        <v>155</v>
      </c>
      <c r="AF20" s="393">
        <f t="shared" si="5"/>
        <v>0</v>
      </c>
      <c r="AG20" s="393">
        <f t="shared" si="5"/>
        <v>155</v>
      </c>
      <c r="AH20" s="565"/>
    </row>
    <row r="21" spans="1:34" s="166" customFormat="1" ht="13.5" customHeight="1" x14ac:dyDescent="0.2">
      <c r="A21" s="166">
        <v>10</v>
      </c>
      <c r="B21" s="392">
        <v>10</v>
      </c>
      <c r="C21" s="395"/>
      <c r="D21" s="395"/>
      <c r="E21" s="395"/>
      <c r="F21" s="395"/>
      <c r="G21" s="395"/>
      <c r="H21" s="399"/>
      <c r="I21" s="395"/>
      <c r="J21" s="395"/>
      <c r="K21" s="395"/>
      <c r="L21" s="399"/>
      <c r="M21" s="395"/>
      <c r="N21" s="395">
        <v>90</v>
      </c>
      <c r="O21" s="399"/>
      <c r="P21" s="399"/>
      <c r="Q21" s="395"/>
      <c r="R21" s="394"/>
      <c r="S21" s="395">
        <v>30</v>
      </c>
      <c r="T21" s="395"/>
      <c r="U21" s="394"/>
      <c r="V21" s="395"/>
      <c r="W21" s="395"/>
      <c r="X21" s="395"/>
      <c r="Y21" s="396"/>
      <c r="Z21" s="396"/>
      <c r="AA21" s="396"/>
      <c r="AB21" s="395"/>
      <c r="AC21" s="395"/>
      <c r="AD21" s="394"/>
      <c r="AE21" s="397">
        <f>C21+D21+E21+F21+G21+H21+I21+J21+K21+L21+M21+N21+O21+P21+Q21+R21+S21+T21+U21+V21+W21+X21+Y21+Z21+AA21+AB21+AC21+AD21</f>
        <v>120</v>
      </c>
      <c r="AF21" s="396"/>
      <c r="AG21" s="397">
        <f>AE21+AF21</f>
        <v>120</v>
      </c>
      <c r="AH21" s="565"/>
    </row>
    <row r="22" spans="1:34" s="166" customFormat="1" ht="13.5" customHeight="1" x14ac:dyDescent="0.2">
      <c r="A22" s="166">
        <v>11</v>
      </c>
      <c r="B22" s="392">
        <v>11</v>
      </c>
      <c r="C22" s="401"/>
      <c r="D22" s="401"/>
      <c r="E22" s="401"/>
      <c r="F22" s="401"/>
      <c r="G22" s="401"/>
      <c r="H22" s="402"/>
      <c r="I22" s="401"/>
      <c r="J22" s="401"/>
      <c r="K22" s="401"/>
      <c r="L22" s="402"/>
      <c r="M22" s="401"/>
      <c r="N22" s="395">
        <v>35</v>
      </c>
      <c r="O22" s="402"/>
      <c r="P22" s="402"/>
      <c r="Q22" s="401"/>
      <c r="R22" s="394"/>
      <c r="S22" s="402"/>
      <c r="T22" s="401"/>
      <c r="U22" s="394"/>
      <c r="V22" s="395"/>
      <c r="W22" s="395"/>
      <c r="X22" s="395"/>
      <c r="Y22" s="396"/>
      <c r="Z22" s="396"/>
      <c r="AA22" s="396"/>
      <c r="AB22" s="395"/>
      <c r="AC22" s="395"/>
      <c r="AD22" s="394"/>
      <c r="AE22" s="397">
        <f>C22+D22+E22+F22+G22+H22+I22+J22+K22+L22+M22+N22+O22+P22+Q22+R22+S22+T22+U22+V22+W22+X22+Y22+Z22+AA22+AB22+AC22+AD22</f>
        <v>35</v>
      </c>
      <c r="AF22" s="396"/>
      <c r="AG22" s="397">
        <f>AE22+AF22</f>
        <v>35</v>
      </c>
      <c r="AH22" s="565"/>
    </row>
    <row r="23" spans="1:34" s="165" customFormat="1" ht="22.5" customHeight="1" x14ac:dyDescent="0.2">
      <c r="A23" s="165">
        <v>0</v>
      </c>
      <c r="B23" s="413" t="s">
        <v>402</v>
      </c>
      <c r="C23" s="393">
        <v>739</v>
      </c>
      <c r="D23" s="393">
        <v>467</v>
      </c>
      <c r="E23" s="393">
        <f t="shared" ref="E23:AG23" si="6">SUM(E24:E30)</f>
        <v>0</v>
      </c>
      <c r="F23" s="393">
        <v>0</v>
      </c>
      <c r="G23" s="393">
        <v>100</v>
      </c>
      <c r="H23" s="393">
        <f t="shared" si="6"/>
        <v>0</v>
      </c>
      <c r="I23" s="393">
        <v>0</v>
      </c>
      <c r="J23" s="393">
        <v>167</v>
      </c>
      <c r="K23" s="393">
        <v>25</v>
      </c>
      <c r="L23" s="393">
        <v>0</v>
      </c>
      <c r="M23" s="393">
        <f t="shared" si="6"/>
        <v>0</v>
      </c>
      <c r="N23" s="393">
        <v>0</v>
      </c>
      <c r="O23" s="393">
        <v>250</v>
      </c>
      <c r="P23" s="393">
        <v>0</v>
      </c>
      <c r="Q23" s="393">
        <v>7</v>
      </c>
      <c r="R23" s="393">
        <v>14</v>
      </c>
      <c r="S23" s="393">
        <v>216</v>
      </c>
      <c r="T23" s="393">
        <v>25</v>
      </c>
      <c r="U23" s="393">
        <v>0</v>
      </c>
      <c r="V23" s="393">
        <v>0</v>
      </c>
      <c r="W23" s="393">
        <v>0</v>
      </c>
      <c r="X23" s="393">
        <f t="shared" si="6"/>
        <v>0</v>
      </c>
      <c r="Y23" s="393">
        <f t="shared" si="6"/>
        <v>0</v>
      </c>
      <c r="Z23" s="393">
        <v>0</v>
      </c>
      <c r="AA23" s="393">
        <f t="shared" si="6"/>
        <v>0</v>
      </c>
      <c r="AB23" s="393">
        <v>0</v>
      </c>
      <c r="AC23" s="393">
        <v>0</v>
      </c>
      <c r="AD23" s="393">
        <v>0</v>
      </c>
      <c r="AE23" s="393">
        <f t="shared" si="6"/>
        <v>2010</v>
      </c>
      <c r="AF23" s="393">
        <f t="shared" si="6"/>
        <v>0</v>
      </c>
      <c r="AG23" s="393">
        <f t="shared" si="6"/>
        <v>2010</v>
      </c>
      <c r="AH23" s="567"/>
    </row>
    <row r="24" spans="1:34" s="166" customFormat="1" ht="13.5" customHeight="1" x14ac:dyDescent="0.2">
      <c r="A24" s="166">
        <v>12</v>
      </c>
      <c r="B24" s="392">
        <v>12</v>
      </c>
      <c r="C24" s="394">
        <v>699</v>
      </c>
      <c r="D24" s="394">
        <v>435</v>
      </c>
      <c r="E24" s="394"/>
      <c r="F24" s="394"/>
      <c r="G24" s="394">
        <v>100</v>
      </c>
      <c r="H24" s="394"/>
      <c r="I24" s="394"/>
      <c r="J24" s="394">
        <v>93</v>
      </c>
      <c r="K24" s="403">
        <v>2</v>
      </c>
      <c r="L24" s="394"/>
      <c r="M24" s="394"/>
      <c r="N24" s="395"/>
      <c r="O24" s="394">
        <v>235</v>
      </c>
      <c r="P24" s="394"/>
      <c r="Q24" s="394">
        <v>3</v>
      </c>
      <c r="R24" s="394"/>
      <c r="S24" s="394">
        <v>198</v>
      </c>
      <c r="T24" s="395">
        <v>3</v>
      </c>
      <c r="U24" s="395"/>
      <c r="V24" s="395"/>
      <c r="W24" s="395"/>
      <c r="X24" s="395"/>
      <c r="Y24" s="396"/>
      <c r="Z24" s="396"/>
      <c r="AA24" s="396"/>
      <c r="AB24" s="395"/>
      <c r="AC24" s="395"/>
      <c r="AD24" s="394"/>
      <c r="AE24" s="397">
        <f t="shared" ref="AE24:AE30" si="7">C24+D24+E24+F24+G24+H24+I24+J24+K24+L24+M24+N24+O24+P24+Q24+R24+S24+T24+U24+V24+W24+X24+Y24+Z24+AA24+AB24+AC24+AD24</f>
        <v>1768</v>
      </c>
      <c r="AF24" s="396"/>
      <c r="AG24" s="397">
        <f t="shared" ref="AG24:AG30" si="8">AE24+AF24</f>
        <v>1768</v>
      </c>
      <c r="AH24" s="565"/>
    </row>
    <row r="25" spans="1:34" s="166" customFormat="1" ht="13.5" customHeight="1" x14ac:dyDescent="0.2">
      <c r="A25" s="166">
        <v>13</v>
      </c>
      <c r="B25" s="392">
        <v>13</v>
      </c>
      <c r="C25" s="394"/>
      <c r="D25" s="394"/>
      <c r="E25" s="394"/>
      <c r="F25" s="394"/>
      <c r="G25" s="394"/>
      <c r="H25" s="404"/>
      <c r="I25" s="394"/>
      <c r="J25" s="394"/>
      <c r="K25" s="403"/>
      <c r="L25" s="404"/>
      <c r="M25" s="394"/>
      <c r="N25" s="395"/>
      <c r="O25" s="404"/>
      <c r="P25" s="404"/>
      <c r="Q25" s="394"/>
      <c r="R25" s="394"/>
      <c r="S25" s="394"/>
      <c r="T25" s="395"/>
      <c r="U25" s="395"/>
      <c r="V25" s="395"/>
      <c r="W25" s="395"/>
      <c r="X25" s="395"/>
      <c r="Y25" s="396"/>
      <c r="Z25" s="396"/>
      <c r="AA25" s="396"/>
      <c r="AB25" s="395"/>
      <c r="AC25" s="395"/>
      <c r="AD25" s="394"/>
      <c r="AE25" s="397">
        <f t="shared" si="7"/>
        <v>0</v>
      </c>
      <c r="AF25" s="396"/>
      <c r="AG25" s="397">
        <f t="shared" si="8"/>
        <v>0</v>
      </c>
      <c r="AH25" s="565"/>
    </row>
    <row r="26" spans="1:34" s="166" customFormat="1" ht="13.5" customHeight="1" x14ac:dyDescent="0.2">
      <c r="A26" s="166">
        <v>14</v>
      </c>
      <c r="B26" s="392">
        <v>14</v>
      </c>
      <c r="C26" s="395">
        <v>7</v>
      </c>
      <c r="D26" s="395">
        <v>2</v>
      </c>
      <c r="E26" s="395"/>
      <c r="F26" s="395"/>
      <c r="G26" s="395"/>
      <c r="H26" s="399"/>
      <c r="I26" s="395"/>
      <c r="J26" s="395"/>
      <c r="K26" s="403"/>
      <c r="L26" s="399"/>
      <c r="M26" s="395"/>
      <c r="N26" s="395"/>
      <c r="O26" s="395">
        <v>7</v>
      </c>
      <c r="P26" s="399"/>
      <c r="Q26" s="395"/>
      <c r="R26" s="395"/>
      <c r="S26" s="395">
        <v>8</v>
      </c>
      <c r="T26" s="395"/>
      <c r="U26" s="395"/>
      <c r="V26" s="395"/>
      <c r="W26" s="395"/>
      <c r="X26" s="395"/>
      <c r="Y26" s="396"/>
      <c r="Z26" s="396"/>
      <c r="AA26" s="396"/>
      <c r="AB26" s="395"/>
      <c r="AC26" s="395"/>
      <c r="AD26" s="394"/>
      <c r="AE26" s="397">
        <f t="shared" si="7"/>
        <v>24</v>
      </c>
      <c r="AF26" s="396"/>
      <c r="AG26" s="397">
        <f t="shared" si="8"/>
        <v>24</v>
      </c>
      <c r="AH26" s="565"/>
    </row>
    <row r="27" spans="1:34" s="166" customFormat="1" ht="13.5" customHeight="1" x14ac:dyDescent="0.2">
      <c r="A27" s="166">
        <v>15</v>
      </c>
      <c r="B27" s="392">
        <v>15</v>
      </c>
      <c r="C27" s="401"/>
      <c r="D27" s="401"/>
      <c r="E27" s="401"/>
      <c r="F27" s="401"/>
      <c r="G27" s="401"/>
      <c r="H27" s="402"/>
      <c r="I27" s="401"/>
      <c r="J27" s="401">
        <v>71</v>
      </c>
      <c r="K27" s="403">
        <v>23</v>
      </c>
      <c r="L27" s="402"/>
      <c r="M27" s="401"/>
      <c r="N27" s="395"/>
      <c r="O27" s="402"/>
      <c r="P27" s="402"/>
      <c r="Q27" s="395"/>
      <c r="R27" s="401"/>
      <c r="S27" s="401"/>
      <c r="T27" s="395"/>
      <c r="U27" s="395"/>
      <c r="V27" s="395"/>
      <c r="W27" s="395"/>
      <c r="X27" s="395"/>
      <c r="Y27" s="396"/>
      <c r="Z27" s="396"/>
      <c r="AA27" s="396"/>
      <c r="AB27" s="395"/>
      <c r="AC27" s="395"/>
      <c r="AD27" s="394"/>
      <c r="AE27" s="397">
        <f t="shared" si="7"/>
        <v>94</v>
      </c>
      <c r="AF27" s="396"/>
      <c r="AG27" s="397">
        <f t="shared" si="8"/>
        <v>94</v>
      </c>
      <c r="AH27" s="565"/>
    </row>
    <row r="28" spans="1:34" s="166" customFormat="1" ht="13.5" customHeight="1" x14ac:dyDescent="0.2">
      <c r="A28" s="166">
        <v>16</v>
      </c>
      <c r="B28" s="392">
        <v>16</v>
      </c>
      <c r="C28" s="395">
        <v>16</v>
      </c>
      <c r="D28" s="395"/>
      <c r="E28" s="395"/>
      <c r="F28" s="395"/>
      <c r="G28" s="395"/>
      <c r="H28" s="399"/>
      <c r="I28" s="395"/>
      <c r="J28" s="395"/>
      <c r="K28" s="403"/>
      <c r="L28" s="399"/>
      <c r="M28" s="395"/>
      <c r="N28" s="395"/>
      <c r="O28" s="399"/>
      <c r="P28" s="399"/>
      <c r="Q28" s="395">
        <v>4</v>
      </c>
      <c r="R28" s="395">
        <v>14</v>
      </c>
      <c r="S28" s="395">
        <v>2</v>
      </c>
      <c r="T28" s="395">
        <v>22</v>
      </c>
      <c r="U28" s="395"/>
      <c r="V28" s="395"/>
      <c r="W28" s="395"/>
      <c r="X28" s="395"/>
      <c r="Y28" s="396"/>
      <c r="Z28" s="396"/>
      <c r="AA28" s="396"/>
      <c r="AB28" s="395"/>
      <c r="AC28" s="395"/>
      <c r="AD28" s="394"/>
      <c r="AE28" s="397">
        <f t="shared" si="7"/>
        <v>58</v>
      </c>
      <c r="AF28" s="396"/>
      <c r="AG28" s="397">
        <f t="shared" si="8"/>
        <v>58</v>
      </c>
      <c r="AH28" s="565"/>
    </row>
    <row r="29" spans="1:34" s="166" customFormat="1" ht="13.5" customHeight="1" x14ac:dyDescent="0.2">
      <c r="A29" s="166">
        <v>17</v>
      </c>
      <c r="B29" s="392">
        <v>17</v>
      </c>
      <c r="C29" s="395">
        <v>12</v>
      </c>
      <c r="D29" s="395">
        <v>30</v>
      </c>
      <c r="E29" s="395"/>
      <c r="F29" s="395"/>
      <c r="G29" s="395"/>
      <c r="H29" s="399"/>
      <c r="I29" s="395"/>
      <c r="J29" s="403"/>
      <c r="K29" s="403"/>
      <c r="L29" s="399"/>
      <c r="M29" s="395"/>
      <c r="N29" s="395"/>
      <c r="O29" s="395">
        <v>8</v>
      </c>
      <c r="P29" s="399"/>
      <c r="Q29" s="395"/>
      <c r="R29" s="395"/>
      <c r="S29" s="399">
        <v>8</v>
      </c>
      <c r="T29" s="395"/>
      <c r="U29" s="395"/>
      <c r="V29" s="395"/>
      <c r="W29" s="395"/>
      <c r="X29" s="395"/>
      <c r="Y29" s="396"/>
      <c r="Z29" s="396"/>
      <c r="AA29" s="396"/>
      <c r="AB29" s="395"/>
      <c r="AC29" s="395"/>
      <c r="AD29" s="395"/>
      <c r="AE29" s="405">
        <f t="shared" si="7"/>
        <v>58</v>
      </c>
      <c r="AF29" s="396"/>
      <c r="AG29" s="405">
        <f t="shared" si="8"/>
        <v>58</v>
      </c>
      <c r="AH29" s="565"/>
    </row>
    <row r="30" spans="1:34" s="166" customFormat="1" ht="13.5" customHeight="1" x14ac:dyDescent="0.2">
      <c r="B30" s="392">
        <v>18</v>
      </c>
      <c r="C30" s="395">
        <v>5</v>
      </c>
      <c r="D30" s="395"/>
      <c r="E30" s="395"/>
      <c r="F30" s="395"/>
      <c r="G30" s="395"/>
      <c r="H30" s="399"/>
      <c r="I30" s="395"/>
      <c r="J30" s="403">
        <v>3</v>
      </c>
      <c r="K30" s="403"/>
      <c r="L30" s="399"/>
      <c r="M30" s="395"/>
      <c r="N30" s="395"/>
      <c r="O30" s="395"/>
      <c r="P30" s="399"/>
      <c r="Q30" s="395"/>
      <c r="R30" s="395"/>
      <c r="S30" s="399"/>
      <c r="T30" s="395"/>
      <c r="U30" s="395"/>
      <c r="V30" s="395"/>
      <c r="W30" s="395"/>
      <c r="X30" s="395"/>
      <c r="Y30" s="396"/>
      <c r="Z30" s="396"/>
      <c r="AA30" s="396"/>
      <c r="AB30" s="395"/>
      <c r="AC30" s="395"/>
      <c r="AD30" s="395"/>
      <c r="AE30" s="405">
        <f t="shared" si="7"/>
        <v>8</v>
      </c>
      <c r="AF30" s="396"/>
      <c r="AG30" s="405">
        <f t="shared" si="8"/>
        <v>8</v>
      </c>
      <c r="AH30" s="565"/>
    </row>
    <row r="31" spans="1:34" s="165" customFormat="1" ht="22.5" customHeight="1" x14ac:dyDescent="0.2">
      <c r="A31" s="165">
        <v>0</v>
      </c>
      <c r="B31" s="413" t="s">
        <v>401</v>
      </c>
      <c r="C31" s="393">
        <v>80</v>
      </c>
      <c r="D31" s="393">
        <v>0</v>
      </c>
      <c r="E31" s="393">
        <f t="shared" ref="E31:AF31" si="9">SUM(E32:E33)</f>
        <v>620</v>
      </c>
      <c r="F31" s="393">
        <v>0</v>
      </c>
      <c r="G31" s="393">
        <v>0</v>
      </c>
      <c r="H31" s="393">
        <f t="shared" si="9"/>
        <v>0</v>
      </c>
      <c r="I31" s="393">
        <v>0</v>
      </c>
      <c r="J31" s="393">
        <v>79</v>
      </c>
      <c r="K31" s="393">
        <v>105</v>
      </c>
      <c r="L31" s="393">
        <v>0</v>
      </c>
      <c r="M31" s="393">
        <f t="shared" si="9"/>
        <v>0</v>
      </c>
      <c r="N31" s="393">
        <v>0</v>
      </c>
      <c r="O31" s="393">
        <v>0</v>
      </c>
      <c r="P31" s="393">
        <v>107</v>
      </c>
      <c r="Q31" s="393">
        <v>0</v>
      </c>
      <c r="R31" s="393">
        <v>0</v>
      </c>
      <c r="S31" s="393">
        <v>0</v>
      </c>
      <c r="T31" s="393">
        <v>0</v>
      </c>
      <c r="U31" s="393">
        <v>0</v>
      </c>
      <c r="V31" s="393">
        <v>0</v>
      </c>
      <c r="W31" s="393">
        <v>0</v>
      </c>
      <c r="X31" s="393">
        <f t="shared" si="9"/>
        <v>0</v>
      </c>
      <c r="Y31" s="393">
        <f t="shared" si="9"/>
        <v>0</v>
      </c>
      <c r="Z31" s="393">
        <v>0</v>
      </c>
      <c r="AA31" s="393">
        <f t="shared" si="9"/>
        <v>0</v>
      </c>
      <c r="AB31" s="393">
        <v>0</v>
      </c>
      <c r="AC31" s="393">
        <v>0</v>
      </c>
      <c r="AD31" s="393">
        <v>0</v>
      </c>
      <c r="AE31" s="393">
        <f t="shared" si="9"/>
        <v>991</v>
      </c>
      <c r="AF31" s="393">
        <f t="shared" si="9"/>
        <v>0</v>
      </c>
      <c r="AG31" s="393">
        <f>SUM(AG32:AG33)</f>
        <v>991</v>
      </c>
      <c r="AH31" s="567"/>
    </row>
    <row r="32" spans="1:34" s="166" customFormat="1" ht="13.5" customHeight="1" x14ac:dyDescent="0.2">
      <c r="A32" s="166">
        <v>18</v>
      </c>
      <c r="B32" s="392">
        <v>19</v>
      </c>
      <c r="C32" s="394">
        <v>66</v>
      </c>
      <c r="D32" s="394"/>
      <c r="E32" s="394">
        <v>565</v>
      </c>
      <c r="F32" s="406"/>
      <c r="G32" s="394"/>
      <c r="H32" s="394"/>
      <c r="I32" s="394"/>
      <c r="J32" s="394">
        <v>64</v>
      </c>
      <c r="K32" s="394">
        <v>0</v>
      </c>
      <c r="L32" s="394"/>
      <c r="M32" s="394"/>
      <c r="N32" s="394"/>
      <c r="O32" s="394"/>
      <c r="P32" s="394">
        <v>102</v>
      </c>
      <c r="Q32" s="394"/>
      <c r="R32" s="394"/>
      <c r="S32" s="394"/>
      <c r="T32" s="394"/>
      <c r="U32" s="394"/>
      <c r="V32" s="394"/>
      <c r="W32" s="394"/>
      <c r="X32" s="394"/>
      <c r="Y32" s="396"/>
      <c r="Z32" s="396"/>
      <c r="AA32" s="396"/>
      <c r="AB32" s="394"/>
      <c r="AC32" s="394"/>
      <c r="AD32" s="394"/>
      <c r="AE32" s="397">
        <f>C32+D32+E32+F32+G32+H32+I32+J32+K32+L32+M32+N32+O32+P32+Q32+R32+S32+T32+U32+V32+W32+X32+Y32+Z32+AA32+AB32+AC32+AD32</f>
        <v>797</v>
      </c>
      <c r="AF32" s="396"/>
      <c r="AG32" s="397">
        <f>AE32+AF32</f>
        <v>797</v>
      </c>
      <c r="AH32" s="565"/>
    </row>
    <row r="33" spans="1:34" s="166" customFormat="1" ht="13.5" customHeight="1" x14ac:dyDescent="0.2">
      <c r="A33" s="166">
        <v>19</v>
      </c>
      <c r="B33" s="392">
        <v>20</v>
      </c>
      <c r="C33" s="394">
        <v>14</v>
      </c>
      <c r="D33" s="394"/>
      <c r="E33" s="394">
        <v>55</v>
      </c>
      <c r="F33" s="394"/>
      <c r="G33" s="394"/>
      <c r="H33" s="394"/>
      <c r="I33" s="394"/>
      <c r="J33" s="394">
        <v>15</v>
      </c>
      <c r="K33" s="394">
        <v>105</v>
      </c>
      <c r="L33" s="394"/>
      <c r="M33" s="394"/>
      <c r="N33" s="394"/>
      <c r="O33" s="394"/>
      <c r="P33" s="394">
        <v>5</v>
      </c>
      <c r="Q33" s="394"/>
      <c r="R33" s="394"/>
      <c r="S33" s="394"/>
      <c r="T33" s="394"/>
      <c r="U33" s="394"/>
      <c r="V33" s="394"/>
      <c r="W33" s="394"/>
      <c r="X33" s="394"/>
      <c r="Y33" s="396"/>
      <c r="Z33" s="396"/>
      <c r="AA33" s="396"/>
      <c r="AB33" s="394"/>
      <c r="AC33" s="394"/>
      <c r="AD33" s="394"/>
      <c r="AE33" s="397">
        <f>C33+D33+E33+F33+G33+H33+I33+J33+K33+L33+M33+N33+O33+P33+Q33+R33+S33+T33+U33+V33+W33+X33+Y33+Z33+AA33+AB33+AC33+AD33</f>
        <v>194</v>
      </c>
      <c r="AF33" s="396"/>
      <c r="AG33" s="397">
        <f>AE33+AF33</f>
        <v>194</v>
      </c>
      <c r="AH33" s="565"/>
    </row>
    <row r="34" spans="1:34" s="165" customFormat="1" ht="22.5" customHeight="1" x14ac:dyDescent="0.2">
      <c r="A34" s="165">
        <v>0</v>
      </c>
      <c r="B34" s="413" t="s">
        <v>400</v>
      </c>
      <c r="C34" s="393">
        <v>305</v>
      </c>
      <c r="D34" s="393">
        <v>0</v>
      </c>
      <c r="E34" s="393">
        <f t="shared" ref="E34:AG34" si="10">SUM(E35:E41)</f>
        <v>0</v>
      </c>
      <c r="F34" s="393">
        <v>0</v>
      </c>
      <c r="G34" s="393">
        <v>1773</v>
      </c>
      <c r="H34" s="393">
        <f t="shared" si="10"/>
        <v>0</v>
      </c>
      <c r="I34" s="393">
        <v>0</v>
      </c>
      <c r="J34" s="393">
        <v>223</v>
      </c>
      <c r="K34" s="393">
        <v>0</v>
      </c>
      <c r="L34" s="393">
        <v>0</v>
      </c>
      <c r="M34" s="393">
        <f t="shared" si="10"/>
        <v>0</v>
      </c>
      <c r="N34" s="393">
        <v>0</v>
      </c>
      <c r="O34" s="393">
        <v>0</v>
      </c>
      <c r="P34" s="393">
        <v>0</v>
      </c>
      <c r="Q34" s="393">
        <v>0</v>
      </c>
      <c r="R34" s="393">
        <v>0</v>
      </c>
      <c r="S34" s="393">
        <v>172</v>
      </c>
      <c r="T34" s="393">
        <v>0</v>
      </c>
      <c r="U34" s="393">
        <v>0</v>
      </c>
      <c r="V34" s="393">
        <v>0</v>
      </c>
      <c r="W34" s="393">
        <v>0</v>
      </c>
      <c r="X34" s="393">
        <f t="shared" si="10"/>
        <v>0</v>
      </c>
      <c r="Y34" s="393">
        <f t="shared" si="10"/>
        <v>0</v>
      </c>
      <c r="Z34" s="393">
        <v>0</v>
      </c>
      <c r="AA34" s="393">
        <f t="shared" si="10"/>
        <v>0</v>
      </c>
      <c r="AB34" s="393">
        <v>0</v>
      </c>
      <c r="AC34" s="393">
        <v>0</v>
      </c>
      <c r="AD34" s="393">
        <v>0</v>
      </c>
      <c r="AE34" s="393">
        <f t="shared" si="10"/>
        <v>2473</v>
      </c>
      <c r="AF34" s="393">
        <f t="shared" si="10"/>
        <v>0</v>
      </c>
      <c r="AG34" s="393">
        <f t="shared" si="10"/>
        <v>2473</v>
      </c>
      <c r="AH34" s="567"/>
    </row>
    <row r="35" spans="1:34" s="166" customFormat="1" ht="13.5" customHeight="1" x14ac:dyDescent="0.2">
      <c r="A35" s="166">
        <v>20</v>
      </c>
      <c r="B35" s="392">
        <v>21</v>
      </c>
      <c r="C35" s="395">
        <v>125</v>
      </c>
      <c r="D35" s="395"/>
      <c r="E35" s="395"/>
      <c r="F35" s="395"/>
      <c r="G35" s="395">
        <v>1300</v>
      </c>
      <c r="H35" s="395"/>
      <c r="I35" s="395"/>
      <c r="J35" s="395"/>
      <c r="K35" s="395"/>
      <c r="L35" s="395"/>
      <c r="M35" s="395"/>
      <c r="N35" s="395"/>
      <c r="O35" s="395"/>
      <c r="P35" s="395"/>
      <c r="Q35" s="395"/>
      <c r="R35" s="395"/>
      <c r="S35" s="395">
        <v>172</v>
      </c>
      <c r="T35" s="395"/>
      <c r="U35" s="395"/>
      <c r="V35" s="395"/>
      <c r="W35" s="395"/>
      <c r="X35" s="395"/>
      <c r="Y35" s="396"/>
      <c r="Z35" s="396"/>
      <c r="AA35" s="396"/>
      <c r="AB35" s="395"/>
      <c r="AC35" s="395"/>
      <c r="AD35" s="394"/>
      <c r="AE35" s="397">
        <f t="shared" ref="AE35:AE41" si="11">C35+D35+E35+F35+G35+H35+I35+J35+K35+L35+M35+N35+O35+P35+Q35+R35+S35+T35+U35+V35+W35+X35+Y35+Z35+AA35+AB35+AC35+AD35</f>
        <v>1597</v>
      </c>
      <c r="AF35" s="396"/>
      <c r="AG35" s="397">
        <f t="shared" ref="AG35:AG41" si="12">AE35+AF35</f>
        <v>1597</v>
      </c>
      <c r="AH35" s="565"/>
    </row>
    <row r="36" spans="1:34" s="166" customFormat="1" ht="13.5" customHeight="1" x14ac:dyDescent="0.2">
      <c r="A36" s="166">
        <v>21</v>
      </c>
      <c r="B36" s="392">
        <v>22</v>
      </c>
      <c r="C36" s="395"/>
      <c r="D36" s="395"/>
      <c r="E36" s="395"/>
      <c r="F36" s="395"/>
      <c r="G36" s="395"/>
      <c r="H36" s="395"/>
      <c r="I36" s="395"/>
      <c r="J36" s="395"/>
      <c r="K36" s="395"/>
      <c r="L36" s="395"/>
      <c r="M36" s="395"/>
      <c r="N36" s="395"/>
      <c r="O36" s="395"/>
      <c r="P36" s="395"/>
      <c r="Q36" s="395"/>
      <c r="R36" s="395"/>
      <c r="S36" s="395"/>
      <c r="T36" s="395"/>
      <c r="U36" s="395"/>
      <c r="V36" s="395"/>
      <c r="W36" s="395"/>
      <c r="X36" s="395"/>
      <c r="Y36" s="396"/>
      <c r="Z36" s="396"/>
      <c r="AA36" s="396"/>
      <c r="AB36" s="395"/>
      <c r="AC36" s="395"/>
      <c r="AD36" s="394"/>
      <c r="AE36" s="397">
        <f t="shared" si="11"/>
        <v>0</v>
      </c>
      <c r="AF36" s="396"/>
      <c r="AG36" s="397">
        <f t="shared" si="12"/>
        <v>0</v>
      </c>
      <c r="AH36" s="565"/>
    </row>
    <row r="37" spans="1:34" s="166" customFormat="1" ht="13.5" customHeight="1" x14ac:dyDescent="0.2">
      <c r="A37" s="166">
        <v>22</v>
      </c>
      <c r="B37" s="392">
        <v>23</v>
      </c>
      <c r="C37" s="395"/>
      <c r="D37" s="395"/>
      <c r="E37" s="395"/>
      <c r="F37" s="395"/>
      <c r="G37" s="395"/>
      <c r="H37" s="399"/>
      <c r="I37" s="395"/>
      <c r="J37" s="395">
        <v>223</v>
      </c>
      <c r="K37" s="395"/>
      <c r="L37" s="395"/>
      <c r="M37" s="395"/>
      <c r="N37" s="395"/>
      <c r="O37" s="399"/>
      <c r="P37" s="399"/>
      <c r="Q37" s="395"/>
      <c r="R37" s="395"/>
      <c r="S37" s="399"/>
      <c r="T37" s="395"/>
      <c r="U37" s="395"/>
      <c r="V37" s="395"/>
      <c r="W37" s="395"/>
      <c r="X37" s="395"/>
      <c r="Y37" s="396"/>
      <c r="Z37" s="396"/>
      <c r="AA37" s="396"/>
      <c r="AB37" s="395"/>
      <c r="AC37" s="395"/>
      <c r="AD37" s="394"/>
      <c r="AE37" s="397">
        <f t="shared" si="11"/>
        <v>223</v>
      </c>
      <c r="AF37" s="396"/>
      <c r="AG37" s="397">
        <f t="shared" si="12"/>
        <v>223</v>
      </c>
      <c r="AH37" s="565"/>
    </row>
    <row r="38" spans="1:34" s="166" customFormat="1" ht="13.5" customHeight="1" x14ac:dyDescent="0.2">
      <c r="A38" s="166">
        <v>23</v>
      </c>
      <c r="B38" s="392">
        <v>24</v>
      </c>
      <c r="C38" s="395">
        <v>180</v>
      </c>
      <c r="D38" s="395"/>
      <c r="E38" s="395"/>
      <c r="F38" s="395"/>
      <c r="G38" s="395">
        <v>250</v>
      </c>
      <c r="H38" s="399"/>
      <c r="I38" s="395"/>
      <c r="J38" s="395"/>
      <c r="K38" s="395"/>
      <c r="L38" s="395"/>
      <c r="M38" s="395"/>
      <c r="N38" s="395"/>
      <c r="O38" s="399"/>
      <c r="P38" s="399"/>
      <c r="Q38" s="395"/>
      <c r="R38" s="395"/>
      <c r="S38" s="399"/>
      <c r="T38" s="395"/>
      <c r="U38" s="395"/>
      <c r="V38" s="395"/>
      <c r="W38" s="395"/>
      <c r="X38" s="395"/>
      <c r="Y38" s="396"/>
      <c r="Z38" s="396"/>
      <c r="AA38" s="396"/>
      <c r="AB38" s="395"/>
      <c r="AC38" s="395"/>
      <c r="AD38" s="394"/>
      <c r="AE38" s="397">
        <f t="shared" si="11"/>
        <v>430</v>
      </c>
      <c r="AF38" s="396"/>
      <c r="AG38" s="397">
        <f t="shared" si="12"/>
        <v>430</v>
      </c>
      <c r="AH38" s="565"/>
    </row>
    <row r="39" spans="1:34" s="166" customFormat="1" ht="13.5" customHeight="1" x14ac:dyDescent="0.2">
      <c r="A39" s="166">
        <v>24</v>
      </c>
      <c r="B39" s="392">
        <v>25</v>
      </c>
      <c r="C39" s="395"/>
      <c r="D39" s="395"/>
      <c r="E39" s="395"/>
      <c r="F39" s="395"/>
      <c r="G39" s="395">
        <v>28</v>
      </c>
      <c r="H39" s="399"/>
      <c r="I39" s="395"/>
      <c r="J39" s="395"/>
      <c r="K39" s="395"/>
      <c r="L39" s="395"/>
      <c r="M39" s="395"/>
      <c r="N39" s="395"/>
      <c r="O39" s="399"/>
      <c r="P39" s="399"/>
      <c r="Q39" s="395"/>
      <c r="R39" s="395"/>
      <c r="S39" s="399"/>
      <c r="T39" s="395"/>
      <c r="U39" s="395"/>
      <c r="V39" s="395"/>
      <c r="W39" s="395"/>
      <c r="X39" s="395"/>
      <c r="Y39" s="396"/>
      <c r="Z39" s="396"/>
      <c r="AA39" s="396"/>
      <c r="AB39" s="395"/>
      <c r="AC39" s="395"/>
      <c r="AD39" s="394"/>
      <c r="AE39" s="397">
        <f t="shared" si="11"/>
        <v>28</v>
      </c>
      <c r="AF39" s="396"/>
      <c r="AG39" s="397">
        <f t="shared" si="12"/>
        <v>28</v>
      </c>
      <c r="AH39" s="565"/>
    </row>
    <row r="40" spans="1:34" s="166" customFormat="1" ht="13.5" customHeight="1" x14ac:dyDescent="0.2">
      <c r="A40" s="166">
        <v>25</v>
      </c>
      <c r="B40" s="392">
        <v>26</v>
      </c>
      <c r="C40" s="395"/>
      <c r="D40" s="395"/>
      <c r="E40" s="395"/>
      <c r="F40" s="395"/>
      <c r="G40" s="395">
        <v>195</v>
      </c>
      <c r="H40" s="399"/>
      <c r="I40" s="395"/>
      <c r="J40" s="395"/>
      <c r="K40" s="395"/>
      <c r="L40" s="395"/>
      <c r="M40" s="395"/>
      <c r="N40" s="395"/>
      <c r="O40" s="399"/>
      <c r="P40" s="399"/>
      <c r="Q40" s="395"/>
      <c r="R40" s="395"/>
      <c r="S40" s="399"/>
      <c r="T40" s="395"/>
      <c r="U40" s="395"/>
      <c r="V40" s="395"/>
      <c r="W40" s="395"/>
      <c r="X40" s="395"/>
      <c r="Y40" s="396"/>
      <c r="Z40" s="396"/>
      <c r="AA40" s="396"/>
      <c r="AB40" s="395"/>
      <c r="AC40" s="395"/>
      <c r="AD40" s="394"/>
      <c r="AE40" s="397">
        <f t="shared" si="11"/>
        <v>195</v>
      </c>
      <c r="AF40" s="396"/>
      <c r="AG40" s="397">
        <f t="shared" si="12"/>
        <v>195</v>
      </c>
      <c r="AH40" s="565"/>
    </row>
    <row r="41" spans="1:34" s="166" customFormat="1" ht="13.5" customHeight="1" x14ac:dyDescent="0.2">
      <c r="A41" s="166">
        <v>26</v>
      </c>
      <c r="B41" s="392">
        <v>27</v>
      </c>
      <c r="C41" s="395"/>
      <c r="D41" s="395"/>
      <c r="E41" s="395"/>
      <c r="F41" s="395"/>
      <c r="G41" s="395"/>
      <c r="H41" s="399"/>
      <c r="I41" s="395"/>
      <c r="J41" s="395"/>
      <c r="K41" s="395"/>
      <c r="L41" s="395"/>
      <c r="M41" s="395"/>
      <c r="N41" s="395"/>
      <c r="O41" s="399"/>
      <c r="P41" s="399"/>
      <c r="Q41" s="395"/>
      <c r="R41" s="395"/>
      <c r="S41" s="399"/>
      <c r="T41" s="395"/>
      <c r="U41" s="395"/>
      <c r="V41" s="395"/>
      <c r="W41" s="395"/>
      <c r="X41" s="395"/>
      <c r="Y41" s="396"/>
      <c r="Z41" s="396"/>
      <c r="AA41" s="396"/>
      <c r="AB41" s="395"/>
      <c r="AC41" s="395"/>
      <c r="AD41" s="394"/>
      <c r="AE41" s="397">
        <f t="shared" si="11"/>
        <v>0</v>
      </c>
      <c r="AF41" s="396"/>
      <c r="AG41" s="397">
        <f t="shared" si="12"/>
        <v>0</v>
      </c>
      <c r="AH41" s="565"/>
    </row>
    <row r="42" spans="1:34" s="165" customFormat="1" ht="22.5" customHeight="1" x14ac:dyDescent="0.2">
      <c r="A42" s="165">
        <v>0</v>
      </c>
      <c r="B42" s="414" t="s">
        <v>399</v>
      </c>
      <c r="C42" s="393">
        <v>175</v>
      </c>
      <c r="D42" s="393">
        <v>9</v>
      </c>
      <c r="E42" s="393">
        <f t="shared" ref="E42:AG42" si="13">E43+E44+E45</f>
        <v>0</v>
      </c>
      <c r="F42" s="393">
        <v>0</v>
      </c>
      <c r="G42" s="393">
        <v>0</v>
      </c>
      <c r="H42" s="393">
        <f t="shared" si="13"/>
        <v>0</v>
      </c>
      <c r="I42" s="393">
        <v>0</v>
      </c>
      <c r="J42" s="393">
        <v>85</v>
      </c>
      <c r="K42" s="393">
        <v>0</v>
      </c>
      <c r="L42" s="393">
        <v>0</v>
      </c>
      <c r="M42" s="393">
        <f t="shared" si="13"/>
        <v>100</v>
      </c>
      <c r="N42" s="393">
        <v>0</v>
      </c>
      <c r="O42" s="393">
        <v>104</v>
      </c>
      <c r="P42" s="393">
        <v>0</v>
      </c>
      <c r="Q42" s="393">
        <v>0</v>
      </c>
      <c r="R42" s="393">
        <v>0</v>
      </c>
      <c r="S42" s="393">
        <v>0</v>
      </c>
      <c r="T42" s="393">
        <v>0</v>
      </c>
      <c r="U42" s="393">
        <v>0</v>
      </c>
      <c r="V42" s="393">
        <v>0</v>
      </c>
      <c r="W42" s="393">
        <v>0</v>
      </c>
      <c r="X42" s="393">
        <f t="shared" si="13"/>
        <v>0</v>
      </c>
      <c r="Y42" s="393">
        <f t="shared" si="13"/>
        <v>0</v>
      </c>
      <c r="Z42" s="393">
        <v>0</v>
      </c>
      <c r="AA42" s="393">
        <f t="shared" si="13"/>
        <v>0</v>
      </c>
      <c r="AB42" s="393">
        <v>14</v>
      </c>
      <c r="AC42" s="393">
        <v>0</v>
      </c>
      <c r="AD42" s="393">
        <v>4</v>
      </c>
      <c r="AE42" s="393">
        <f t="shared" si="13"/>
        <v>491</v>
      </c>
      <c r="AF42" s="393">
        <f t="shared" si="13"/>
        <v>0</v>
      </c>
      <c r="AG42" s="393">
        <f t="shared" si="13"/>
        <v>491</v>
      </c>
      <c r="AH42" s="567"/>
    </row>
    <row r="43" spans="1:34" s="166" customFormat="1" ht="13.5" customHeight="1" x14ac:dyDescent="0.2">
      <c r="A43" s="166">
        <v>27</v>
      </c>
      <c r="B43" s="392">
        <v>28</v>
      </c>
      <c r="C43" s="395">
        <v>145</v>
      </c>
      <c r="D43" s="395"/>
      <c r="E43" s="395"/>
      <c r="F43" s="395"/>
      <c r="G43" s="395"/>
      <c r="H43" s="395"/>
      <c r="I43" s="395"/>
      <c r="J43" s="395">
        <v>43</v>
      </c>
      <c r="K43" s="395"/>
      <c r="L43" s="395"/>
      <c r="M43" s="395">
        <v>50</v>
      </c>
      <c r="N43" s="395"/>
      <c r="O43" s="395">
        <v>42</v>
      </c>
      <c r="P43" s="395"/>
      <c r="Q43" s="395"/>
      <c r="R43" s="395"/>
      <c r="S43" s="395"/>
      <c r="T43" s="395"/>
      <c r="U43" s="395"/>
      <c r="V43" s="395"/>
      <c r="W43" s="395"/>
      <c r="X43" s="395"/>
      <c r="Y43" s="396"/>
      <c r="Z43" s="396"/>
      <c r="AA43" s="396"/>
      <c r="AB43" s="395">
        <v>10</v>
      </c>
      <c r="AC43" s="395"/>
      <c r="AD43" s="394"/>
      <c r="AE43" s="397">
        <f>C43+D43+E43+F43+G43+H43+I43+J43+K43+L43+M43+N43+O43+P43+Q43+R43+S43+T43+U43+V43+W43+X43+Y43+Z43+AA43+AB43+AC43+AD43</f>
        <v>290</v>
      </c>
      <c r="AF43" s="396"/>
      <c r="AG43" s="397">
        <f>AE43+AF43</f>
        <v>290</v>
      </c>
      <c r="AH43" s="565"/>
    </row>
    <row r="44" spans="1:34" s="166" customFormat="1" ht="13.5" customHeight="1" x14ac:dyDescent="0.2">
      <c r="A44" s="166">
        <v>28</v>
      </c>
      <c r="B44" s="392">
        <v>29</v>
      </c>
      <c r="C44" s="395">
        <v>15</v>
      </c>
      <c r="D44" s="395">
        <v>9</v>
      </c>
      <c r="E44" s="395"/>
      <c r="F44" s="395"/>
      <c r="G44" s="395"/>
      <c r="H44" s="395"/>
      <c r="I44" s="395"/>
      <c r="J44" s="395">
        <v>28</v>
      </c>
      <c r="K44" s="403"/>
      <c r="L44" s="395"/>
      <c r="M44" s="395">
        <v>50</v>
      </c>
      <c r="N44" s="395"/>
      <c r="O44" s="395">
        <v>62</v>
      </c>
      <c r="P44" s="395"/>
      <c r="Q44" s="395"/>
      <c r="R44" s="395"/>
      <c r="S44" s="395"/>
      <c r="T44" s="395"/>
      <c r="U44" s="395"/>
      <c r="V44" s="395"/>
      <c r="W44" s="395"/>
      <c r="X44" s="395"/>
      <c r="Y44" s="396"/>
      <c r="Z44" s="396"/>
      <c r="AA44" s="396"/>
      <c r="AB44" s="395">
        <v>2</v>
      </c>
      <c r="AC44" s="395"/>
      <c r="AD44" s="394">
        <v>4</v>
      </c>
      <c r="AE44" s="397">
        <f>C44+D44+E44+F44+G44+H44+I44+J44+K44+L44+M44+N44+O44+P44+Q44+R44+S44+T44+U44+V44+W44+X44+Y44+Z44+AA44+AB44+AC44+AD44</f>
        <v>170</v>
      </c>
      <c r="AF44" s="396"/>
      <c r="AG44" s="397">
        <f>AE44+AF44</f>
        <v>170</v>
      </c>
      <c r="AH44" s="565"/>
    </row>
    <row r="45" spans="1:34" s="166" customFormat="1" ht="13.5" customHeight="1" x14ac:dyDescent="0.2">
      <c r="A45" s="166">
        <v>29</v>
      </c>
      <c r="B45" s="392">
        <v>30</v>
      </c>
      <c r="C45" s="395">
        <v>15</v>
      </c>
      <c r="D45" s="395"/>
      <c r="E45" s="395"/>
      <c r="F45" s="395"/>
      <c r="G45" s="395"/>
      <c r="H45" s="395"/>
      <c r="I45" s="395"/>
      <c r="J45" s="395">
        <v>14</v>
      </c>
      <c r="K45" s="395"/>
      <c r="L45" s="395"/>
      <c r="M45" s="395"/>
      <c r="N45" s="395"/>
      <c r="O45" s="395"/>
      <c r="P45" s="395"/>
      <c r="Q45" s="395"/>
      <c r="R45" s="395"/>
      <c r="S45" s="395"/>
      <c r="T45" s="395"/>
      <c r="U45" s="395"/>
      <c r="V45" s="395"/>
      <c r="W45" s="395"/>
      <c r="X45" s="395"/>
      <c r="Y45" s="396"/>
      <c r="Z45" s="396"/>
      <c r="AA45" s="396"/>
      <c r="AB45" s="395">
        <v>2</v>
      </c>
      <c r="AC45" s="395"/>
      <c r="AD45" s="394"/>
      <c r="AE45" s="397">
        <f>C45+D45+E45+F45+G45+H45+I45+J45+K45+L45+M45+N45+O45+P45+Q45+R45+S45+T45+U45+V45+W45+X45+Y45+Z45+AA45+AB45+AC45+AD45</f>
        <v>31</v>
      </c>
      <c r="AF45" s="396"/>
      <c r="AG45" s="397">
        <f>AE45+AF45</f>
        <v>31</v>
      </c>
      <c r="AH45" s="565"/>
    </row>
    <row r="46" spans="1:34" s="165" customFormat="1" ht="22.5" customHeight="1" x14ac:dyDescent="0.2">
      <c r="A46" s="165">
        <v>0</v>
      </c>
      <c r="B46" s="414" t="s">
        <v>398</v>
      </c>
      <c r="C46" s="393">
        <v>0</v>
      </c>
      <c r="D46" s="393">
        <v>0</v>
      </c>
      <c r="E46" s="393">
        <f t="shared" ref="E46:AG46" si="14">E47+E48+E49+E50</f>
        <v>0</v>
      </c>
      <c r="F46" s="393">
        <v>0</v>
      </c>
      <c r="G46" s="393">
        <v>0</v>
      </c>
      <c r="H46" s="393">
        <f t="shared" si="14"/>
        <v>0</v>
      </c>
      <c r="I46" s="393">
        <v>0</v>
      </c>
      <c r="J46" s="393">
        <v>89</v>
      </c>
      <c r="K46" s="393">
        <v>0</v>
      </c>
      <c r="L46" s="393">
        <v>1271</v>
      </c>
      <c r="M46" s="393">
        <f t="shared" si="14"/>
        <v>0</v>
      </c>
      <c r="N46" s="393">
        <v>0</v>
      </c>
      <c r="O46" s="393">
        <v>0</v>
      </c>
      <c r="P46" s="393">
        <v>0</v>
      </c>
      <c r="Q46" s="393">
        <v>0</v>
      </c>
      <c r="R46" s="393">
        <v>81</v>
      </c>
      <c r="S46" s="393">
        <v>218</v>
      </c>
      <c r="T46" s="393">
        <v>43</v>
      </c>
      <c r="U46" s="393">
        <v>0</v>
      </c>
      <c r="V46" s="393">
        <v>0</v>
      </c>
      <c r="W46" s="393">
        <v>0</v>
      </c>
      <c r="X46" s="393">
        <f t="shared" si="14"/>
        <v>81</v>
      </c>
      <c r="Y46" s="393">
        <f t="shared" si="14"/>
        <v>129</v>
      </c>
      <c r="Z46" s="393">
        <v>100</v>
      </c>
      <c r="AA46" s="393">
        <f t="shared" si="14"/>
        <v>90</v>
      </c>
      <c r="AB46" s="393">
        <v>0</v>
      </c>
      <c r="AC46" s="393">
        <v>1</v>
      </c>
      <c r="AD46" s="393">
        <v>0</v>
      </c>
      <c r="AE46" s="393">
        <f t="shared" si="14"/>
        <v>2103</v>
      </c>
      <c r="AF46" s="393">
        <f t="shared" si="14"/>
        <v>0</v>
      </c>
      <c r="AG46" s="393">
        <f t="shared" si="14"/>
        <v>2103</v>
      </c>
      <c r="AH46" s="567"/>
    </row>
    <row r="47" spans="1:34" s="166" customFormat="1" ht="13.5" customHeight="1" x14ac:dyDescent="0.2">
      <c r="A47" s="166">
        <v>30</v>
      </c>
      <c r="B47" s="392">
        <v>31</v>
      </c>
      <c r="C47" s="395"/>
      <c r="D47" s="395"/>
      <c r="E47" s="395"/>
      <c r="F47" s="395"/>
      <c r="G47" s="395"/>
      <c r="H47" s="395"/>
      <c r="I47" s="395"/>
      <c r="J47" s="395">
        <v>89</v>
      </c>
      <c r="K47" s="395"/>
      <c r="L47" s="395">
        <v>1202</v>
      </c>
      <c r="M47" s="395"/>
      <c r="N47" s="394"/>
      <c r="O47" s="395"/>
      <c r="P47" s="395"/>
      <c r="Q47" s="395"/>
      <c r="R47" s="395">
        <v>74</v>
      </c>
      <c r="S47" s="395">
        <v>206</v>
      </c>
      <c r="T47" s="395">
        <v>43</v>
      </c>
      <c r="U47" s="394"/>
      <c r="V47" s="394"/>
      <c r="W47" s="394"/>
      <c r="X47" s="394">
        <v>76</v>
      </c>
      <c r="Y47" s="396">
        <v>129</v>
      </c>
      <c r="Z47" s="396">
        <v>100</v>
      </c>
      <c r="AA47" s="396">
        <v>70</v>
      </c>
      <c r="AB47" s="395"/>
      <c r="AC47" s="395">
        <v>1</v>
      </c>
      <c r="AD47" s="394"/>
      <c r="AE47" s="397">
        <f>C47+D47+E47+F47+G47+H47+I47+J47+K47+L47+M47+N47+O47+P47+Q47+R47+S47+T47+U47+V47+W47+X47+Y47+Z47+AA47+AB47+AC47+AD47</f>
        <v>1990</v>
      </c>
      <c r="AF47" s="396"/>
      <c r="AG47" s="397">
        <f>AE47+AF47</f>
        <v>1990</v>
      </c>
      <c r="AH47" s="565"/>
    </row>
    <row r="48" spans="1:34" s="166" customFormat="1" ht="13.5" customHeight="1" x14ac:dyDescent="0.2">
      <c r="A48" s="166">
        <v>31</v>
      </c>
      <c r="B48" s="392">
        <v>32</v>
      </c>
      <c r="C48" s="395"/>
      <c r="D48" s="395"/>
      <c r="E48" s="395"/>
      <c r="F48" s="395"/>
      <c r="G48" s="395"/>
      <c r="H48" s="395"/>
      <c r="I48" s="395"/>
      <c r="J48" s="395"/>
      <c r="K48" s="395"/>
      <c r="L48" s="395"/>
      <c r="M48" s="395"/>
      <c r="N48" s="394"/>
      <c r="O48" s="395"/>
      <c r="P48" s="395"/>
      <c r="Q48" s="395"/>
      <c r="R48" s="395"/>
      <c r="S48" s="395"/>
      <c r="T48" s="395"/>
      <c r="U48" s="394"/>
      <c r="V48" s="394"/>
      <c r="W48" s="394"/>
      <c r="X48" s="394"/>
      <c r="Y48" s="396"/>
      <c r="Z48" s="396"/>
      <c r="AA48" s="396">
        <v>20</v>
      </c>
      <c r="AB48" s="395"/>
      <c r="AC48" s="395"/>
      <c r="AD48" s="394"/>
      <c r="AE48" s="397">
        <f>C48+D48+E48+F48+G48+H48+I48+J48+K48+L48+M48+N48+O48+P48+Q48+R48+S48+T48+U48+V48+W48+X48+Y48+Z48+AA48+AB48+AC48+AD48</f>
        <v>20</v>
      </c>
      <c r="AF48" s="396"/>
      <c r="AG48" s="397">
        <f>AE48+AF48</f>
        <v>20</v>
      </c>
      <c r="AH48" s="565"/>
    </row>
    <row r="49" spans="1:34" s="166" customFormat="1" ht="13.5" customHeight="1" x14ac:dyDescent="0.2">
      <c r="A49" s="166">
        <v>32</v>
      </c>
      <c r="B49" s="392">
        <v>33</v>
      </c>
      <c r="C49" s="395"/>
      <c r="D49" s="395"/>
      <c r="E49" s="395"/>
      <c r="F49" s="395"/>
      <c r="G49" s="395"/>
      <c r="H49" s="395"/>
      <c r="I49" s="395"/>
      <c r="J49" s="395"/>
      <c r="K49" s="395"/>
      <c r="L49" s="395">
        <v>20</v>
      </c>
      <c r="M49" s="395"/>
      <c r="N49" s="394"/>
      <c r="O49" s="395"/>
      <c r="P49" s="395"/>
      <c r="Q49" s="395"/>
      <c r="R49" s="395">
        <v>7</v>
      </c>
      <c r="S49" s="395">
        <v>12</v>
      </c>
      <c r="T49" s="395"/>
      <c r="U49" s="394"/>
      <c r="V49" s="394"/>
      <c r="W49" s="394"/>
      <c r="X49" s="394">
        <v>5</v>
      </c>
      <c r="Y49" s="396"/>
      <c r="Z49" s="396">
        <v>0</v>
      </c>
      <c r="AA49" s="396"/>
      <c r="AB49" s="395"/>
      <c r="AC49" s="395"/>
      <c r="AD49" s="394"/>
      <c r="AE49" s="397">
        <f>C49+D49+E49+F49+G49+H49+I49+J49+K49+L49+M49+N49+O49+P49+Q49+R49+S49+T49+U49+V49+W49+X49+Y49+Z49+AA49+AB49+AC49+AD49</f>
        <v>44</v>
      </c>
      <c r="AF49" s="396"/>
      <c r="AG49" s="397">
        <f>AE49+AF49</f>
        <v>44</v>
      </c>
      <c r="AH49" s="565"/>
    </row>
    <row r="50" spans="1:34" s="166" customFormat="1" ht="13.5" customHeight="1" x14ac:dyDescent="0.2">
      <c r="A50" s="166">
        <v>33</v>
      </c>
      <c r="B50" s="392">
        <v>34</v>
      </c>
      <c r="C50" s="395"/>
      <c r="D50" s="395"/>
      <c r="E50" s="395"/>
      <c r="F50" s="395"/>
      <c r="G50" s="395"/>
      <c r="H50" s="395"/>
      <c r="I50" s="395"/>
      <c r="J50" s="395"/>
      <c r="K50" s="395"/>
      <c r="L50" s="395">
        <v>49</v>
      </c>
      <c r="M50" s="395"/>
      <c r="N50" s="394"/>
      <c r="O50" s="395"/>
      <c r="P50" s="395"/>
      <c r="Q50" s="395"/>
      <c r="R50" s="395"/>
      <c r="S50" s="395"/>
      <c r="T50" s="395"/>
      <c r="U50" s="394"/>
      <c r="V50" s="394"/>
      <c r="W50" s="394"/>
      <c r="X50" s="394"/>
      <c r="Y50" s="396"/>
      <c r="Z50" s="396"/>
      <c r="AA50" s="396"/>
      <c r="AB50" s="395"/>
      <c r="AC50" s="395"/>
      <c r="AD50" s="394"/>
      <c r="AE50" s="397">
        <f>C50+D50+E50+F50+G50+H50+I50+J50+K50+L50+M50+N50+O50+P50+Q50+R50+S50+T50+U50+V50+W50+X50+Y50+Z50+AA50+AB50+AC50+AD50</f>
        <v>49</v>
      </c>
      <c r="AF50" s="396"/>
      <c r="AG50" s="397">
        <f>AE50+AF50</f>
        <v>49</v>
      </c>
      <c r="AH50" s="565"/>
    </row>
    <row r="51" spans="1:34" s="165" customFormat="1" ht="22.5" customHeight="1" x14ac:dyDescent="0.2">
      <c r="A51" s="165">
        <v>0</v>
      </c>
      <c r="B51" s="414" t="s">
        <v>397</v>
      </c>
      <c r="C51" s="393">
        <v>0</v>
      </c>
      <c r="D51" s="393">
        <v>0</v>
      </c>
      <c r="E51" s="393">
        <f t="shared" ref="E51:AG51" si="15">SUM(E52:E59)</f>
        <v>0</v>
      </c>
      <c r="F51" s="393">
        <v>60</v>
      </c>
      <c r="G51" s="393">
        <v>0</v>
      </c>
      <c r="H51" s="393">
        <f t="shared" si="15"/>
        <v>0</v>
      </c>
      <c r="I51" s="393">
        <v>0</v>
      </c>
      <c r="J51" s="393">
        <v>84</v>
      </c>
      <c r="K51" s="393">
        <v>11</v>
      </c>
      <c r="L51" s="393">
        <v>0</v>
      </c>
      <c r="M51" s="393">
        <f t="shared" si="15"/>
        <v>0</v>
      </c>
      <c r="N51" s="393">
        <v>0</v>
      </c>
      <c r="O51" s="393">
        <v>0</v>
      </c>
      <c r="P51" s="393">
        <v>0</v>
      </c>
      <c r="Q51" s="393">
        <v>0</v>
      </c>
      <c r="R51" s="393">
        <v>0</v>
      </c>
      <c r="S51" s="393">
        <v>0</v>
      </c>
      <c r="T51" s="393">
        <v>0</v>
      </c>
      <c r="U51" s="393">
        <v>0</v>
      </c>
      <c r="V51" s="393">
        <v>0</v>
      </c>
      <c r="W51" s="393">
        <v>0</v>
      </c>
      <c r="X51" s="393">
        <f t="shared" si="15"/>
        <v>0</v>
      </c>
      <c r="Y51" s="393">
        <f t="shared" si="15"/>
        <v>0</v>
      </c>
      <c r="Z51" s="393">
        <v>0</v>
      </c>
      <c r="AA51" s="393">
        <f t="shared" si="15"/>
        <v>0</v>
      </c>
      <c r="AB51" s="393">
        <v>0</v>
      </c>
      <c r="AC51" s="393">
        <v>0</v>
      </c>
      <c r="AD51" s="393">
        <v>0</v>
      </c>
      <c r="AE51" s="393">
        <f t="shared" si="15"/>
        <v>155</v>
      </c>
      <c r="AF51" s="393">
        <f t="shared" si="15"/>
        <v>0</v>
      </c>
      <c r="AG51" s="393">
        <f t="shared" si="15"/>
        <v>155</v>
      </c>
      <c r="AH51" s="567"/>
    </row>
    <row r="52" spans="1:34" s="166" customFormat="1" ht="13.5" customHeight="1" x14ac:dyDescent="0.2">
      <c r="A52" s="166">
        <v>34</v>
      </c>
      <c r="B52" s="392">
        <v>35</v>
      </c>
      <c r="C52" s="395"/>
      <c r="D52" s="395"/>
      <c r="E52" s="395"/>
      <c r="F52" s="395"/>
      <c r="G52" s="395"/>
      <c r="H52" s="395"/>
      <c r="I52" s="395"/>
      <c r="J52" s="395">
        <v>4</v>
      </c>
      <c r="K52" s="395"/>
      <c r="L52" s="395"/>
      <c r="M52" s="395"/>
      <c r="N52" s="395"/>
      <c r="O52" s="395"/>
      <c r="P52" s="395"/>
      <c r="Q52" s="395"/>
      <c r="R52" s="395"/>
      <c r="S52" s="395"/>
      <c r="T52" s="395"/>
      <c r="U52" s="395"/>
      <c r="V52" s="395"/>
      <c r="W52" s="395"/>
      <c r="X52" s="395"/>
      <c r="Y52" s="396"/>
      <c r="Z52" s="396"/>
      <c r="AA52" s="396"/>
      <c r="AB52" s="395"/>
      <c r="AC52" s="395"/>
      <c r="AD52" s="394"/>
      <c r="AE52" s="397">
        <f t="shared" ref="AE52:AE59" si="16">C52+D52+E52+F52+G52+H52+I52+J52+K52+L52+M52+N52+O52+P52+Q52+R52+S52+T52+U52+V52+W52+X52+Y52+Z52+AA52+AB52+AC52+AD52</f>
        <v>4</v>
      </c>
      <c r="AF52" s="396"/>
      <c r="AG52" s="405">
        <f t="shared" ref="AG52:AG59" si="17">AE52+AF52</f>
        <v>4</v>
      </c>
      <c r="AH52" s="565"/>
    </row>
    <row r="53" spans="1:34" s="166" customFormat="1" ht="13.5" customHeight="1" x14ac:dyDescent="0.2">
      <c r="A53" s="166">
        <v>35</v>
      </c>
      <c r="B53" s="392">
        <v>36</v>
      </c>
      <c r="C53" s="395"/>
      <c r="D53" s="395"/>
      <c r="E53" s="395"/>
      <c r="F53" s="395"/>
      <c r="G53" s="395"/>
      <c r="H53" s="395"/>
      <c r="I53" s="395"/>
      <c r="J53" s="395">
        <v>57</v>
      </c>
      <c r="K53" s="395"/>
      <c r="L53" s="395"/>
      <c r="M53" s="395"/>
      <c r="N53" s="395"/>
      <c r="O53" s="395"/>
      <c r="P53" s="395"/>
      <c r="Q53" s="395"/>
      <c r="R53" s="395"/>
      <c r="S53" s="395"/>
      <c r="T53" s="395"/>
      <c r="U53" s="395"/>
      <c r="V53" s="395"/>
      <c r="W53" s="395"/>
      <c r="X53" s="395"/>
      <c r="Y53" s="396"/>
      <c r="Z53" s="396"/>
      <c r="AA53" s="396"/>
      <c r="AB53" s="395"/>
      <c r="AC53" s="395"/>
      <c r="AD53" s="394"/>
      <c r="AE53" s="397">
        <f t="shared" si="16"/>
        <v>57</v>
      </c>
      <c r="AF53" s="396"/>
      <c r="AG53" s="405">
        <f t="shared" si="17"/>
        <v>57</v>
      </c>
      <c r="AH53" s="565"/>
    </row>
    <row r="54" spans="1:34" s="166" customFormat="1" ht="13.5" customHeight="1" x14ac:dyDescent="0.2">
      <c r="A54" s="166">
        <v>36</v>
      </c>
      <c r="B54" s="392">
        <v>37</v>
      </c>
      <c r="C54" s="395"/>
      <c r="D54" s="395"/>
      <c r="E54" s="395"/>
      <c r="F54" s="395">
        <v>60</v>
      </c>
      <c r="G54" s="395"/>
      <c r="H54" s="399"/>
      <c r="I54" s="395"/>
      <c r="J54" s="395"/>
      <c r="K54" s="395"/>
      <c r="L54" s="399"/>
      <c r="M54" s="395"/>
      <c r="N54" s="395"/>
      <c r="O54" s="399"/>
      <c r="P54" s="399"/>
      <c r="Q54" s="395"/>
      <c r="R54" s="395"/>
      <c r="S54" s="399"/>
      <c r="T54" s="395"/>
      <c r="U54" s="395"/>
      <c r="V54" s="395"/>
      <c r="W54" s="395"/>
      <c r="X54" s="395"/>
      <c r="Y54" s="396"/>
      <c r="Z54" s="396"/>
      <c r="AA54" s="396"/>
      <c r="AB54" s="395"/>
      <c r="AC54" s="395"/>
      <c r="AD54" s="394"/>
      <c r="AE54" s="397">
        <f t="shared" si="16"/>
        <v>60</v>
      </c>
      <c r="AF54" s="396"/>
      <c r="AG54" s="405">
        <f t="shared" si="17"/>
        <v>60</v>
      </c>
      <c r="AH54" s="565"/>
    </row>
    <row r="55" spans="1:34" s="166" customFormat="1" ht="13.5" customHeight="1" x14ac:dyDescent="0.2">
      <c r="A55" s="166">
        <v>37</v>
      </c>
      <c r="B55" s="392">
        <v>38</v>
      </c>
      <c r="C55" s="395"/>
      <c r="D55" s="395"/>
      <c r="E55" s="395"/>
      <c r="F55" s="395"/>
      <c r="G55" s="395"/>
      <c r="H55" s="399"/>
      <c r="I55" s="395"/>
      <c r="J55" s="395"/>
      <c r="K55" s="395"/>
      <c r="L55" s="399"/>
      <c r="M55" s="395"/>
      <c r="N55" s="395"/>
      <c r="O55" s="399"/>
      <c r="P55" s="399"/>
      <c r="Q55" s="395"/>
      <c r="R55" s="395"/>
      <c r="S55" s="399"/>
      <c r="T55" s="395"/>
      <c r="U55" s="395"/>
      <c r="V55" s="395"/>
      <c r="W55" s="395"/>
      <c r="X55" s="395"/>
      <c r="Y55" s="396"/>
      <c r="Z55" s="396"/>
      <c r="AA55" s="396"/>
      <c r="AB55" s="395"/>
      <c r="AC55" s="395"/>
      <c r="AD55" s="394"/>
      <c r="AE55" s="397">
        <f t="shared" si="16"/>
        <v>0</v>
      </c>
      <c r="AF55" s="396"/>
      <c r="AG55" s="405">
        <f t="shared" si="17"/>
        <v>0</v>
      </c>
      <c r="AH55" s="565"/>
    </row>
    <row r="56" spans="1:34" s="166" customFormat="1" ht="13.5" customHeight="1" x14ac:dyDescent="0.2">
      <c r="A56" s="166">
        <v>38</v>
      </c>
      <c r="B56" s="392">
        <v>39</v>
      </c>
      <c r="C56" s="395"/>
      <c r="D56" s="395"/>
      <c r="E56" s="395"/>
      <c r="F56" s="395"/>
      <c r="G56" s="395"/>
      <c r="H56" s="399"/>
      <c r="I56" s="395"/>
      <c r="J56" s="395"/>
      <c r="K56" s="395"/>
      <c r="L56" s="399"/>
      <c r="M56" s="395"/>
      <c r="N56" s="395"/>
      <c r="O56" s="399"/>
      <c r="P56" s="399"/>
      <c r="Q56" s="395"/>
      <c r="R56" s="395"/>
      <c r="S56" s="399"/>
      <c r="T56" s="395"/>
      <c r="U56" s="395"/>
      <c r="V56" s="395"/>
      <c r="W56" s="395"/>
      <c r="X56" s="395"/>
      <c r="Y56" s="396"/>
      <c r="Z56" s="396"/>
      <c r="AA56" s="396"/>
      <c r="AB56" s="395"/>
      <c r="AC56" s="395"/>
      <c r="AD56" s="394"/>
      <c r="AE56" s="397">
        <f t="shared" si="16"/>
        <v>0</v>
      </c>
      <c r="AF56" s="396"/>
      <c r="AG56" s="405">
        <f t="shared" si="17"/>
        <v>0</v>
      </c>
      <c r="AH56" s="565"/>
    </row>
    <row r="57" spans="1:34" s="166" customFormat="1" ht="13.5" customHeight="1" x14ac:dyDescent="0.2">
      <c r="A57" s="166">
        <v>39</v>
      </c>
      <c r="B57" s="392">
        <v>40</v>
      </c>
      <c r="C57" s="395"/>
      <c r="D57" s="395"/>
      <c r="E57" s="395"/>
      <c r="F57" s="395"/>
      <c r="G57" s="395"/>
      <c r="H57" s="399"/>
      <c r="I57" s="395"/>
      <c r="J57" s="395"/>
      <c r="K57" s="395"/>
      <c r="L57" s="399"/>
      <c r="M57" s="395"/>
      <c r="N57" s="395"/>
      <c r="O57" s="399"/>
      <c r="P57" s="399"/>
      <c r="Q57" s="395"/>
      <c r="R57" s="395"/>
      <c r="S57" s="399"/>
      <c r="T57" s="395"/>
      <c r="U57" s="395"/>
      <c r="V57" s="395"/>
      <c r="W57" s="395"/>
      <c r="X57" s="395"/>
      <c r="Y57" s="396"/>
      <c r="Z57" s="396"/>
      <c r="AA57" s="396"/>
      <c r="AB57" s="395"/>
      <c r="AC57" s="395"/>
      <c r="AD57" s="394"/>
      <c r="AE57" s="397">
        <f t="shared" si="16"/>
        <v>0</v>
      </c>
      <c r="AF57" s="396"/>
      <c r="AG57" s="405">
        <f t="shared" si="17"/>
        <v>0</v>
      </c>
      <c r="AH57" s="565"/>
    </row>
    <row r="58" spans="1:34" s="166" customFormat="1" ht="13.5" customHeight="1" x14ac:dyDescent="0.2">
      <c r="A58" s="166">
        <v>40</v>
      </c>
      <c r="B58" s="392">
        <v>41</v>
      </c>
      <c r="C58" s="395"/>
      <c r="D58" s="395"/>
      <c r="E58" s="395"/>
      <c r="F58" s="395"/>
      <c r="G58" s="395"/>
      <c r="H58" s="399"/>
      <c r="I58" s="395"/>
      <c r="J58" s="395"/>
      <c r="K58" s="395"/>
      <c r="L58" s="399"/>
      <c r="M58" s="395"/>
      <c r="N58" s="395"/>
      <c r="O58" s="399"/>
      <c r="P58" s="399"/>
      <c r="Q58" s="395"/>
      <c r="R58" s="395"/>
      <c r="S58" s="399"/>
      <c r="T58" s="395"/>
      <c r="U58" s="395"/>
      <c r="V58" s="395"/>
      <c r="W58" s="395"/>
      <c r="X58" s="395"/>
      <c r="Y58" s="396"/>
      <c r="Z58" s="396"/>
      <c r="AA58" s="396"/>
      <c r="AB58" s="395"/>
      <c r="AC58" s="395"/>
      <c r="AD58" s="394"/>
      <c r="AE58" s="397">
        <f t="shared" si="16"/>
        <v>0</v>
      </c>
      <c r="AF58" s="396"/>
      <c r="AG58" s="405">
        <f t="shared" si="17"/>
        <v>0</v>
      </c>
      <c r="AH58" s="565"/>
    </row>
    <row r="59" spans="1:34" s="166" customFormat="1" ht="13.5" customHeight="1" x14ac:dyDescent="0.2">
      <c r="A59" s="166">
        <v>41</v>
      </c>
      <c r="B59" s="392">
        <v>42</v>
      </c>
      <c r="C59" s="395"/>
      <c r="D59" s="395"/>
      <c r="E59" s="395"/>
      <c r="F59" s="395"/>
      <c r="G59" s="395"/>
      <c r="H59" s="399"/>
      <c r="I59" s="395"/>
      <c r="J59" s="395">
        <v>23</v>
      </c>
      <c r="K59" s="395">
        <v>11</v>
      </c>
      <c r="L59" s="399"/>
      <c r="M59" s="395"/>
      <c r="N59" s="395"/>
      <c r="O59" s="399"/>
      <c r="P59" s="399"/>
      <c r="Q59" s="395"/>
      <c r="R59" s="395"/>
      <c r="S59" s="399"/>
      <c r="T59" s="395"/>
      <c r="U59" s="395"/>
      <c r="V59" s="395"/>
      <c r="W59" s="395"/>
      <c r="X59" s="395"/>
      <c r="Y59" s="396"/>
      <c r="Z59" s="396"/>
      <c r="AA59" s="396"/>
      <c r="AB59" s="395"/>
      <c r="AC59" s="395"/>
      <c r="AD59" s="394"/>
      <c r="AE59" s="397">
        <f t="shared" si="16"/>
        <v>34</v>
      </c>
      <c r="AF59" s="396"/>
      <c r="AG59" s="405">
        <f t="shared" si="17"/>
        <v>34</v>
      </c>
      <c r="AH59" s="565"/>
    </row>
    <row r="60" spans="1:34" s="165" customFormat="1" ht="22.5" customHeight="1" x14ac:dyDescent="0.2">
      <c r="A60" s="165">
        <v>0</v>
      </c>
      <c r="B60" s="415" t="s">
        <v>396</v>
      </c>
      <c r="C60" s="393">
        <v>233</v>
      </c>
      <c r="D60" s="393">
        <v>0</v>
      </c>
      <c r="E60" s="393">
        <f t="shared" ref="E60:AG60" si="18">E61</f>
        <v>0</v>
      </c>
      <c r="F60" s="393">
        <v>0</v>
      </c>
      <c r="G60" s="393">
        <v>0</v>
      </c>
      <c r="H60" s="393">
        <f t="shared" si="18"/>
        <v>0</v>
      </c>
      <c r="I60" s="393">
        <v>0</v>
      </c>
      <c r="J60" s="393">
        <v>0</v>
      </c>
      <c r="K60" s="393">
        <v>0</v>
      </c>
      <c r="L60" s="393">
        <v>0</v>
      </c>
      <c r="M60" s="393">
        <f t="shared" si="18"/>
        <v>134</v>
      </c>
      <c r="N60" s="393">
        <v>0</v>
      </c>
      <c r="O60" s="393">
        <v>0</v>
      </c>
      <c r="P60" s="393">
        <v>0</v>
      </c>
      <c r="Q60" s="393">
        <v>0</v>
      </c>
      <c r="R60" s="393">
        <v>0</v>
      </c>
      <c r="S60" s="393">
        <v>45</v>
      </c>
      <c r="T60" s="393">
        <v>0</v>
      </c>
      <c r="U60" s="393">
        <v>0</v>
      </c>
      <c r="V60" s="393">
        <v>0</v>
      </c>
      <c r="W60" s="393">
        <v>0</v>
      </c>
      <c r="X60" s="393">
        <f t="shared" si="18"/>
        <v>0</v>
      </c>
      <c r="Y60" s="393">
        <f t="shared" si="18"/>
        <v>0</v>
      </c>
      <c r="Z60" s="393">
        <v>0</v>
      </c>
      <c r="AA60" s="393">
        <f t="shared" si="18"/>
        <v>0</v>
      </c>
      <c r="AB60" s="393">
        <v>0</v>
      </c>
      <c r="AC60" s="393">
        <v>0</v>
      </c>
      <c r="AD60" s="393">
        <v>0</v>
      </c>
      <c r="AE60" s="393">
        <f t="shared" si="18"/>
        <v>412</v>
      </c>
      <c r="AF60" s="393">
        <f t="shared" si="18"/>
        <v>0</v>
      </c>
      <c r="AG60" s="393">
        <f t="shared" si="18"/>
        <v>412</v>
      </c>
      <c r="AH60" s="567"/>
    </row>
    <row r="61" spans="1:34" s="166" customFormat="1" ht="13.5" customHeight="1" x14ac:dyDescent="0.2">
      <c r="A61" s="166">
        <v>42</v>
      </c>
      <c r="B61" s="392">
        <v>43</v>
      </c>
      <c r="C61" s="395">
        <v>233</v>
      </c>
      <c r="D61" s="395"/>
      <c r="E61" s="395"/>
      <c r="F61" s="395"/>
      <c r="G61" s="395"/>
      <c r="H61" s="395"/>
      <c r="I61" s="395"/>
      <c r="J61" s="395"/>
      <c r="K61" s="395"/>
      <c r="L61" s="395"/>
      <c r="M61" s="395">
        <v>134</v>
      </c>
      <c r="N61" s="395"/>
      <c r="O61" s="395"/>
      <c r="P61" s="395"/>
      <c r="Q61" s="395"/>
      <c r="R61" s="395"/>
      <c r="S61" s="395">
        <v>45</v>
      </c>
      <c r="T61" s="395"/>
      <c r="U61" s="395"/>
      <c r="V61" s="395"/>
      <c r="W61" s="395"/>
      <c r="X61" s="395"/>
      <c r="Y61" s="396"/>
      <c r="Z61" s="396"/>
      <c r="AA61" s="396"/>
      <c r="AB61" s="395"/>
      <c r="AC61" s="395"/>
      <c r="AD61" s="394"/>
      <c r="AE61" s="397">
        <f>C61+D61+E61+F61+G61+H61+I61+J61+K61+L61+M61+N61+O61+P61+Q61+R61+S61+T61+U61+V61+W61+X61+Y61+Z61+AA61+AB61+AC61+AD61</f>
        <v>412</v>
      </c>
      <c r="AF61" s="396"/>
      <c r="AG61" s="405">
        <f>AE61+AF61</f>
        <v>412</v>
      </c>
      <c r="AH61" s="565"/>
    </row>
    <row r="62" spans="1:34" s="165" customFormat="1" ht="22.5" customHeight="1" x14ac:dyDescent="0.2">
      <c r="A62" s="165">
        <v>0</v>
      </c>
      <c r="B62" s="413" t="s">
        <v>395</v>
      </c>
      <c r="C62" s="393">
        <v>770</v>
      </c>
      <c r="D62" s="393">
        <v>586</v>
      </c>
      <c r="E62" s="393">
        <f t="shared" ref="E62:AG62" si="19">SUM(E63:E86)</f>
        <v>0</v>
      </c>
      <c r="F62" s="393">
        <v>5810</v>
      </c>
      <c r="G62" s="393">
        <v>0</v>
      </c>
      <c r="H62" s="393">
        <f t="shared" si="19"/>
        <v>0</v>
      </c>
      <c r="I62" s="393">
        <v>0</v>
      </c>
      <c r="J62" s="393">
        <v>0</v>
      </c>
      <c r="K62" s="393">
        <v>0</v>
      </c>
      <c r="L62" s="393">
        <v>0</v>
      </c>
      <c r="M62" s="393">
        <f t="shared" si="19"/>
        <v>0</v>
      </c>
      <c r="N62" s="393">
        <v>463</v>
      </c>
      <c r="O62" s="393">
        <v>322</v>
      </c>
      <c r="P62" s="393">
        <v>0</v>
      </c>
      <c r="Q62" s="393">
        <v>212</v>
      </c>
      <c r="R62" s="393">
        <v>219</v>
      </c>
      <c r="S62" s="393">
        <v>350</v>
      </c>
      <c r="T62" s="393">
        <v>58</v>
      </c>
      <c r="U62" s="393">
        <v>210</v>
      </c>
      <c r="V62" s="393">
        <v>133</v>
      </c>
      <c r="W62" s="393">
        <v>0</v>
      </c>
      <c r="X62" s="393">
        <f t="shared" si="19"/>
        <v>12</v>
      </c>
      <c r="Y62" s="393">
        <f t="shared" si="19"/>
        <v>0</v>
      </c>
      <c r="Z62" s="393">
        <v>0</v>
      </c>
      <c r="AA62" s="393">
        <f t="shared" si="19"/>
        <v>0</v>
      </c>
      <c r="AB62" s="393">
        <v>0</v>
      </c>
      <c r="AC62" s="393">
        <v>476</v>
      </c>
      <c r="AD62" s="393">
        <v>39</v>
      </c>
      <c r="AE62" s="393">
        <f t="shared" si="19"/>
        <v>9660</v>
      </c>
      <c r="AF62" s="393">
        <f t="shared" si="19"/>
        <v>0</v>
      </c>
      <c r="AG62" s="393">
        <f t="shared" si="19"/>
        <v>9660</v>
      </c>
      <c r="AH62" s="567"/>
    </row>
    <row r="63" spans="1:34" s="166" customFormat="1" ht="13.5" customHeight="1" x14ac:dyDescent="0.2">
      <c r="A63" s="166">
        <v>46</v>
      </c>
      <c r="B63" s="392">
        <v>44</v>
      </c>
      <c r="C63" s="407">
        <v>265</v>
      </c>
      <c r="D63" s="407">
        <v>216</v>
      </c>
      <c r="E63" s="407"/>
      <c r="F63" s="407">
        <v>501</v>
      </c>
      <c r="G63" s="407"/>
      <c r="H63" s="408"/>
      <c r="I63" s="407"/>
      <c r="J63" s="407"/>
      <c r="K63" s="407"/>
      <c r="L63" s="395"/>
      <c r="M63" s="407"/>
      <c r="N63" s="401">
        <v>16</v>
      </c>
      <c r="O63" s="407">
        <v>222</v>
      </c>
      <c r="P63" s="408"/>
      <c r="Q63" s="407">
        <v>124</v>
      </c>
      <c r="R63" s="407">
        <v>126</v>
      </c>
      <c r="S63" s="407">
        <v>259</v>
      </c>
      <c r="T63" s="394">
        <v>19</v>
      </c>
      <c r="U63" s="406">
        <v>92</v>
      </c>
      <c r="V63" s="395">
        <v>91</v>
      </c>
      <c r="W63" s="395"/>
      <c r="X63" s="395">
        <v>1</v>
      </c>
      <c r="Y63" s="400"/>
      <c r="Z63" s="400"/>
      <c r="AA63" s="400"/>
      <c r="AB63" s="395"/>
      <c r="AC63" s="395">
        <v>207</v>
      </c>
      <c r="AD63" s="394">
        <v>9</v>
      </c>
      <c r="AE63" s="397">
        <f t="shared" ref="AE63:AE86" si="20">C63+D63+E63+F63+G63+H63+I63+J63+K63+L63+M63+N63+O63+P63+Q63+R63+S63+T63+U63+V63+W63+X63+Y63+Z63+AA63+AB63+AC63+AD63</f>
        <v>2148</v>
      </c>
      <c r="AF63" s="400"/>
      <c r="AG63" s="397">
        <f t="shared" ref="AG63:AG86" si="21">AE63+AF63</f>
        <v>2148</v>
      </c>
      <c r="AH63" s="565"/>
    </row>
    <row r="64" spans="1:34" s="166" customFormat="1" ht="13.5" customHeight="1" x14ac:dyDescent="0.2">
      <c r="A64" s="166">
        <v>47</v>
      </c>
      <c r="B64" s="392">
        <v>45</v>
      </c>
      <c r="C64" s="395">
        <v>248</v>
      </c>
      <c r="D64" s="395">
        <v>66</v>
      </c>
      <c r="E64" s="407"/>
      <c r="F64" s="395">
        <v>183</v>
      </c>
      <c r="G64" s="395"/>
      <c r="H64" s="395"/>
      <c r="I64" s="395"/>
      <c r="J64" s="395"/>
      <c r="K64" s="395"/>
      <c r="L64" s="395"/>
      <c r="M64" s="395"/>
      <c r="N64" s="394">
        <v>149</v>
      </c>
      <c r="O64" s="395">
        <v>55</v>
      </c>
      <c r="P64" s="395"/>
      <c r="Q64" s="395">
        <v>60</v>
      </c>
      <c r="R64" s="395">
        <v>76</v>
      </c>
      <c r="S64" s="395">
        <v>49</v>
      </c>
      <c r="T64" s="394">
        <v>20</v>
      </c>
      <c r="U64" s="406">
        <v>34</v>
      </c>
      <c r="V64" s="395">
        <v>35</v>
      </c>
      <c r="W64" s="395"/>
      <c r="X64" s="395">
        <v>3</v>
      </c>
      <c r="Y64" s="400"/>
      <c r="Z64" s="400"/>
      <c r="AA64" s="400"/>
      <c r="AB64" s="395"/>
      <c r="AC64" s="395">
        <v>75</v>
      </c>
      <c r="AD64" s="394">
        <v>4</v>
      </c>
      <c r="AE64" s="397">
        <f t="shared" si="20"/>
        <v>1057</v>
      </c>
      <c r="AF64" s="400"/>
      <c r="AG64" s="397">
        <f t="shared" si="21"/>
        <v>1057</v>
      </c>
      <c r="AH64" s="565"/>
    </row>
    <row r="65" spans="1:34" s="166" customFormat="1" ht="13.5" customHeight="1" x14ac:dyDescent="0.2">
      <c r="A65" s="166">
        <v>48</v>
      </c>
      <c r="B65" s="392">
        <v>46</v>
      </c>
      <c r="C65" s="395">
        <v>103</v>
      </c>
      <c r="D65" s="395">
        <v>20</v>
      </c>
      <c r="E65" s="407"/>
      <c r="F65" s="395">
        <v>62</v>
      </c>
      <c r="G65" s="395"/>
      <c r="H65" s="399"/>
      <c r="I65" s="395"/>
      <c r="J65" s="395"/>
      <c r="K65" s="395"/>
      <c r="L65" s="395"/>
      <c r="M65" s="395"/>
      <c r="N65" s="394">
        <v>73</v>
      </c>
      <c r="O65" s="395">
        <v>15</v>
      </c>
      <c r="P65" s="399"/>
      <c r="Q65" s="395">
        <v>17</v>
      </c>
      <c r="R65" s="395">
        <v>16</v>
      </c>
      <c r="S65" s="395">
        <v>8</v>
      </c>
      <c r="T65" s="394">
        <v>6</v>
      </c>
      <c r="U65" s="406">
        <v>10</v>
      </c>
      <c r="V65" s="394"/>
      <c r="W65" s="394"/>
      <c r="X65" s="395">
        <v>8</v>
      </c>
      <c r="Y65" s="409"/>
      <c r="Z65" s="409"/>
      <c r="AA65" s="409"/>
      <c r="AB65" s="395"/>
      <c r="AC65" s="395">
        <v>43</v>
      </c>
      <c r="AD65" s="394">
        <v>0</v>
      </c>
      <c r="AE65" s="397">
        <f t="shared" si="20"/>
        <v>381</v>
      </c>
      <c r="AF65" s="409"/>
      <c r="AG65" s="397">
        <f t="shared" si="21"/>
        <v>381</v>
      </c>
      <c r="AH65" s="565"/>
    </row>
    <row r="66" spans="1:34" s="166" customFormat="1" ht="13.5" customHeight="1" x14ac:dyDescent="0.2">
      <c r="A66" s="166">
        <v>49</v>
      </c>
      <c r="B66" s="392">
        <v>47</v>
      </c>
      <c r="C66" s="395">
        <v>70</v>
      </c>
      <c r="D66" s="395">
        <v>118</v>
      </c>
      <c r="E66" s="407"/>
      <c r="F66" s="395">
        <v>980</v>
      </c>
      <c r="G66" s="395"/>
      <c r="H66" s="399"/>
      <c r="I66" s="395"/>
      <c r="J66" s="395"/>
      <c r="K66" s="395"/>
      <c r="L66" s="395"/>
      <c r="M66" s="395"/>
      <c r="N66" s="394"/>
      <c r="O66" s="395"/>
      <c r="P66" s="399"/>
      <c r="Q66" s="395"/>
      <c r="R66" s="395">
        <v>1</v>
      </c>
      <c r="S66" s="395"/>
      <c r="T66" s="394">
        <v>7</v>
      </c>
      <c r="U66" s="406">
        <v>56</v>
      </c>
      <c r="V66" s="394"/>
      <c r="W66" s="394"/>
      <c r="X66" s="395"/>
      <c r="Y66" s="409"/>
      <c r="Z66" s="409"/>
      <c r="AA66" s="409"/>
      <c r="AB66" s="395"/>
      <c r="AC66" s="395">
        <v>40</v>
      </c>
      <c r="AD66" s="394">
        <v>21</v>
      </c>
      <c r="AE66" s="397">
        <f t="shared" si="20"/>
        <v>1293</v>
      </c>
      <c r="AF66" s="409"/>
      <c r="AG66" s="397">
        <f t="shared" si="21"/>
        <v>1293</v>
      </c>
      <c r="AH66" s="565"/>
    </row>
    <row r="67" spans="1:34" s="166" customFormat="1" ht="13.5" customHeight="1" x14ac:dyDescent="0.2">
      <c r="A67" s="166">
        <v>50</v>
      </c>
      <c r="B67" s="392">
        <v>48</v>
      </c>
      <c r="C67" s="395">
        <v>52</v>
      </c>
      <c r="D67" s="395">
        <v>49</v>
      </c>
      <c r="E67" s="407"/>
      <c r="F67" s="395">
        <v>400</v>
      </c>
      <c r="G67" s="395"/>
      <c r="H67" s="395"/>
      <c r="I67" s="395"/>
      <c r="J67" s="395"/>
      <c r="K67" s="395"/>
      <c r="L67" s="395"/>
      <c r="M67" s="395"/>
      <c r="N67" s="394">
        <v>34</v>
      </c>
      <c r="O67" s="395"/>
      <c r="P67" s="395"/>
      <c r="Q67" s="395"/>
      <c r="R67" s="395"/>
      <c r="S67" s="395"/>
      <c r="T67" s="394"/>
      <c r="U67" s="394">
        <v>13</v>
      </c>
      <c r="V67" s="394"/>
      <c r="W67" s="394"/>
      <c r="X67" s="395"/>
      <c r="Y67" s="409"/>
      <c r="Z67" s="409"/>
      <c r="AA67" s="409"/>
      <c r="AB67" s="395"/>
      <c r="AC67" s="395">
        <v>12</v>
      </c>
      <c r="AD67" s="394">
        <v>4</v>
      </c>
      <c r="AE67" s="397">
        <f t="shared" si="20"/>
        <v>564</v>
      </c>
      <c r="AF67" s="409"/>
      <c r="AG67" s="397">
        <f t="shared" si="21"/>
        <v>564</v>
      </c>
      <c r="AH67" s="565"/>
    </row>
    <row r="68" spans="1:34" s="166" customFormat="1" ht="13.5" customHeight="1" x14ac:dyDescent="0.2">
      <c r="A68" s="166">
        <v>51</v>
      </c>
      <c r="B68" s="392">
        <v>49</v>
      </c>
      <c r="C68" s="395">
        <v>12</v>
      </c>
      <c r="D68" s="395">
        <v>9</v>
      </c>
      <c r="E68" s="407"/>
      <c r="F68" s="395">
        <v>220</v>
      </c>
      <c r="G68" s="395"/>
      <c r="H68" s="395"/>
      <c r="I68" s="395"/>
      <c r="J68" s="395"/>
      <c r="K68" s="395"/>
      <c r="L68" s="395"/>
      <c r="M68" s="395"/>
      <c r="N68" s="394">
        <v>19</v>
      </c>
      <c r="O68" s="395"/>
      <c r="P68" s="395"/>
      <c r="Q68" s="395"/>
      <c r="R68" s="395"/>
      <c r="S68" s="395"/>
      <c r="T68" s="394"/>
      <c r="U68" s="394">
        <v>4</v>
      </c>
      <c r="V68" s="394">
        <v>2</v>
      </c>
      <c r="W68" s="394"/>
      <c r="X68" s="395"/>
      <c r="Y68" s="409"/>
      <c r="Z68" s="409"/>
      <c r="AA68" s="409"/>
      <c r="AB68" s="395"/>
      <c r="AC68" s="395">
        <v>4</v>
      </c>
      <c r="AD68" s="394">
        <v>1</v>
      </c>
      <c r="AE68" s="397">
        <f t="shared" si="20"/>
        <v>271</v>
      </c>
      <c r="AF68" s="409"/>
      <c r="AG68" s="397">
        <f t="shared" si="21"/>
        <v>271</v>
      </c>
      <c r="AH68" s="565"/>
    </row>
    <row r="69" spans="1:34" s="166" customFormat="1" ht="13.5" customHeight="1" x14ac:dyDescent="0.2">
      <c r="A69" s="166">
        <v>52</v>
      </c>
      <c r="B69" s="392">
        <v>50</v>
      </c>
      <c r="C69" s="395"/>
      <c r="D69" s="395"/>
      <c r="E69" s="407"/>
      <c r="F69" s="395">
        <v>269</v>
      </c>
      <c r="G69" s="395"/>
      <c r="H69" s="399"/>
      <c r="I69" s="395"/>
      <c r="J69" s="395"/>
      <c r="K69" s="395"/>
      <c r="L69" s="399"/>
      <c r="M69" s="395"/>
      <c r="N69" s="394"/>
      <c r="O69" s="399"/>
      <c r="P69" s="399"/>
      <c r="Q69" s="395"/>
      <c r="R69" s="395"/>
      <c r="S69" s="399"/>
      <c r="T69" s="394"/>
      <c r="U69" s="394"/>
      <c r="V69" s="394"/>
      <c r="W69" s="394"/>
      <c r="X69" s="394"/>
      <c r="Y69" s="396"/>
      <c r="Z69" s="396"/>
      <c r="AA69" s="396"/>
      <c r="AB69" s="395"/>
      <c r="AC69" s="395"/>
      <c r="AD69" s="394"/>
      <c r="AE69" s="397">
        <f t="shared" si="20"/>
        <v>269</v>
      </c>
      <c r="AF69" s="396"/>
      <c r="AG69" s="397">
        <f t="shared" si="21"/>
        <v>269</v>
      </c>
      <c r="AH69" s="565"/>
    </row>
    <row r="70" spans="1:34" s="166" customFormat="1" ht="13.5" customHeight="1" x14ac:dyDescent="0.2">
      <c r="A70" s="166">
        <v>53</v>
      </c>
      <c r="B70" s="392">
        <v>51</v>
      </c>
      <c r="C70" s="395"/>
      <c r="D70" s="395"/>
      <c r="E70" s="407"/>
      <c r="F70" s="395">
        <v>150</v>
      </c>
      <c r="G70" s="395"/>
      <c r="H70" s="399"/>
      <c r="I70" s="395"/>
      <c r="J70" s="395"/>
      <c r="K70" s="395"/>
      <c r="L70" s="399"/>
      <c r="M70" s="395"/>
      <c r="N70" s="394">
        <v>54</v>
      </c>
      <c r="O70" s="399"/>
      <c r="P70" s="399"/>
      <c r="Q70" s="395"/>
      <c r="R70" s="395"/>
      <c r="S70" s="399"/>
      <c r="T70" s="394"/>
      <c r="U70" s="394"/>
      <c r="V70" s="394"/>
      <c r="W70" s="394"/>
      <c r="X70" s="394"/>
      <c r="Y70" s="396"/>
      <c r="Z70" s="396"/>
      <c r="AA70" s="396"/>
      <c r="AB70" s="395"/>
      <c r="AC70" s="395">
        <v>15</v>
      </c>
      <c r="AD70" s="394"/>
      <c r="AE70" s="397">
        <f t="shared" si="20"/>
        <v>219</v>
      </c>
      <c r="AF70" s="396"/>
      <c r="AG70" s="397">
        <f t="shared" si="21"/>
        <v>219</v>
      </c>
      <c r="AH70" s="565"/>
    </row>
    <row r="71" spans="1:34" s="166" customFormat="1" ht="13.5" customHeight="1" x14ac:dyDescent="0.2">
      <c r="A71" s="166">
        <v>54</v>
      </c>
      <c r="B71" s="392">
        <v>52</v>
      </c>
      <c r="C71" s="395"/>
      <c r="D71" s="395"/>
      <c r="E71" s="407"/>
      <c r="F71" s="395">
        <v>114</v>
      </c>
      <c r="G71" s="395"/>
      <c r="H71" s="399"/>
      <c r="I71" s="395"/>
      <c r="J71" s="395"/>
      <c r="K71" s="395"/>
      <c r="L71" s="399"/>
      <c r="M71" s="395"/>
      <c r="N71" s="394">
        <v>24</v>
      </c>
      <c r="O71" s="399"/>
      <c r="P71" s="399"/>
      <c r="Q71" s="395">
        <v>2</v>
      </c>
      <c r="R71" s="395"/>
      <c r="S71" s="399"/>
      <c r="T71" s="394"/>
      <c r="U71" s="394"/>
      <c r="V71" s="394"/>
      <c r="W71" s="394"/>
      <c r="X71" s="394"/>
      <c r="Y71" s="396"/>
      <c r="Z71" s="396"/>
      <c r="AA71" s="396"/>
      <c r="AB71" s="395"/>
      <c r="AC71" s="395"/>
      <c r="AD71" s="394"/>
      <c r="AE71" s="397">
        <f t="shared" si="20"/>
        <v>140</v>
      </c>
      <c r="AF71" s="396"/>
      <c r="AG71" s="397">
        <f t="shared" si="21"/>
        <v>140</v>
      </c>
      <c r="AH71" s="565"/>
    </row>
    <row r="72" spans="1:34" s="166" customFormat="1" ht="13.5" customHeight="1" x14ac:dyDescent="0.2">
      <c r="A72" s="166">
        <v>55</v>
      </c>
      <c r="B72" s="392">
        <v>53</v>
      </c>
      <c r="C72" s="395"/>
      <c r="D72" s="395"/>
      <c r="E72" s="407"/>
      <c r="F72" s="395">
        <v>353</v>
      </c>
      <c r="G72" s="395"/>
      <c r="H72" s="399"/>
      <c r="I72" s="395"/>
      <c r="J72" s="395"/>
      <c r="K72" s="395"/>
      <c r="L72" s="399"/>
      <c r="M72" s="395"/>
      <c r="N72" s="394">
        <v>10</v>
      </c>
      <c r="O72" s="399"/>
      <c r="P72" s="399"/>
      <c r="Q72" s="395"/>
      <c r="R72" s="395"/>
      <c r="S72" s="399"/>
      <c r="T72" s="394"/>
      <c r="U72" s="394"/>
      <c r="V72" s="394"/>
      <c r="W72" s="394"/>
      <c r="X72" s="394"/>
      <c r="Y72" s="396"/>
      <c r="Z72" s="396"/>
      <c r="AA72" s="396"/>
      <c r="AB72" s="395"/>
      <c r="AC72" s="395">
        <v>5</v>
      </c>
      <c r="AD72" s="394"/>
      <c r="AE72" s="397">
        <f t="shared" si="20"/>
        <v>368</v>
      </c>
      <c r="AF72" s="396"/>
      <c r="AG72" s="397">
        <f t="shared" si="21"/>
        <v>368</v>
      </c>
      <c r="AH72" s="565"/>
    </row>
    <row r="73" spans="1:34" s="166" customFormat="1" ht="13.5" customHeight="1" x14ac:dyDescent="0.2">
      <c r="A73" s="166">
        <v>56</v>
      </c>
      <c r="B73" s="392">
        <v>54</v>
      </c>
      <c r="C73" s="395"/>
      <c r="D73" s="395"/>
      <c r="E73" s="407"/>
      <c r="F73" s="395">
        <v>0</v>
      </c>
      <c r="G73" s="395"/>
      <c r="H73" s="399"/>
      <c r="I73" s="395"/>
      <c r="J73" s="395"/>
      <c r="K73" s="395"/>
      <c r="L73" s="399"/>
      <c r="M73" s="395"/>
      <c r="N73" s="394"/>
      <c r="O73" s="399"/>
      <c r="P73" s="399"/>
      <c r="Q73" s="395"/>
      <c r="R73" s="395"/>
      <c r="S73" s="399"/>
      <c r="T73" s="394"/>
      <c r="U73" s="394"/>
      <c r="V73" s="394"/>
      <c r="W73" s="394"/>
      <c r="X73" s="394"/>
      <c r="Y73" s="396"/>
      <c r="Z73" s="396"/>
      <c r="AA73" s="396"/>
      <c r="AB73" s="395"/>
      <c r="AC73" s="395"/>
      <c r="AD73" s="394"/>
      <c r="AE73" s="397">
        <f t="shared" si="20"/>
        <v>0</v>
      </c>
      <c r="AF73" s="396"/>
      <c r="AG73" s="397">
        <f t="shared" si="21"/>
        <v>0</v>
      </c>
      <c r="AH73" s="565"/>
    </row>
    <row r="74" spans="1:34" s="166" customFormat="1" ht="13.5" customHeight="1" x14ac:dyDescent="0.2">
      <c r="A74" s="166">
        <v>57</v>
      </c>
      <c r="B74" s="392">
        <v>55</v>
      </c>
      <c r="C74" s="395"/>
      <c r="D74" s="395"/>
      <c r="E74" s="407"/>
      <c r="F74" s="395">
        <v>1185</v>
      </c>
      <c r="G74" s="395"/>
      <c r="H74" s="399"/>
      <c r="I74" s="395"/>
      <c r="J74" s="395"/>
      <c r="K74" s="395"/>
      <c r="L74" s="399"/>
      <c r="M74" s="395"/>
      <c r="N74" s="394">
        <v>69</v>
      </c>
      <c r="O74" s="399"/>
      <c r="P74" s="399"/>
      <c r="Q74" s="395"/>
      <c r="R74" s="395"/>
      <c r="S74" s="399"/>
      <c r="T74" s="394"/>
      <c r="U74" s="394"/>
      <c r="V74" s="394"/>
      <c r="W74" s="394"/>
      <c r="X74" s="394"/>
      <c r="Y74" s="396"/>
      <c r="Z74" s="396"/>
      <c r="AA74" s="396"/>
      <c r="AB74" s="395"/>
      <c r="AC74" s="395">
        <v>39</v>
      </c>
      <c r="AD74" s="394"/>
      <c r="AE74" s="397">
        <f t="shared" si="20"/>
        <v>1293</v>
      </c>
      <c r="AF74" s="396"/>
      <c r="AG74" s="397">
        <f t="shared" si="21"/>
        <v>1293</v>
      </c>
      <c r="AH74" s="565"/>
    </row>
    <row r="75" spans="1:34" s="166" customFormat="1" ht="13.5" customHeight="1" x14ac:dyDescent="0.2">
      <c r="A75" s="166">
        <v>58</v>
      </c>
      <c r="B75" s="392">
        <v>56</v>
      </c>
      <c r="C75" s="395">
        <v>20</v>
      </c>
      <c r="D75" s="395">
        <v>88</v>
      </c>
      <c r="E75" s="407"/>
      <c r="F75" s="395"/>
      <c r="G75" s="395"/>
      <c r="H75" s="399"/>
      <c r="I75" s="395"/>
      <c r="J75" s="395"/>
      <c r="K75" s="395"/>
      <c r="L75" s="399"/>
      <c r="M75" s="395"/>
      <c r="N75" s="394">
        <v>15</v>
      </c>
      <c r="O75" s="395">
        <v>30</v>
      </c>
      <c r="P75" s="399"/>
      <c r="Q75" s="395">
        <v>8</v>
      </c>
      <c r="R75" s="395"/>
      <c r="S75" s="395">
        <v>34</v>
      </c>
      <c r="T75" s="395">
        <v>6</v>
      </c>
      <c r="U75" s="394">
        <v>1</v>
      </c>
      <c r="V75" s="394">
        <v>5</v>
      </c>
      <c r="W75" s="394"/>
      <c r="X75" s="394"/>
      <c r="Y75" s="396"/>
      <c r="Z75" s="396"/>
      <c r="AA75" s="396"/>
      <c r="AB75" s="395"/>
      <c r="AC75" s="395">
        <v>36</v>
      </c>
      <c r="AD75" s="394"/>
      <c r="AE75" s="397">
        <f t="shared" si="20"/>
        <v>243</v>
      </c>
      <c r="AF75" s="396"/>
      <c r="AG75" s="397">
        <f t="shared" si="21"/>
        <v>243</v>
      </c>
      <c r="AH75" s="565"/>
    </row>
    <row r="76" spans="1:34" s="166" customFormat="1" ht="13.5" customHeight="1" x14ac:dyDescent="0.2">
      <c r="A76" s="166">
        <v>59</v>
      </c>
      <c r="B76" s="392">
        <v>57</v>
      </c>
      <c r="C76" s="395"/>
      <c r="D76" s="395"/>
      <c r="E76" s="407"/>
      <c r="F76" s="395">
        <v>219</v>
      </c>
      <c r="G76" s="395"/>
      <c r="H76" s="399"/>
      <c r="I76" s="395"/>
      <c r="J76" s="395"/>
      <c r="K76" s="395"/>
      <c r="L76" s="399"/>
      <c r="M76" s="395"/>
      <c r="N76" s="394"/>
      <c r="O76" s="399"/>
      <c r="P76" s="399"/>
      <c r="Q76" s="395"/>
      <c r="R76" s="395"/>
      <c r="S76" s="399"/>
      <c r="T76" s="395"/>
      <c r="U76" s="394"/>
      <c r="V76" s="394"/>
      <c r="W76" s="394"/>
      <c r="X76" s="394"/>
      <c r="Y76" s="396"/>
      <c r="Z76" s="396"/>
      <c r="AA76" s="396"/>
      <c r="AB76" s="395"/>
      <c r="AC76" s="395"/>
      <c r="AD76" s="394"/>
      <c r="AE76" s="397">
        <f t="shared" si="20"/>
        <v>219</v>
      </c>
      <c r="AF76" s="396"/>
      <c r="AG76" s="397">
        <f t="shared" si="21"/>
        <v>219</v>
      </c>
      <c r="AH76" s="565"/>
    </row>
    <row r="77" spans="1:34" s="166" customFormat="1" ht="13.5" customHeight="1" x14ac:dyDescent="0.2">
      <c r="A77" s="166">
        <v>60</v>
      </c>
      <c r="B77" s="392">
        <v>58</v>
      </c>
      <c r="C77" s="394"/>
      <c r="D77" s="394"/>
      <c r="E77" s="407"/>
      <c r="F77" s="394">
        <v>81</v>
      </c>
      <c r="G77" s="394"/>
      <c r="H77" s="394"/>
      <c r="I77" s="394"/>
      <c r="J77" s="394"/>
      <c r="K77" s="394"/>
      <c r="L77" s="394"/>
      <c r="M77" s="394"/>
      <c r="N77" s="394"/>
      <c r="O77" s="394"/>
      <c r="P77" s="394"/>
      <c r="Q77" s="394">
        <v>1</v>
      </c>
      <c r="R77" s="394"/>
      <c r="S77" s="394"/>
      <c r="T77" s="394"/>
      <c r="U77" s="394"/>
      <c r="V77" s="394"/>
      <c r="W77" s="394"/>
      <c r="X77" s="394"/>
      <c r="Y77" s="396"/>
      <c r="Z77" s="396"/>
      <c r="AA77" s="396"/>
      <c r="AB77" s="394"/>
      <c r="AC77" s="394"/>
      <c r="AD77" s="394"/>
      <c r="AE77" s="397">
        <f t="shared" si="20"/>
        <v>82</v>
      </c>
      <c r="AF77" s="396"/>
      <c r="AG77" s="397">
        <f t="shared" si="21"/>
        <v>82</v>
      </c>
      <c r="AH77" s="565"/>
    </row>
    <row r="78" spans="1:34" s="166" customFormat="1" ht="13.5" customHeight="1" x14ac:dyDescent="0.2">
      <c r="A78" s="166">
        <v>61</v>
      </c>
      <c r="B78" s="392">
        <v>59</v>
      </c>
      <c r="C78" s="394"/>
      <c r="D78" s="394"/>
      <c r="E78" s="407"/>
      <c r="F78" s="394">
        <v>29</v>
      </c>
      <c r="G78" s="394"/>
      <c r="H78" s="394"/>
      <c r="I78" s="394"/>
      <c r="J78" s="394"/>
      <c r="K78" s="394"/>
      <c r="L78" s="394"/>
      <c r="M78" s="394"/>
      <c r="N78" s="394"/>
      <c r="O78" s="394"/>
      <c r="P78" s="394"/>
      <c r="Q78" s="394"/>
      <c r="R78" s="394"/>
      <c r="S78" s="394"/>
      <c r="T78" s="394"/>
      <c r="U78" s="394"/>
      <c r="V78" s="394"/>
      <c r="W78" s="394"/>
      <c r="X78" s="394"/>
      <c r="Y78" s="396"/>
      <c r="Z78" s="396"/>
      <c r="AA78" s="396"/>
      <c r="AB78" s="394"/>
      <c r="AC78" s="394"/>
      <c r="AD78" s="394"/>
      <c r="AE78" s="397">
        <f t="shared" si="20"/>
        <v>29</v>
      </c>
      <c r="AF78" s="396"/>
      <c r="AG78" s="397">
        <f t="shared" si="21"/>
        <v>29</v>
      </c>
      <c r="AH78" s="565"/>
    </row>
    <row r="79" spans="1:34" s="166" customFormat="1" ht="13.5" customHeight="1" x14ac:dyDescent="0.2">
      <c r="A79" s="166">
        <v>62</v>
      </c>
      <c r="B79" s="392">
        <v>60</v>
      </c>
      <c r="C79" s="394"/>
      <c r="D79" s="394"/>
      <c r="E79" s="407"/>
      <c r="F79" s="394">
        <v>3</v>
      </c>
      <c r="G79" s="394"/>
      <c r="H79" s="394"/>
      <c r="I79" s="394"/>
      <c r="J79" s="394"/>
      <c r="K79" s="394"/>
      <c r="L79" s="394"/>
      <c r="M79" s="394"/>
      <c r="N79" s="394"/>
      <c r="O79" s="394"/>
      <c r="P79" s="394"/>
      <c r="Q79" s="394"/>
      <c r="R79" s="394"/>
      <c r="S79" s="394"/>
      <c r="T79" s="394"/>
      <c r="U79" s="394"/>
      <c r="V79" s="394"/>
      <c r="W79" s="394"/>
      <c r="X79" s="394"/>
      <c r="Y79" s="396"/>
      <c r="Z79" s="396"/>
      <c r="AA79" s="396"/>
      <c r="AB79" s="394"/>
      <c r="AC79" s="394"/>
      <c r="AD79" s="394"/>
      <c r="AE79" s="397">
        <f t="shared" si="20"/>
        <v>3</v>
      </c>
      <c r="AF79" s="396"/>
      <c r="AG79" s="397">
        <f t="shared" si="21"/>
        <v>3</v>
      </c>
      <c r="AH79" s="565"/>
    </row>
    <row r="80" spans="1:34" s="166" customFormat="1" ht="13.5" customHeight="1" x14ac:dyDescent="0.2">
      <c r="A80" s="166">
        <v>63</v>
      </c>
      <c r="B80" s="392">
        <v>61</v>
      </c>
      <c r="C80" s="394"/>
      <c r="D80" s="394"/>
      <c r="E80" s="407"/>
      <c r="F80" s="394"/>
      <c r="G80" s="394"/>
      <c r="H80" s="394"/>
      <c r="I80" s="394"/>
      <c r="J80" s="394"/>
      <c r="K80" s="394"/>
      <c r="L80" s="394"/>
      <c r="M80" s="394"/>
      <c r="N80" s="394"/>
      <c r="O80" s="394"/>
      <c r="P80" s="394"/>
      <c r="Q80" s="394"/>
      <c r="R80" s="394"/>
      <c r="S80" s="394"/>
      <c r="T80" s="394"/>
      <c r="U80" s="394"/>
      <c r="V80" s="394"/>
      <c r="W80" s="394"/>
      <c r="X80" s="394"/>
      <c r="Y80" s="396"/>
      <c r="Z80" s="396"/>
      <c r="AA80" s="396"/>
      <c r="AB80" s="394"/>
      <c r="AC80" s="394"/>
      <c r="AD80" s="394"/>
      <c r="AE80" s="397">
        <f t="shared" si="20"/>
        <v>0</v>
      </c>
      <c r="AF80" s="396"/>
      <c r="AG80" s="397">
        <f t="shared" si="21"/>
        <v>0</v>
      </c>
      <c r="AH80" s="565"/>
    </row>
    <row r="81" spans="1:34" s="166" customFormat="1" ht="13.5" customHeight="1" x14ac:dyDescent="0.2">
      <c r="A81" s="166">
        <v>64</v>
      </c>
      <c r="B81" s="392">
        <v>62</v>
      </c>
      <c r="C81" s="394"/>
      <c r="D81" s="394">
        <v>20</v>
      </c>
      <c r="E81" s="407"/>
      <c r="F81" s="394"/>
      <c r="G81" s="394"/>
      <c r="H81" s="394"/>
      <c r="I81" s="394"/>
      <c r="J81" s="394"/>
      <c r="K81" s="394"/>
      <c r="L81" s="394"/>
      <c r="M81" s="394"/>
      <c r="N81" s="394"/>
      <c r="O81" s="394"/>
      <c r="P81" s="394"/>
      <c r="Q81" s="394"/>
      <c r="R81" s="394"/>
      <c r="S81" s="394"/>
      <c r="T81" s="394"/>
      <c r="U81" s="394"/>
      <c r="V81" s="394"/>
      <c r="W81" s="394"/>
      <c r="X81" s="394"/>
      <c r="Y81" s="396"/>
      <c r="Z81" s="396"/>
      <c r="AA81" s="396"/>
      <c r="AB81" s="394"/>
      <c r="AC81" s="394"/>
      <c r="AD81" s="394"/>
      <c r="AE81" s="397">
        <f t="shared" si="20"/>
        <v>20</v>
      </c>
      <c r="AF81" s="396"/>
      <c r="AG81" s="397">
        <f t="shared" si="21"/>
        <v>20</v>
      </c>
      <c r="AH81" s="565"/>
    </row>
    <row r="82" spans="1:34" s="166" customFormat="1" ht="13.5" customHeight="1" x14ac:dyDescent="0.2">
      <c r="B82" s="392">
        <v>63</v>
      </c>
      <c r="C82" s="394"/>
      <c r="D82" s="394"/>
      <c r="E82" s="407"/>
      <c r="F82" s="394"/>
      <c r="G82" s="394"/>
      <c r="H82" s="394"/>
      <c r="I82" s="394"/>
      <c r="J82" s="394"/>
      <c r="K82" s="394"/>
      <c r="L82" s="394"/>
      <c r="M82" s="394"/>
      <c r="N82" s="394"/>
      <c r="O82" s="394"/>
      <c r="P82" s="394"/>
      <c r="Q82" s="394"/>
      <c r="R82" s="394"/>
      <c r="S82" s="394"/>
      <c r="T82" s="394"/>
      <c r="U82" s="394"/>
      <c r="V82" s="394"/>
      <c r="W82" s="394"/>
      <c r="X82" s="394"/>
      <c r="Y82" s="396"/>
      <c r="Z82" s="396"/>
      <c r="AA82" s="396"/>
      <c r="AB82" s="394"/>
      <c r="AC82" s="394"/>
      <c r="AD82" s="394"/>
      <c r="AE82" s="397">
        <f t="shared" si="20"/>
        <v>0</v>
      </c>
      <c r="AF82" s="396"/>
      <c r="AG82" s="397">
        <f t="shared" si="21"/>
        <v>0</v>
      </c>
      <c r="AH82" s="565"/>
    </row>
    <row r="83" spans="1:34" s="166" customFormat="1" ht="13.5" customHeight="1" x14ac:dyDescent="0.2">
      <c r="B83" s="392">
        <v>64</v>
      </c>
      <c r="C83" s="394"/>
      <c r="D83" s="394"/>
      <c r="E83" s="407"/>
      <c r="F83" s="394"/>
      <c r="G83" s="394"/>
      <c r="H83" s="394"/>
      <c r="I83" s="394"/>
      <c r="J83" s="394"/>
      <c r="K83" s="394"/>
      <c r="L83" s="394"/>
      <c r="M83" s="394"/>
      <c r="N83" s="394"/>
      <c r="O83" s="394"/>
      <c r="P83" s="394"/>
      <c r="Q83" s="394"/>
      <c r="R83" s="394"/>
      <c r="S83" s="394"/>
      <c r="T83" s="394"/>
      <c r="U83" s="394"/>
      <c r="V83" s="394"/>
      <c r="W83" s="394"/>
      <c r="X83" s="394"/>
      <c r="Y83" s="396"/>
      <c r="Z83" s="396"/>
      <c r="AA83" s="396"/>
      <c r="AB83" s="394"/>
      <c r="AC83" s="394"/>
      <c r="AD83" s="394"/>
      <c r="AE83" s="397">
        <f t="shared" si="20"/>
        <v>0</v>
      </c>
      <c r="AF83" s="396"/>
      <c r="AG83" s="397">
        <f t="shared" si="21"/>
        <v>0</v>
      </c>
      <c r="AH83" s="565"/>
    </row>
    <row r="84" spans="1:34" s="166" customFormat="1" ht="13.5" customHeight="1" x14ac:dyDescent="0.2">
      <c r="B84" s="392">
        <v>65</v>
      </c>
      <c r="C84" s="394"/>
      <c r="D84" s="394"/>
      <c r="E84" s="407"/>
      <c r="F84" s="394">
        <v>331</v>
      </c>
      <c r="G84" s="394"/>
      <c r="H84" s="394"/>
      <c r="I84" s="394"/>
      <c r="J84" s="394"/>
      <c r="K84" s="394"/>
      <c r="L84" s="394"/>
      <c r="M84" s="394"/>
      <c r="N84" s="394"/>
      <c r="O84" s="394"/>
      <c r="P84" s="394"/>
      <c r="Q84" s="394"/>
      <c r="R84" s="394"/>
      <c r="S84" s="394"/>
      <c r="T84" s="394"/>
      <c r="U84" s="394"/>
      <c r="V84" s="394"/>
      <c r="W84" s="394"/>
      <c r="X84" s="394"/>
      <c r="Y84" s="396"/>
      <c r="Z84" s="396"/>
      <c r="AA84" s="396"/>
      <c r="AB84" s="394"/>
      <c r="AC84" s="394"/>
      <c r="AD84" s="394"/>
      <c r="AE84" s="397">
        <f t="shared" si="20"/>
        <v>331</v>
      </c>
      <c r="AF84" s="396"/>
      <c r="AG84" s="397">
        <f t="shared" si="21"/>
        <v>331</v>
      </c>
      <c r="AH84" s="565"/>
    </row>
    <row r="85" spans="1:34" s="166" customFormat="1" ht="13.5" customHeight="1" x14ac:dyDescent="0.2">
      <c r="B85" s="392">
        <v>66</v>
      </c>
      <c r="C85" s="394"/>
      <c r="D85" s="394"/>
      <c r="E85" s="407"/>
      <c r="F85" s="394">
        <v>399</v>
      </c>
      <c r="G85" s="394"/>
      <c r="H85" s="394"/>
      <c r="I85" s="394"/>
      <c r="J85" s="394"/>
      <c r="K85" s="394"/>
      <c r="L85" s="394"/>
      <c r="M85" s="394"/>
      <c r="N85" s="394"/>
      <c r="O85" s="394"/>
      <c r="P85" s="394"/>
      <c r="Q85" s="394"/>
      <c r="R85" s="394"/>
      <c r="S85" s="394"/>
      <c r="T85" s="394"/>
      <c r="U85" s="394"/>
      <c r="V85" s="394"/>
      <c r="W85" s="394"/>
      <c r="X85" s="394"/>
      <c r="Y85" s="396"/>
      <c r="Z85" s="396"/>
      <c r="AA85" s="396"/>
      <c r="AB85" s="394"/>
      <c r="AC85" s="394"/>
      <c r="AD85" s="394"/>
      <c r="AE85" s="397">
        <f t="shared" si="20"/>
        <v>399</v>
      </c>
      <c r="AF85" s="396"/>
      <c r="AG85" s="397">
        <f t="shared" si="21"/>
        <v>399</v>
      </c>
      <c r="AH85" s="565"/>
    </row>
    <row r="86" spans="1:34" s="165" customFormat="1" ht="13.5" customHeight="1" x14ac:dyDescent="0.2">
      <c r="B86" s="392">
        <v>67</v>
      </c>
      <c r="C86" s="394"/>
      <c r="D86" s="394"/>
      <c r="E86" s="407"/>
      <c r="F86" s="394">
        <v>331</v>
      </c>
      <c r="G86" s="394"/>
      <c r="H86" s="394"/>
      <c r="I86" s="394"/>
      <c r="J86" s="394"/>
      <c r="K86" s="394"/>
      <c r="L86" s="394"/>
      <c r="M86" s="394"/>
      <c r="N86" s="394"/>
      <c r="O86" s="394"/>
      <c r="P86" s="394"/>
      <c r="Q86" s="394"/>
      <c r="R86" s="394"/>
      <c r="S86" s="394"/>
      <c r="T86" s="394"/>
      <c r="U86" s="394"/>
      <c r="V86" s="394"/>
      <c r="W86" s="394"/>
      <c r="X86" s="394"/>
      <c r="Y86" s="396"/>
      <c r="Z86" s="396"/>
      <c r="AA86" s="396"/>
      <c r="AB86" s="394"/>
      <c r="AC86" s="394"/>
      <c r="AD86" s="394"/>
      <c r="AE86" s="397">
        <f t="shared" si="20"/>
        <v>331</v>
      </c>
      <c r="AF86" s="396"/>
      <c r="AG86" s="397">
        <f t="shared" si="21"/>
        <v>331</v>
      </c>
      <c r="AH86" s="567"/>
    </row>
    <row r="87" spans="1:34" s="166" customFormat="1" ht="22.5" customHeight="1" x14ac:dyDescent="0.2">
      <c r="A87" s="166">
        <v>0</v>
      </c>
      <c r="B87" s="413" t="s">
        <v>394</v>
      </c>
      <c r="C87" s="393">
        <v>30</v>
      </c>
      <c r="D87" s="393">
        <v>0</v>
      </c>
      <c r="E87" s="393">
        <f t="shared" ref="E87:M87" si="22">E88+E89</f>
        <v>0</v>
      </c>
      <c r="F87" s="393">
        <v>0</v>
      </c>
      <c r="G87" s="393">
        <v>0</v>
      </c>
      <c r="H87" s="393">
        <f t="shared" si="22"/>
        <v>0</v>
      </c>
      <c r="I87" s="393">
        <v>0</v>
      </c>
      <c r="J87" s="393">
        <v>9</v>
      </c>
      <c r="K87" s="393">
        <v>3</v>
      </c>
      <c r="L87" s="393">
        <v>0</v>
      </c>
      <c r="M87" s="393">
        <f t="shared" si="22"/>
        <v>0</v>
      </c>
      <c r="N87" s="393">
        <v>0</v>
      </c>
      <c r="O87" s="393">
        <v>0</v>
      </c>
      <c r="P87" s="393">
        <v>0</v>
      </c>
      <c r="Q87" s="393">
        <v>0</v>
      </c>
      <c r="R87" s="393">
        <v>0</v>
      </c>
      <c r="S87" s="393">
        <v>0</v>
      </c>
      <c r="T87" s="393">
        <v>0</v>
      </c>
      <c r="U87" s="393">
        <v>0</v>
      </c>
      <c r="V87" s="393">
        <v>0</v>
      </c>
      <c r="W87" s="393">
        <v>0</v>
      </c>
      <c r="X87" s="393">
        <f t="shared" ref="X87:AG87" si="23">X88+X89</f>
        <v>0</v>
      </c>
      <c r="Y87" s="393">
        <f t="shared" si="23"/>
        <v>0</v>
      </c>
      <c r="Z87" s="393">
        <v>0</v>
      </c>
      <c r="AA87" s="393">
        <f t="shared" si="23"/>
        <v>0</v>
      </c>
      <c r="AB87" s="393">
        <v>0</v>
      </c>
      <c r="AC87" s="393">
        <v>0</v>
      </c>
      <c r="AD87" s="393">
        <v>0</v>
      </c>
      <c r="AE87" s="393">
        <f t="shared" si="23"/>
        <v>42</v>
      </c>
      <c r="AF87" s="393">
        <f t="shared" si="23"/>
        <v>0</v>
      </c>
      <c r="AG87" s="393">
        <f t="shared" si="23"/>
        <v>42</v>
      </c>
      <c r="AH87" s="565"/>
    </row>
    <row r="88" spans="1:34" s="166" customFormat="1" ht="13.5" customHeight="1" x14ac:dyDescent="0.2">
      <c r="A88" s="166">
        <v>65</v>
      </c>
      <c r="B88" s="392">
        <v>68</v>
      </c>
      <c r="C88" s="395">
        <v>20</v>
      </c>
      <c r="D88" s="395"/>
      <c r="E88" s="395"/>
      <c r="F88" s="395"/>
      <c r="G88" s="395"/>
      <c r="H88" s="399"/>
      <c r="I88" s="395"/>
      <c r="J88" s="395">
        <v>9</v>
      </c>
      <c r="K88" s="395">
        <v>3</v>
      </c>
      <c r="L88" s="399"/>
      <c r="M88" s="395"/>
      <c r="N88" s="394"/>
      <c r="O88" s="399"/>
      <c r="P88" s="399"/>
      <c r="Q88" s="395"/>
      <c r="R88" s="395"/>
      <c r="S88" s="399"/>
      <c r="T88" s="395"/>
      <c r="U88" s="394"/>
      <c r="V88" s="394"/>
      <c r="W88" s="394"/>
      <c r="X88" s="394"/>
      <c r="Y88" s="396"/>
      <c r="Z88" s="396"/>
      <c r="AA88" s="396"/>
      <c r="AB88" s="395"/>
      <c r="AC88" s="395"/>
      <c r="AD88" s="394"/>
      <c r="AE88" s="397">
        <f>C88+D88+E88+F88+G88+H88+I88+J88+K88+L88+M88+N88+O88+P88+Q88+R88+S88+T88+U88+V88+W88+X88+Y88+Z88+AA88+AB88+AC88+AD88</f>
        <v>32</v>
      </c>
      <c r="AF88" s="396"/>
      <c r="AG88" s="397">
        <f>AE88+AF88</f>
        <v>32</v>
      </c>
      <c r="AH88" s="565"/>
    </row>
    <row r="89" spans="1:34" s="165" customFormat="1" ht="13.5" customHeight="1" x14ac:dyDescent="0.2">
      <c r="A89" s="165">
        <v>66</v>
      </c>
      <c r="B89" s="417">
        <v>69</v>
      </c>
      <c r="C89" s="395">
        <v>10</v>
      </c>
      <c r="D89" s="395"/>
      <c r="E89" s="395"/>
      <c r="F89" s="395"/>
      <c r="G89" s="395"/>
      <c r="H89" s="399"/>
      <c r="I89" s="395"/>
      <c r="J89" s="395"/>
      <c r="K89" s="395"/>
      <c r="L89" s="399"/>
      <c r="M89" s="395"/>
      <c r="N89" s="394"/>
      <c r="O89" s="399"/>
      <c r="P89" s="399"/>
      <c r="Q89" s="395"/>
      <c r="R89" s="395"/>
      <c r="S89" s="399"/>
      <c r="T89" s="395"/>
      <c r="U89" s="394"/>
      <c r="V89" s="394"/>
      <c r="W89" s="394"/>
      <c r="X89" s="394"/>
      <c r="Y89" s="396"/>
      <c r="Z89" s="396"/>
      <c r="AA89" s="396"/>
      <c r="AB89" s="395"/>
      <c r="AC89" s="395"/>
      <c r="AD89" s="394"/>
      <c r="AE89" s="397">
        <f>C89+D89+E89+F89+G89+H89+I89+J89+K89+L89+M89+N89+O89+P89+Q89+R89+S89+T89+U89+V89+W89+X89+Y89+Z89+AA89+AB89+AC89+AD89</f>
        <v>10</v>
      </c>
      <c r="AF89" s="396"/>
      <c r="AG89" s="397">
        <f>AE89+AF89</f>
        <v>10</v>
      </c>
      <c r="AH89" s="567"/>
    </row>
    <row r="90" spans="1:34" s="166" customFormat="1" ht="22.5" customHeight="1" x14ac:dyDescent="0.2">
      <c r="A90" s="166">
        <v>0</v>
      </c>
      <c r="B90" s="413" t="s">
        <v>393</v>
      </c>
      <c r="C90" s="393">
        <v>402</v>
      </c>
      <c r="D90" s="393">
        <v>226</v>
      </c>
      <c r="E90" s="393">
        <f t="shared" ref="E90:AF90" si="24">SUM(E91:E99)</f>
        <v>0</v>
      </c>
      <c r="F90" s="393">
        <v>0</v>
      </c>
      <c r="G90" s="393">
        <v>0</v>
      </c>
      <c r="H90" s="393">
        <f t="shared" si="24"/>
        <v>0</v>
      </c>
      <c r="I90" s="393">
        <v>294</v>
      </c>
      <c r="J90" s="393">
        <v>80</v>
      </c>
      <c r="K90" s="393">
        <v>263</v>
      </c>
      <c r="L90" s="393">
        <v>0</v>
      </c>
      <c r="M90" s="393">
        <f t="shared" si="24"/>
        <v>90</v>
      </c>
      <c r="N90" s="393">
        <v>220</v>
      </c>
      <c r="O90" s="393">
        <v>205</v>
      </c>
      <c r="P90" s="393">
        <v>0</v>
      </c>
      <c r="Q90" s="393">
        <v>27</v>
      </c>
      <c r="R90" s="393">
        <v>35</v>
      </c>
      <c r="S90" s="393">
        <v>67</v>
      </c>
      <c r="T90" s="393">
        <v>45</v>
      </c>
      <c r="U90" s="393">
        <v>0</v>
      </c>
      <c r="V90" s="393">
        <v>17</v>
      </c>
      <c r="W90" s="393">
        <v>10</v>
      </c>
      <c r="X90" s="393">
        <f t="shared" si="24"/>
        <v>0</v>
      </c>
      <c r="Y90" s="393">
        <f t="shared" si="24"/>
        <v>0</v>
      </c>
      <c r="Z90" s="393">
        <v>0</v>
      </c>
      <c r="AA90" s="393">
        <f t="shared" si="24"/>
        <v>0</v>
      </c>
      <c r="AB90" s="393">
        <v>0</v>
      </c>
      <c r="AC90" s="393">
        <v>0</v>
      </c>
      <c r="AD90" s="393">
        <v>36</v>
      </c>
      <c r="AE90" s="393">
        <f t="shared" si="24"/>
        <v>2017</v>
      </c>
      <c r="AF90" s="393">
        <f t="shared" si="24"/>
        <v>0</v>
      </c>
      <c r="AG90" s="393">
        <f>SUM(AG91:AG99)</f>
        <v>2017</v>
      </c>
      <c r="AH90" s="565"/>
    </row>
    <row r="91" spans="1:34" s="166" customFormat="1" ht="13.5" customHeight="1" x14ac:dyDescent="0.2">
      <c r="A91" s="166">
        <v>67</v>
      </c>
      <c r="B91" s="418">
        <v>70</v>
      </c>
      <c r="C91" s="394">
        <v>95</v>
      </c>
      <c r="D91" s="394">
        <v>55</v>
      </c>
      <c r="E91" s="394"/>
      <c r="F91" s="394"/>
      <c r="G91" s="394"/>
      <c r="H91" s="394"/>
      <c r="I91" s="394">
        <v>36</v>
      </c>
      <c r="J91" s="394">
        <v>70</v>
      </c>
      <c r="K91" s="394">
        <v>246</v>
      </c>
      <c r="L91" s="394"/>
      <c r="M91" s="394">
        <v>60</v>
      </c>
      <c r="N91" s="394">
        <v>20</v>
      </c>
      <c r="O91" s="394">
        <v>68</v>
      </c>
      <c r="P91" s="394"/>
      <c r="Q91" s="394">
        <v>17</v>
      </c>
      <c r="R91" s="394"/>
      <c r="S91" s="394">
        <v>25</v>
      </c>
      <c r="T91" s="394">
        <v>5</v>
      </c>
      <c r="U91" s="394"/>
      <c r="V91" s="394">
        <v>0</v>
      </c>
      <c r="W91" s="394"/>
      <c r="X91" s="394"/>
      <c r="Y91" s="396"/>
      <c r="Z91" s="396"/>
      <c r="AA91" s="396"/>
      <c r="AB91" s="394"/>
      <c r="AC91" s="394"/>
      <c r="AD91" s="394">
        <v>12</v>
      </c>
      <c r="AE91" s="397">
        <f t="shared" ref="AE91:AE99" si="25">C91+D91+E91+F91+G91+H91+I91+J91+K91+L91+M91+N91+O91+P91+Q91+R91+S91+T91+U91+V91+W91+X91+Y91+Z91+AA91+AB91+AC91+AD91</f>
        <v>709</v>
      </c>
      <c r="AF91" s="396"/>
      <c r="AG91" s="397">
        <f t="shared" ref="AG91:AG99" si="26">AE91+AF91</f>
        <v>709</v>
      </c>
      <c r="AH91" s="565"/>
    </row>
    <row r="92" spans="1:34" s="166" customFormat="1" ht="13.5" customHeight="1" x14ac:dyDescent="0.2">
      <c r="A92" s="166">
        <v>68</v>
      </c>
      <c r="B92" s="418">
        <v>71</v>
      </c>
      <c r="C92" s="406">
        <v>19</v>
      </c>
      <c r="D92" s="394">
        <v>24</v>
      </c>
      <c r="E92" s="394"/>
      <c r="F92" s="394"/>
      <c r="G92" s="394"/>
      <c r="H92" s="394"/>
      <c r="I92" s="394"/>
      <c r="J92" s="394">
        <v>5</v>
      </c>
      <c r="K92" s="406">
        <v>2</v>
      </c>
      <c r="L92" s="394"/>
      <c r="M92" s="394">
        <v>15</v>
      </c>
      <c r="N92" s="394"/>
      <c r="O92" s="394">
        <v>15</v>
      </c>
      <c r="P92" s="394"/>
      <c r="Q92" s="394">
        <v>10</v>
      </c>
      <c r="R92" s="394">
        <v>35</v>
      </c>
      <c r="S92" s="394">
        <v>42</v>
      </c>
      <c r="T92" s="394">
        <v>40</v>
      </c>
      <c r="U92" s="394"/>
      <c r="V92" s="394">
        <v>16</v>
      </c>
      <c r="W92" s="394">
        <v>1</v>
      </c>
      <c r="X92" s="394"/>
      <c r="Y92" s="396"/>
      <c r="Z92" s="396"/>
      <c r="AA92" s="396"/>
      <c r="AB92" s="394"/>
      <c r="AC92" s="394"/>
      <c r="AD92" s="394"/>
      <c r="AE92" s="397">
        <f t="shared" si="25"/>
        <v>224</v>
      </c>
      <c r="AF92" s="396"/>
      <c r="AG92" s="397">
        <f t="shared" si="26"/>
        <v>224</v>
      </c>
      <c r="AH92" s="565"/>
    </row>
    <row r="93" spans="1:34" s="166" customFormat="1" ht="13.5" customHeight="1" x14ac:dyDescent="0.2">
      <c r="A93" s="166">
        <v>69</v>
      </c>
      <c r="B93" s="418">
        <v>72</v>
      </c>
      <c r="C93" s="394"/>
      <c r="D93" s="394"/>
      <c r="E93" s="394"/>
      <c r="F93" s="394"/>
      <c r="G93" s="394"/>
      <c r="H93" s="394"/>
      <c r="I93" s="394"/>
      <c r="J93" s="394"/>
      <c r="K93" s="394"/>
      <c r="L93" s="394"/>
      <c r="M93" s="394">
        <v>10</v>
      </c>
      <c r="N93" s="394">
        <v>0</v>
      </c>
      <c r="O93" s="394">
        <v>12</v>
      </c>
      <c r="P93" s="394"/>
      <c r="Q93" s="394"/>
      <c r="R93" s="394"/>
      <c r="S93" s="394"/>
      <c r="T93" s="394"/>
      <c r="U93" s="394"/>
      <c r="V93" s="394"/>
      <c r="W93" s="394">
        <v>0</v>
      </c>
      <c r="X93" s="394"/>
      <c r="Y93" s="396"/>
      <c r="Z93" s="396"/>
      <c r="AA93" s="396"/>
      <c r="AB93" s="394"/>
      <c r="AC93" s="394"/>
      <c r="AD93" s="394">
        <v>24</v>
      </c>
      <c r="AE93" s="397">
        <f t="shared" si="25"/>
        <v>46</v>
      </c>
      <c r="AF93" s="396"/>
      <c r="AG93" s="397">
        <f t="shared" si="26"/>
        <v>46</v>
      </c>
      <c r="AH93" s="565"/>
    </row>
    <row r="94" spans="1:34" s="166" customFormat="1" ht="13.5" customHeight="1" x14ac:dyDescent="0.2">
      <c r="A94" s="166">
        <v>70</v>
      </c>
      <c r="B94" s="418">
        <v>73</v>
      </c>
      <c r="C94" s="406">
        <v>245</v>
      </c>
      <c r="D94" s="394">
        <v>106</v>
      </c>
      <c r="E94" s="394"/>
      <c r="F94" s="394"/>
      <c r="G94" s="394"/>
      <c r="H94" s="404"/>
      <c r="I94" s="394">
        <v>213</v>
      </c>
      <c r="J94" s="394"/>
      <c r="K94" s="394"/>
      <c r="L94" s="404"/>
      <c r="M94" s="394">
        <v>5</v>
      </c>
      <c r="N94" s="394">
        <v>176</v>
      </c>
      <c r="O94" s="394">
        <v>101</v>
      </c>
      <c r="P94" s="394"/>
      <c r="Q94" s="394"/>
      <c r="R94" s="394"/>
      <c r="S94" s="404"/>
      <c r="T94" s="394"/>
      <c r="U94" s="394"/>
      <c r="V94" s="394"/>
      <c r="W94" s="394">
        <v>9</v>
      </c>
      <c r="X94" s="394"/>
      <c r="Y94" s="396"/>
      <c r="Z94" s="396"/>
      <c r="AA94" s="396"/>
      <c r="AB94" s="394"/>
      <c r="AC94" s="394"/>
      <c r="AD94" s="394"/>
      <c r="AE94" s="397">
        <f t="shared" si="25"/>
        <v>855</v>
      </c>
      <c r="AF94" s="396"/>
      <c r="AG94" s="397">
        <f t="shared" si="26"/>
        <v>855</v>
      </c>
      <c r="AH94" s="565"/>
    </row>
    <row r="95" spans="1:34" s="166" customFormat="1" ht="13.5" customHeight="1" x14ac:dyDescent="0.2">
      <c r="A95" s="166">
        <v>71</v>
      </c>
      <c r="B95" s="418">
        <v>74</v>
      </c>
      <c r="C95" s="394"/>
      <c r="D95" s="394"/>
      <c r="E95" s="394"/>
      <c r="F95" s="394"/>
      <c r="G95" s="394"/>
      <c r="H95" s="394"/>
      <c r="I95" s="394"/>
      <c r="J95" s="394"/>
      <c r="K95" s="394">
        <v>10</v>
      </c>
      <c r="L95" s="394"/>
      <c r="M95" s="394"/>
      <c r="N95" s="394"/>
      <c r="O95" s="394"/>
      <c r="P95" s="394"/>
      <c r="Q95" s="394"/>
      <c r="R95" s="394"/>
      <c r="S95" s="394"/>
      <c r="T95" s="394"/>
      <c r="U95" s="394"/>
      <c r="V95" s="394"/>
      <c r="W95" s="394"/>
      <c r="X95" s="394"/>
      <c r="Y95" s="396"/>
      <c r="Z95" s="396"/>
      <c r="AA95" s="396"/>
      <c r="AB95" s="394"/>
      <c r="AC95" s="394"/>
      <c r="AD95" s="394"/>
      <c r="AE95" s="397">
        <f t="shared" si="25"/>
        <v>10</v>
      </c>
      <c r="AF95" s="396"/>
      <c r="AG95" s="397">
        <f t="shared" si="26"/>
        <v>10</v>
      </c>
      <c r="AH95" s="565"/>
    </row>
    <row r="96" spans="1:34" s="166" customFormat="1" ht="13.5" customHeight="1" x14ac:dyDescent="0.2">
      <c r="A96" s="166">
        <v>72</v>
      </c>
      <c r="B96" s="418">
        <v>75</v>
      </c>
      <c r="C96" s="394"/>
      <c r="D96" s="394"/>
      <c r="E96" s="394"/>
      <c r="F96" s="394"/>
      <c r="G96" s="394"/>
      <c r="H96" s="394"/>
      <c r="I96" s="394"/>
      <c r="J96" s="394"/>
      <c r="K96" s="394"/>
      <c r="L96" s="394"/>
      <c r="M96" s="394"/>
      <c r="N96" s="394"/>
      <c r="O96" s="394"/>
      <c r="P96" s="394"/>
      <c r="Q96" s="394"/>
      <c r="R96" s="394"/>
      <c r="S96" s="394"/>
      <c r="T96" s="394"/>
      <c r="U96" s="394"/>
      <c r="V96" s="394"/>
      <c r="W96" s="394"/>
      <c r="X96" s="394"/>
      <c r="Y96" s="396"/>
      <c r="Z96" s="396"/>
      <c r="AA96" s="396"/>
      <c r="AB96" s="394"/>
      <c r="AC96" s="394"/>
      <c r="AD96" s="394"/>
      <c r="AE96" s="397">
        <f t="shared" si="25"/>
        <v>0</v>
      </c>
      <c r="AF96" s="396"/>
      <c r="AG96" s="397">
        <f t="shared" si="26"/>
        <v>0</v>
      </c>
      <c r="AH96" s="565"/>
    </row>
    <row r="97" spans="1:34" s="165" customFormat="1" ht="13.5" customHeight="1" x14ac:dyDescent="0.2">
      <c r="A97" s="165">
        <v>73</v>
      </c>
      <c r="B97" s="418">
        <v>76</v>
      </c>
      <c r="C97" s="394">
        <v>13</v>
      </c>
      <c r="D97" s="394"/>
      <c r="E97" s="394"/>
      <c r="F97" s="394"/>
      <c r="G97" s="394"/>
      <c r="H97" s="394"/>
      <c r="I97" s="394"/>
      <c r="J97" s="394"/>
      <c r="K97" s="394"/>
      <c r="L97" s="394"/>
      <c r="M97" s="394"/>
      <c r="N97" s="394">
        <v>4</v>
      </c>
      <c r="O97" s="394"/>
      <c r="P97" s="394"/>
      <c r="Q97" s="394"/>
      <c r="R97" s="394"/>
      <c r="S97" s="394"/>
      <c r="T97" s="394"/>
      <c r="U97" s="394"/>
      <c r="V97" s="394"/>
      <c r="W97" s="394"/>
      <c r="X97" s="394"/>
      <c r="Y97" s="396"/>
      <c r="Z97" s="396"/>
      <c r="AA97" s="396"/>
      <c r="AB97" s="394"/>
      <c r="AC97" s="394"/>
      <c r="AD97" s="394"/>
      <c r="AE97" s="397">
        <f t="shared" si="25"/>
        <v>17</v>
      </c>
      <c r="AF97" s="396"/>
      <c r="AG97" s="397">
        <f t="shared" si="26"/>
        <v>17</v>
      </c>
      <c r="AH97" s="567"/>
    </row>
    <row r="98" spans="1:34" s="166" customFormat="1" ht="13.5" customHeight="1" x14ac:dyDescent="0.2">
      <c r="B98" s="392">
        <v>77</v>
      </c>
      <c r="C98" s="394"/>
      <c r="D98" s="394"/>
      <c r="E98" s="394"/>
      <c r="F98" s="394"/>
      <c r="G98" s="394"/>
      <c r="H98" s="394"/>
      <c r="I98" s="394"/>
      <c r="J98" s="394"/>
      <c r="K98" s="394">
        <v>5</v>
      </c>
      <c r="L98" s="394"/>
      <c r="M98" s="394"/>
      <c r="N98" s="394"/>
      <c r="O98" s="394"/>
      <c r="P98" s="394"/>
      <c r="Q98" s="394"/>
      <c r="R98" s="394"/>
      <c r="S98" s="394"/>
      <c r="T98" s="394"/>
      <c r="U98" s="394"/>
      <c r="V98" s="394"/>
      <c r="W98" s="394"/>
      <c r="X98" s="394"/>
      <c r="Y98" s="396"/>
      <c r="Z98" s="396"/>
      <c r="AA98" s="396"/>
      <c r="AB98" s="394"/>
      <c r="AC98" s="394"/>
      <c r="AD98" s="394"/>
      <c r="AE98" s="397">
        <f t="shared" si="25"/>
        <v>5</v>
      </c>
      <c r="AF98" s="396"/>
      <c r="AG98" s="397">
        <f t="shared" si="26"/>
        <v>5</v>
      </c>
      <c r="AH98" s="565"/>
    </row>
    <row r="99" spans="1:34" s="166" customFormat="1" ht="13.5" customHeight="1" x14ac:dyDescent="0.2">
      <c r="B99" s="392">
        <v>78</v>
      </c>
      <c r="C99" s="394">
        <v>30</v>
      </c>
      <c r="D99" s="394">
        <v>41</v>
      </c>
      <c r="E99" s="394"/>
      <c r="F99" s="394"/>
      <c r="G99" s="394"/>
      <c r="H99" s="394"/>
      <c r="I99" s="394">
        <v>45</v>
      </c>
      <c r="J99" s="394">
        <v>5</v>
      </c>
      <c r="K99" s="394"/>
      <c r="L99" s="394"/>
      <c r="M99" s="394"/>
      <c r="N99" s="394">
        <v>20</v>
      </c>
      <c r="O99" s="394">
        <v>9</v>
      </c>
      <c r="P99" s="394"/>
      <c r="Q99" s="394"/>
      <c r="R99" s="394"/>
      <c r="S99" s="394"/>
      <c r="T99" s="394"/>
      <c r="U99" s="394"/>
      <c r="V99" s="394">
        <v>1</v>
      </c>
      <c r="W99" s="394"/>
      <c r="X99" s="394"/>
      <c r="Y99" s="396"/>
      <c r="Z99" s="396"/>
      <c r="AA99" s="396"/>
      <c r="AB99" s="394"/>
      <c r="AC99" s="394"/>
      <c r="AD99" s="394"/>
      <c r="AE99" s="397">
        <f t="shared" si="25"/>
        <v>151</v>
      </c>
      <c r="AF99" s="396"/>
      <c r="AG99" s="397">
        <f t="shared" si="26"/>
        <v>151</v>
      </c>
      <c r="AH99" s="565"/>
    </row>
    <row r="100" spans="1:34" s="166" customFormat="1" ht="22.5" customHeight="1" x14ac:dyDescent="0.2">
      <c r="A100" s="166">
        <v>0</v>
      </c>
      <c r="B100" s="413" t="s">
        <v>392</v>
      </c>
      <c r="C100" s="393">
        <v>223</v>
      </c>
      <c r="D100" s="393">
        <v>0</v>
      </c>
      <c r="E100" s="393">
        <f t="shared" ref="E100:AG100" si="27">SUM(E101:E103)</f>
        <v>0</v>
      </c>
      <c r="F100" s="393">
        <v>0</v>
      </c>
      <c r="G100" s="393">
        <v>0</v>
      </c>
      <c r="H100" s="393">
        <f t="shared" si="27"/>
        <v>0</v>
      </c>
      <c r="I100" s="393">
        <v>0</v>
      </c>
      <c r="J100" s="393">
        <v>134</v>
      </c>
      <c r="K100" s="393">
        <v>38</v>
      </c>
      <c r="L100" s="393">
        <v>9</v>
      </c>
      <c r="M100" s="393">
        <f t="shared" si="27"/>
        <v>0</v>
      </c>
      <c r="N100" s="393">
        <v>0</v>
      </c>
      <c r="O100" s="393">
        <v>11</v>
      </c>
      <c r="P100" s="393">
        <v>0</v>
      </c>
      <c r="Q100" s="393">
        <v>0</v>
      </c>
      <c r="R100" s="393">
        <v>0</v>
      </c>
      <c r="S100" s="393">
        <v>0</v>
      </c>
      <c r="T100" s="393">
        <v>0</v>
      </c>
      <c r="U100" s="393">
        <v>0</v>
      </c>
      <c r="V100" s="393">
        <v>0</v>
      </c>
      <c r="W100" s="393">
        <v>0</v>
      </c>
      <c r="X100" s="393">
        <f t="shared" si="27"/>
        <v>0</v>
      </c>
      <c r="Y100" s="393">
        <f t="shared" si="27"/>
        <v>0</v>
      </c>
      <c r="Z100" s="393">
        <v>0</v>
      </c>
      <c r="AA100" s="393">
        <f t="shared" si="27"/>
        <v>0</v>
      </c>
      <c r="AB100" s="393">
        <v>41</v>
      </c>
      <c r="AC100" s="393">
        <v>0</v>
      </c>
      <c r="AD100" s="393">
        <v>25</v>
      </c>
      <c r="AE100" s="393">
        <f t="shared" si="27"/>
        <v>481</v>
      </c>
      <c r="AF100" s="393">
        <f t="shared" si="27"/>
        <v>0</v>
      </c>
      <c r="AG100" s="393">
        <f t="shared" si="27"/>
        <v>481</v>
      </c>
      <c r="AH100" s="565"/>
    </row>
    <row r="101" spans="1:34" s="166" customFormat="1" ht="13.5" customHeight="1" x14ac:dyDescent="0.2">
      <c r="A101" s="166">
        <v>74</v>
      </c>
      <c r="B101" s="392">
        <v>79</v>
      </c>
      <c r="C101" s="406">
        <v>190</v>
      </c>
      <c r="D101" s="394"/>
      <c r="E101" s="394"/>
      <c r="F101" s="394"/>
      <c r="G101" s="394"/>
      <c r="H101" s="394"/>
      <c r="I101" s="394"/>
      <c r="J101" s="394">
        <v>134</v>
      </c>
      <c r="K101" s="394">
        <v>38</v>
      </c>
      <c r="L101" s="394">
        <v>6</v>
      </c>
      <c r="M101" s="394"/>
      <c r="N101" s="394"/>
      <c r="O101" s="394">
        <v>11</v>
      </c>
      <c r="P101" s="394"/>
      <c r="Q101" s="394"/>
      <c r="R101" s="394"/>
      <c r="S101" s="394"/>
      <c r="T101" s="394"/>
      <c r="U101" s="394"/>
      <c r="V101" s="394"/>
      <c r="W101" s="394"/>
      <c r="X101" s="394"/>
      <c r="Y101" s="396"/>
      <c r="Z101" s="396"/>
      <c r="AA101" s="396"/>
      <c r="AB101" s="394">
        <v>41</v>
      </c>
      <c r="AC101" s="394"/>
      <c r="AD101" s="394">
        <v>25</v>
      </c>
      <c r="AE101" s="397">
        <f>C101+D101+E101+F101+G101+H101+I101+J101+K101+L101+M101+N101+O101+P101+Q101+R101+S101+T101+U101+V101+W101+X101+Y101+Z101+AA101+AB101+AC101+AD101</f>
        <v>445</v>
      </c>
      <c r="AF101" s="396"/>
      <c r="AG101" s="397">
        <f>AE101+AF101</f>
        <v>445</v>
      </c>
      <c r="AH101" s="565"/>
    </row>
    <row r="102" spans="1:34" s="166" customFormat="1" ht="13.5" customHeight="1" x14ac:dyDescent="0.2">
      <c r="A102" s="166">
        <v>75</v>
      </c>
      <c r="B102" s="392">
        <v>80</v>
      </c>
      <c r="C102" s="406">
        <v>33</v>
      </c>
      <c r="D102" s="394"/>
      <c r="E102" s="394"/>
      <c r="F102" s="394"/>
      <c r="G102" s="394"/>
      <c r="H102" s="394"/>
      <c r="I102" s="394"/>
      <c r="J102" s="394"/>
      <c r="K102" s="394"/>
      <c r="L102" s="394">
        <v>3</v>
      </c>
      <c r="M102" s="394"/>
      <c r="N102" s="394"/>
      <c r="O102" s="394"/>
      <c r="P102" s="394"/>
      <c r="Q102" s="394"/>
      <c r="R102" s="394"/>
      <c r="S102" s="394"/>
      <c r="T102" s="394"/>
      <c r="U102" s="394"/>
      <c r="V102" s="394"/>
      <c r="W102" s="394"/>
      <c r="X102" s="394"/>
      <c r="Y102" s="396"/>
      <c r="Z102" s="396"/>
      <c r="AA102" s="396"/>
      <c r="AB102" s="394"/>
      <c r="AC102" s="394"/>
      <c r="AD102" s="394"/>
      <c r="AE102" s="397">
        <f>C102+D102+E102+F102+G102+H102+I102+J102+K102+L102+M102+N102+O102+P102+Q102+R102+S102+T102+U102+V102+W102+X102+Y102+Z102+AA102+AB102+AC102+AD102</f>
        <v>36</v>
      </c>
      <c r="AF102" s="396"/>
      <c r="AG102" s="397">
        <f>AE102+AF102</f>
        <v>36</v>
      </c>
      <c r="AH102" s="565"/>
    </row>
    <row r="103" spans="1:34" s="166" customFormat="1" ht="13.5" customHeight="1" x14ac:dyDescent="0.2">
      <c r="A103" s="166">
        <v>76</v>
      </c>
      <c r="B103" s="392">
        <v>81</v>
      </c>
      <c r="C103" s="406"/>
      <c r="D103" s="394"/>
      <c r="E103" s="394"/>
      <c r="F103" s="394"/>
      <c r="G103" s="394"/>
      <c r="H103" s="394"/>
      <c r="I103" s="394"/>
      <c r="J103" s="394"/>
      <c r="K103" s="394"/>
      <c r="L103" s="394"/>
      <c r="M103" s="394"/>
      <c r="N103" s="394"/>
      <c r="O103" s="394"/>
      <c r="P103" s="394"/>
      <c r="Q103" s="394"/>
      <c r="R103" s="394"/>
      <c r="S103" s="394"/>
      <c r="T103" s="394"/>
      <c r="U103" s="394"/>
      <c r="V103" s="394"/>
      <c r="W103" s="394"/>
      <c r="X103" s="394"/>
      <c r="Y103" s="396"/>
      <c r="Z103" s="396"/>
      <c r="AA103" s="396"/>
      <c r="AB103" s="394"/>
      <c r="AC103" s="394"/>
      <c r="AD103" s="394"/>
      <c r="AE103" s="397">
        <f>C103+D103+E103+F103+G103+H103+I103+J103+K103+L103+M103+N103+O103+P103+Q103+R103+S103+T103+U103+V103+W103+X103+Y103+Z103+AA103+AB103+AC103+AD103</f>
        <v>0</v>
      </c>
      <c r="AF103" s="396"/>
      <c r="AG103" s="397">
        <f>AE103+AF103</f>
        <v>0</v>
      </c>
      <c r="AH103" s="565"/>
    </row>
    <row r="104" spans="1:34" s="165" customFormat="1" ht="22.5" customHeight="1" x14ac:dyDescent="0.2">
      <c r="A104" s="165">
        <v>0</v>
      </c>
      <c r="B104" s="413" t="s">
        <v>391</v>
      </c>
      <c r="C104" s="410">
        <v>354</v>
      </c>
      <c r="D104" s="410">
        <v>0</v>
      </c>
      <c r="E104" s="410">
        <f t="shared" ref="E104:AG104" si="28">SUM(E105:E108)</f>
        <v>0</v>
      </c>
      <c r="F104" s="410">
        <v>0</v>
      </c>
      <c r="G104" s="410">
        <v>0</v>
      </c>
      <c r="H104" s="410">
        <f t="shared" si="28"/>
        <v>0</v>
      </c>
      <c r="I104" s="410">
        <v>0</v>
      </c>
      <c r="J104" s="410">
        <v>15</v>
      </c>
      <c r="K104" s="410">
        <v>3</v>
      </c>
      <c r="L104" s="410">
        <v>0</v>
      </c>
      <c r="M104" s="410">
        <f t="shared" si="28"/>
        <v>0</v>
      </c>
      <c r="N104" s="410">
        <v>0</v>
      </c>
      <c r="O104" s="410">
        <v>75</v>
      </c>
      <c r="P104" s="410">
        <v>0</v>
      </c>
      <c r="Q104" s="410">
        <v>0</v>
      </c>
      <c r="R104" s="410">
        <v>0</v>
      </c>
      <c r="S104" s="410">
        <v>0</v>
      </c>
      <c r="T104" s="410">
        <v>0</v>
      </c>
      <c r="U104" s="410">
        <v>0</v>
      </c>
      <c r="V104" s="410">
        <v>0</v>
      </c>
      <c r="W104" s="410">
        <v>0</v>
      </c>
      <c r="X104" s="410">
        <f t="shared" si="28"/>
        <v>0</v>
      </c>
      <c r="Y104" s="411">
        <f t="shared" si="28"/>
        <v>0</v>
      </c>
      <c r="Z104" s="411">
        <v>0</v>
      </c>
      <c r="AA104" s="411">
        <f t="shared" si="28"/>
        <v>0</v>
      </c>
      <c r="AB104" s="410">
        <v>25</v>
      </c>
      <c r="AC104" s="410">
        <v>0</v>
      </c>
      <c r="AD104" s="410">
        <v>0</v>
      </c>
      <c r="AE104" s="410">
        <f t="shared" si="28"/>
        <v>472</v>
      </c>
      <c r="AF104" s="411">
        <f t="shared" si="28"/>
        <v>0</v>
      </c>
      <c r="AG104" s="410">
        <f t="shared" si="28"/>
        <v>472</v>
      </c>
      <c r="AH104" s="567"/>
    </row>
    <row r="105" spans="1:34" s="166" customFormat="1" ht="13.5" customHeight="1" x14ac:dyDescent="0.2">
      <c r="A105" s="166">
        <v>77</v>
      </c>
      <c r="B105" s="392">
        <v>82</v>
      </c>
      <c r="C105" s="406">
        <v>167</v>
      </c>
      <c r="D105" s="394"/>
      <c r="E105" s="394"/>
      <c r="F105" s="394"/>
      <c r="G105" s="394"/>
      <c r="H105" s="394"/>
      <c r="I105" s="394"/>
      <c r="J105" s="394">
        <v>13</v>
      </c>
      <c r="K105" s="394">
        <v>3</v>
      </c>
      <c r="L105" s="394"/>
      <c r="M105" s="394"/>
      <c r="N105" s="394"/>
      <c r="O105" s="394">
        <v>72</v>
      </c>
      <c r="P105" s="394"/>
      <c r="Q105" s="394"/>
      <c r="R105" s="394"/>
      <c r="S105" s="394"/>
      <c r="T105" s="394"/>
      <c r="U105" s="394"/>
      <c r="V105" s="394"/>
      <c r="W105" s="394"/>
      <c r="X105" s="394"/>
      <c r="Y105" s="396"/>
      <c r="Z105" s="396"/>
      <c r="AA105" s="396"/>
      <c r="AB105" s="394">
        <v>25</v>
      </c>
      <c r="AC105" s="394"/>
      <c r="AD105" s="394"/>
      <c r="AE105" s="397">
        <f>C105+D105+E105+F105+G105+H105+I105+J105+K105+L105+M105+N105+O105+P105+Q105+R105+S105+T105+U105+V105+W105+X105+Y105+Z105+AA105+AB105+AC105+AD105</f>
        <v>280</v>
      </c>
      <c r="AF105" s="396"/>
      <c r="AG105" s="397">
        <f>AE105+AF105</f>
        <v>280</v>
      </c>
      <c r="AH105" s="565"/>
    </row>
    <row r="106" spans="1:34" s="165" customFormat="1" ht="13.5" customHeight="1" x14ac:dyDescent="0.2">
      <c r="A106" s="165">
        <v>78</v>
      </c>
      <c r="B106" s="392">
        <v>83</v>
      </c>
      <c r="C106" s="406">
        <v>39</v>
      </c>
      <c r="D106" s="394"/>
      <c r="E106" s="394"/>
      <c r="F106" s="394"/>
      <c r="G106" s="394"/>
      <c r="H106" s="394"/>
      <c r="I106" s="394"/>
      <c r="J106" s="394">
        <v>2</v>
      </c>
      <c r="K106" s="394"/>
      <c r="L106" s="394"/>
      <c r="M106" s="394"/>
      <c r="N106" s="394"/>
      <c r="O106" s="394">
        <v>3</v>
      </c>
      <c r="P106" s="394"/>
      <c r="Q106" s="394"/>
      <c r="R106" s="394"/>
      <c r="S106" s="394"/>
      <c r="T106" s="394"/>
      <c r="U106" s="394"/>
      <c r="V106" s="394"/>
      <c r="W106" s="394"/>
      <c r="X106" s="394"/>
      <c r="Y106" s="396"/>
      <c r="Z106" s="396"/>
      <c r="AA106" s="396"/>
      <c r="AB106" s="394"/>
      <c r="AC106" s="394"/>
      <c r="AD106" s="394"/>
      <c r="AE106" s="397">
        <f>C106+D106+E106+F106+G106+H106+I106+J106+K106+L106+M106+N106+O106+P106+Q106+R106+S106+T106+U106+V106+W106+X106+Y106+Z106+AA106+AB106+AC106+AD106</f>
        <v>44</v>
      </c>
      <c r="AF106" s="396"/>
      <c r="AG106" s="397">
        <f>AE106+AF106</f>
        <v>44</v>
      </c>
      <c r="AH106" s="567"/>
    </row>
    <row r="107" spans="1:34" s="166" customFormat="1" ht="13.5" customHeight="1" x14ac:dyDescent="0.2">
      <c r="B107" s="392">
        <v>84</v>
      </c>
      <c r="C107" s="406">
        <v>148</v>
      </c>
      <c r="D107" s="394"/>
      <c r="E107" s="394"/>
      <c r="F107" s="394"/>
      <c r="G107" s="394"/>
      <c r="H107" s="394"/>
      <c r="I107" s="394"/>
      <c r="J107" s="394"/>
      <c r="K107" s="394"/>
      <c r="L107" s="394"/>
      <c r="M107" s="394"/>
      <c r="N107" s="394"/>
      <c r="O107" s="394"/>
      <c r="P107" s="394"/>
      <c r="Q107" s="394"/>
      <c r="R107" s="394"/>
      <c r="S107" s="394"/>
      <c r="T107" s="394"/>
      <c r="U107" s="394"/>
      <c r="V107" s="394"/>
      <c r="W107" s="394"/>
      <c r="X107" s="394"/>
      <c r="Y107" s="396"/>
      <c r="Z107" s="396"/>
      <c r="AA107" s="396"/>
      <c r="AB107" s="394"/>
      <c r="AC107" s="394"/>
      <c r="AD107" s="394"/>
      <c r="AE107" s="397">
        <f>C107+D107+E107+F107+G107+H107+I107+J107+K107+L107+M107+N107+O107+P107+Q107+R107+S107+T107+U107+V107+W107+X107+Y107+Z107+AA107+AB107+AC107+AD107</f>
        <v>148</v>
      </c>
      <c r="AF107" s="396"/>
      <c r="AG107" s="397">
        <f>AE107+AF107</f>
        <v>148</v>
      </c>
      <c r="AH107" s="565"/>
    </row>
    <row r="108" spans="1:34" s="166" customFormat="1" ht="13.5" customHeight="1" x14ac:dyDescent="0.2">
      <c r="B108" s="392">
        <v>85</v>
      </c>
      <c r="C108" s="406"/>
      <c r="D108" s="394"/>
      <c r="E108" s="394"/>
      <c r="F108" s="394"/>
      <c r="G108" s="394"/>
      <c r="H108" s="394"/>
      <c r="I108" s="394"/>
      <c r="J108" s="394"/>
      <c r="K108" s="394"/>
      <c r="L108" s="394"/>
      <c r="M108" s="394"/>
      <c r="N108" s="394"/>
      <c r="O108" s="394"/>
      <c r="P108" s="394"/>
      <c r="Q108" s="394"/>
      <c r="R108" s="394"/>
      <c r="S108" s="394"/>
      <c r="T108" s="394"/>
      <c r="U108" s="394"/>
      <c r="V108" s="394"/>
      <c r="W108" s="394"/>
      <c r="X108" s="394"/>
      <c r="Y108" s="396"/>
      <c r="Z108" s="396"/>
      <c r="AA108" s="396"/>
      <c r="AB108" s="394"/>
      <c r="AC108" s="394"/>
      <c r="AD108" s="394"/>
      <c r="AE108" s="397">
        <f>C108+D108+E108+F108+G108+H108+I108+J108+K108+L108+M108+N108+O108+P108+Q108+R108+S108+T108+U108+V108+W108+X108+Y108+Z108+AA108+AB108+AC108+AD108</f>
        <v>0</v>
      </c>
      <c r="AF108" s="396"/>
      <c r="AG108" s="397">
        <f>AE108+AF108</f>
        <v>0</v>
      </c>
      <c r="AH108" s="565"/>
    </row>
    <row r="109" spans="1:34" s="165" customFormat="1" ht="22.5" customHeight="1" x14ac:dyDescent="0.2">
      <c r="A109" s="165">
        <v>0</v>
      </c>
      <c r="B109" s="413" t="s">
        <v>390</v>
      </c>
      <c r="C109" s="393">
        <v>0</v>
      </c>
      <c r="D109" s="393">
        <v>0</v>
      </c>
      <c r="E109" s="393">
        <f t="shared" ref="E109:AG109" si="29">E110</f>
        <v>0</v>
      </c>
      <c r="F109" s="393">
        <v>0</v>
      </c>
      <c r="G109" s="393">
        <v>0</v>
      </c>
      <c r="H109" s="393">
        <f t="shared" si="29"/>
        <v>0</v>
      </c>
      <c r="I109" s="393">
        <v>0</v>
      </c>
      <c r="J109" s="393">
        <v>63</v>
      </c>
      <c r="K109" s="393">
        <v>0</v>
      </c>
      <c r="L109" s="393">
        <v>0</v>
      </c>
      <c r="M109" s="393">
        <f t="shared" si="29"/>
        <v>0</v>
      </c>
      <c r="N109" s="393">
        <v>0</v>
      </c>
      <c r="O109" s="393">
        <v>66</v>
      </c>
      <c r="P109" s="393">
        <v>0</v>
      </c>
      <c r="Q109" s="393">
        <v>0</v>
      </c>
      <c r="R109" s="393">
        <v>0</v>
      </c>
      <c r="S109" s="393">
        <v>23</v>
      </c>
      <c r="T109" s="393">
        <v>0</v>
      </c>
      <c r="U109" s="393">
        <v>0</v>
      </c>
      <c r="V109" s="393">
        <v>0</v>
      </c>
      <c r="W109" s="393">
        <v>0</v>
      </c>
      <c r="X109" s="393">
        <f t="shared" si="29"/>
        <v>0</v>
      </c>
      <c r="Y109" s="393">
        <f t="shared" si="29"/>
        <v>0</v>
      </c>
      <c r="Z109" s="393">
        <v>0</v>
      </c>
      <c r="AA109" s="393">
        <f t="shared" si="29"/>
        <v>0</v>
      </c>
      <c r="AB109" s="393">
        <v>0</v>
      </c>
      <c r="AC109" s="393">
        <v>0</v>
      </c>
      <c r="AD109" s="393">
        <v>0</v>
      </c>
      <c r="AE109" s="393">
        <f t="shared" si="29"/>
        <v>152</v>
      </c>
      <c r="AF109" s="393">
        <f t="shared" si="29"/>
        <v>0</v>
      </c>
      <c r="AG109" s="393">
        <f t="shared" si="29"/>
        <v>152</v>
      </c>
      <c r="AH109" s="567"/>
    </row>
    <row r="110" spans="1:34" ht="13.5" customHeight="1" x14ac:dyDescent="0.2">
      <c r="A110" s="160">
        <v>79</v>
      </c>
      <c r="B110" s="392">
        <v>86</v>
      </c>
      <c r="C110" s="394"/>
      <c r="D110" s="394"/>
      <c r="E110" s="394"/>
      <c r="F110" s="394"/>
      <c r="G110" s="394"/>
      <c r="H110" s="394"/>
      <c r="I110" s="394"/>
      <c r="J110" s="394">
        <v>63</v>
      </c>
      <c r="K110" s="394"/>
      <c r="L110" s="394"/>
      <c r="M110" s="394"/>
      <c r="N110" s="394"/>
      <c r="O110" s="394">
        <v>66</v>
      </c>
      <c r="P110" s="394"/>
      <c r="Q110" s="394"/>
      <c r="R110" s="394"/>
      <c r="S110" s="394">
        <v>23</v>
      </c>
      <c r="T110" s="394"/>
      <c r="U110" s="394"/>
      <c r="V110" s="394"/>
      <c r="W110" s="394"/>
      <c r="X110" s="394"/>
      <c r="Y110" s="396"/>
      <c r="Z110" s="396"/>
      <c r="AA110" s="396"/>
      <c r="AB110" s="394"/>
      <c r="AC110" s="394"/>
      <c r="AD110" s="394"/>
      <c r="AE110" s="397">
        <f>C110+D110+E110+F110+G110+H110+I110+J110+K110+L110+M110+N110+O110+P110+Q110+R110+S110+T110+U110+V110+W110+X110+Y110+Z110+AA110+AB110+AC110+AD110</f>
        <v>152</v>
      </c>
      <c r="AF110" s="396"/>
      <c r="AG110" s="397">
        <f>AE110+AF110</f>
        <v>152</v>
      </c>
    </row>
    <row r="111" spans="1:34" ht="22.5" customHeight="1" x14ac:dyDescent="0.2">
      <c r="A111" s="160">
        <v>0</v>
      </c>
      <c r="B111" s="413" t="s">
        <v>389</v>
      </c>
      <c r="C111" s="393">
        <v>10</v>
      </c>
      <c r="D111" s="393">
        <v>0</v>
      </c>
      <c r="E111" s="393">
        <f t="shared" ref="E111:AG111" si="30">E112+E113</f>
        <v>0</v>
      </c>
      <c r="F111" s="393">
        <v>0</v>
      </c>
      <c r="G111" s="393">
        <v>0</v>
      </c>
      <c r="H111" s="393">
        <f t="shared" si="30"/>
        <v>0</v>
      </c>
      <c r="I111" s="393">
        <v>0</v>
      </c>
      <c r="J111" s="393">
        <v>91</v>
      </c>
      <c r="K111" s="393">
        <v>0</v>
      </c>
      <c r="L111" s="393">
        <v>0</v>
      </c>
      <c r="M111" s="393">
        <f t="shared" si="30"/>
        <v>0</v>
      </c>
      <c r="N111" s="393">
        <v>0</v>
      </c>
      <c r="O111" s="393">
        <v>20</v>
      </c>
      <c r="P111" s="393">
        <v>0</v>
      </c>
      <c r="Q111" s="393">
        <v>0</v>
      </c>
      <c r="R111" s="393">
        <v>0</v>
      </c>
      <c r="S111" s="393">
        <v>0</v>
      </c>
      <c r="T111" s="393">
        <v>0</v>
      </c>
      <c r="U111" s="393">
        <v>0</v>
      </c>
      <c r="V111" s="393">
        <v>0</v>
      </c>
      <c r="W111" s="393">
        <v>0</v>
      </c>
      <c r="X111" s="393">
        <f t="shared" si="30"/>
        <v>0</v>
      </c>
      <c r="Y111" s="393">
        <f t="shared" si="30"/>
        <v>0</v>
      </c>
      <c r="Z111" s="393">
        <v>0</v>
      </c>
      <c r="AA111" s="393">
        <f t="shared" si="30"/>
        <v>0</v>
      </c>
      <c r="AB111" s="393">
        <v>0</v>
      </c>
      <c r="AC111" s="393">
        <v>0</v>
      </c>
      <c r="AD111" s="393">
        <v>0</v>
      </c>
      <c r="AE111" s="393">
        <f t="shared" si="30"/>
        <v>121</v>
      </c>
      <c r="AF111" s="393">
        <f t="shared" si="30"/>
        <v>0</v>
      </c>
      <c r="AG111" s="393">
        <f t="shared" si="30"/>
        <v>121</v>
      </c>
    </row>
    <row r="112" spans="1:34" ht="13.5" customHeight="1" x14ac:dyDescent="0.2">
      <c r="A112" s="160">
        <v>80</v>
      </c>
      <c r="B112" s="392">
        <v>87</v>
      </c>
      <c r="C112" s="394">
        <v>10</v>
      </c>
      <c r="D112" s="394"/>
      <c r="E112" s="394"/>
      <c r="F112" s="394"/>
      <c r="G112" s="394"/>
      <c r="H112" s="394"/>
      <c r="I112" s="394"/>
      <c r="J112" s="394">
        <v>91</v>
      </c>
      <c r="K112" s="394"/>
      <c r="L112" s="394"/>
      <c r="M112" s="394"/>
      <c r="N112" s="394"/>
      <c r="O112" s="394">
        <v>20</v>
      </c>
      <c r="P112" s="394"/>
      <c r="Q112" s="394"/>
      <c r="R112" s="394"/>
      <c r="S112" s="394"/>
      <c r="T112" s="394"/>
      <c r="U112" s="394"/>
      <c r="V112" s="394"/>
      <c r="W112" s="394"/>
      <c r="X112" s="394"/>
      <c r="Y112" s="396"/>
      <c r="Z112" s="396"/>
      <c r="AA112" s="396"/>
      <c r="AB112" s="394"/>
      <c r="AC112" s="394"/>
      <c r="AD112" s="394"/>
      <c r="AE112" s="397">
        <f>C112+D112+E112+F112+G112+H112+I112+J112+K112+L112+M112+N112+O112+P112+Q112+R112+S112+T112+U112+V112+W112+X112+Y112+Z112+AA112+AB112+AC112+AD112</f>
        <v>121</v>
      </c>
      <c r="AF112" s="396"/>
      <c r="AG112" s="397">
        <f>AE112+AF112</f>
        <v>121</v>
      </c>
    </row>
    <row r="113" spans="1:33" ht="13.5" customHeight="1" x14ac:dyDescent="0.2">
      <c r="A113" s="160">
        <v>81</v>
      </c>
      <c r="B113" s="392">
        <v>88</v>
      </c>
      <c r="C113" s="394"/>
      <c r="D113" s="394"/>
      <c r="E113" s="394"/>
      <c r="F113" s="394"/>
      <c r="G113" s="394"/>
      <c r="H113" s="394"/>
      <c r="I113" s="394"/>
      <c r="J113" s="394"/>
      <c r="K113" s="394"/>
      <c r="L113" s="394"/>
      <c r="M113" s="394"/>
      <c r="N113" s="394"/>
      <c r="O113" s="394"/>
      <c r="P113" s="394"/>
      <c r="Q113" s="394"/>
      <c r="R113" s="394"/>
      <c r="S113" s="394"/>
      <c r="T113" s="394"/>
      <c r="U113" s="394"/>
      <c r="V113" s="394"/>
      <c r="W113" s="394"/>
      <c r="X113" s="394"/>
      <c r="Y113" s="396"/>
      <c r="Z113" s="396"/>
      <c r="AA113" s="396"/>
      <c r="AB113" s="394"/>
      <c r="AC113" s="394"/>
      <c r="AD113" s="394"/>
      <c r="AE113" s="397">
        <f>C113+D113+E113+F113+G113+H113+I113+J113+K113+L113+M113+N113+O113+P113+Q113+R113+S113+T113+U113+V113+W113+X113+Y113+Z113+AA113+AB113+AC113+AD113</f>
        <v>0</v>
      </c>
      <c r="AF113" s="396"/>
      <c r="AG113" s="397">
        <f>AE113+AF113</f>
        <v>0</v>
      </c>
    </row>
    <row r="114" spans="1:33" ht="21.75" customHeight="1" x14ac:dyDescent="0.2">
      <c r="B114" s="416" t="s">
        <v>388</v>
      </c>
      <c r="C114" s="412">
        <f t="shared" ref="C114:AG114" si="31">C6+C11+C13+C16+C18+C20+C23+C31+C34+C42+C46+C60+C62+C87+C90+C100+C104+C109+C111+C51</f>
        <v>3561</v>
      </c>
      <c r="D114" s="412">
        <f t="shared" si="31"/>
        <v>1312</v>
      </c>
      <c r="E114" s="412">
        <f t="shared" si="31"/>
        <v>872</v>
      </c>
      <c r="F114" s="412">
        <f t="shared" si="31"/>
        <v>5870</v>
      </c>
      <c r="G114" s="412">
        <f t="shared" si="31"/>
        <v>1873</v>
      </c>
      <c r="H114" s="412">
        <f t="shared" si="31"/>
        <v>52</v>
      </c>
      <c r="I114" s="412">
        <f t="shared" si="31"/>
        <v>294</v>
      </c>
      <c r="J114" s="412">
        <f t="shared" si="31"/>
        <v>1266</v>
      </c>
      <c r="K114" s="412">
        <f t="shared" si="31"/>
        <v>448</v>
      </c>
      <c r="L114" s="412">
        <f t="shared" si="31"/>
        <v>1320</v>
      </c>
      <c r="M114" s="412">
        <f t="shared" si="31"/>
        <v>375</v>
      </c>
      <c r="N114" s="412">
        <f t="shared" si="31"/>
        <v>937</v>
      </c>
      <c r="O114" s="412">
        <f t="shared" si="31"/>
        <v>1123</v>
      </c>
      <c r="P114" s="412">
        <f t="shared" si="31"/>
        <v>107</v>
      </c>
      <c r="Q114" s="412">
        <f t="shared" si="31"/>
        <v>246</v>
      </c>
      <c r="R114" s="412">
        <f t="shared" si="31"/>
        <v>349</v>
      </c>
      <c r="S114" s="412">
        <f t="shared" si="31"/>
        <v>1121</v>
      </c>
      <c r="T114" s="412">
        <f t="shared" si="31"/>
        <v>171</v>
      </c>
      <c r="U114" s="412">
        <f t="shared" si="31"/>
        <v>210</v>
      </c>
      <c r="V114" s="412">
        <f t="shared" si="31"/>
        <v>162</v>
      </c>
      <c r="W114" s="412">
        <f t="shared" si="31"/>
        <v>10</v>
      </c>
      <c r="X114" s="412">
        <f t="shared" si="31"/>
        <v>93</v>
      </c>
      <c r="Y114" s="412">
        <f t="shared" si="31"/>
        <v>129</v>
      </c>
      <c r="Z114" s="412">
        <f t="shared" si="31"/>
        <v>100</v>
      </c>
      <c r="AA114" s="412">
        <f t="shared" si="31"/>
        <v>90</v>
      </c>
      <c r="AB114" s="412">
        <f t="shared" si="31"/>
        <v>270</v>
      </c>
      <c r="AC114" s="412">
        <f t="shared" si="31"/>
        <v>477</v>
      </c>
      <c r="AD114" s="412">
        <f t="shared" si="31"/>
        <v>104</v>
      </c>
      <c r="AE114" s="412">
        <f t="shared" si="31"/>
        <v>22942</v>
      </c>
      <c r="AF114" s="412">
        <f t="shared" si="31"/>
        <v>0</v>
      </c>
      <c r="AG114" s="412">
        <f t="shared" si="31"/>
        <v>22942</v>
      </c>
    </row>
  </sheetData>
  <autoFilter ref="A5:AF109"/>
  <mergeCells count="2">
    <mergeCell ref="B1:AF1"/>
    <mergeCell ref="B3:B4"/>
  </mergeCells>
  <pageMargins left="0.59055118110236227" right="0" top="0.19685039370078741" bottom="0" header="0.70866141732283472" footer="0.31496062992125984"/>
  <pageSetup paperSize="9" scale="43" fitToWidth="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1"/>
  <sheetViews>
    <sheetView workbookViewId="0">
      <selection activeCell="L22" sqref="L22"/>
    </sheetView>
  </sheetViews>
  <sheetFormatPr defaultColWidth="9.140625" defaultRowHeight="15" x14ac:dyDescent="0.25"/>
  <cols>
    <col min="1" max="2" width="9.140625" style="62"/>
    <col min="3" max="3" width="45.42578125" style="62" customWidth="1"/>
    <col min="4" max="4" width="9.140625" style="62"/>
    <col min="5" max="5" width="12.7109375" style="62" customWidth="1"/>
    <col min="6" max="6" width="13.28515625" style="62" customWidth="1"/>
    <col min="7" max="16384" width="9.140625" style="62"/>
  </cols>
  <sheetData>
    <row r="2" spans="1:9" x14ac:dyDescent="0.25">
      <c r="A2" s="1110" t="s">
        <v>703</v>
      </c>
      <c r="B2" s="1110"/>
      <c r="C2" s="1110"/>
      <c r="D2" s="1110"/>
      <c r="E2" s="1110"/>
      <c r="F2" s="1110"/>
    </row>
    <row r="3" spans="1:9" x14ac:dyDescent="0.25">
      <c r="A3" s="1110"/>
      <c r="B3" s="1110"/>
      <c r="C3" s="1110"/>
      <c r="D3" s="1110"/>
      <c r="E3" s="1110"/>
      <c r="F3" s="1110"/>
    </row>
    <row r="5" spans="1:9" ht="37.5" customHeight="1" x14ac:dyDescent="0.25">
      <c r="A5" s="1112" t="s">
        <v>1</v>
      </c>
      <c r="B5" s="1112" t="s">
        <v>2</v>
      </c>
      <c r="C5" s="1113" t="s">
        <v>3</v>
      </c>
      <c r="D5" s="1114" t="s">
        <v>313</v>
      </c>
      <c r="E5" s="1111" t="s">
        <v>314</v>
      </c>
      <c r="F5" s="1111"/>
    </row>
    <row r="6" spans="1:9" ht="15" customHeight="1" x14ac:dyDescent="0.25">
      <c r="A6" s="1112"/>
      <c r="B6" s="1112"/>
      <c r="C6" s="1113"/>
      <c r="D6" s="1114"/>
      <c r="E6" s="1111" t="s">
        <v>315</v>
      </c>
      <c r="F6" s="1111" t="s">
        <v>316</v>
      </c>
    </row>
    <row r="7" spans="1:9" x14ac:dyDescent="0.25">
      <c r="A7" s="1112"/>
      <c r="B7" s="1112"/>
      <c r="C7" s="1113"/>
      <c r="D7" s="1114"/>
      <c r="E7" s="1111"/>
      <c r="F7" s="1111"/>
    </row>
    <row r="8" spans="1:9" x14ac:dyDescent="0.25">
      <c r="A8" s="1112"/>
      <c r="B8" s="1112"/>
      <c r="C8" s="1113"/>
      <c r="D8" s="1114"/>
      <c r="E8" s="1111"/>
      <c r="F8" s="1111"/>
    </row>
    <row r="9" spans="1:9" ht="17.25" customHeight="1" x14ac:dyDescent="0.25">
      <c r="A9" s="1115" t="s">
        <v>12</v>
      </c>
      <c r="B9" s="1115"/>
      <c r="C9" s="1115"/>
      <c r="D9" s="63">
        <f>D10+D11</f>
        <v>2119338</v>
      </c>
      <c r="E9" s="63">
        <f>E10+E11</f>
        <v>175511</v>
      </c>
      <c r="F9" s="63">
        <f>F10+F11</f>
        <v>26728</v>
      </c>
      <c r="I9" s="490"/>
    </row>
    <row r="10" spans="1:9" x14ac:dyDescent="0.25">
      <c r="A10" s="64"/>
      <c r="B10" s="64"/>
      <c r="C10" s="65" t="s">
        <v>13</v>
      </c>
      <c r="D10" s="66">
        <v>10000</v>
      </c>
      <c r="E10" s="66"/>
      <c r="F10" s="66"/>
      <c r="I10" s="490"/>
    </row>
    <row r="11" spans="1:9" x14ac:dyDescent="0.25">
      <c r="A11" s="1115" t="s">
        <v>14</v>
      </c>
      <c r="B11" s="1115"/>
      <c r="C11" s="1115"/>
      <c r="D11" s="63">
        <f>SUM(D12:D149)-D89</f>
        <v>2109338</v>
      </c>
      <c r="E11" s="63">
        <f>SUM(E12:E149)-E89</f>
        <v>175511</v>
      </c>
      <c r="F11" s="63">
        <f>SUM(F12:F149)-F89</f>
        <v>26728</v>
      </c>
      <c r="I11" s="490"/>
    </row>
    <row r="12" spans="1:9" x14ac:dyDescent="0.25">
      <c r="A12" s="67">
        <v>1</v>
      </c>
      <c r="B12" s="68" t="s">
        <v>15</v>
      </c>
      <c r="C12" s="69" t="s">
        <v>16</v>
      </c>
      <c r="D12" s="66">
        <v>9219</v>
      </c>
      <c r="E12" s="66">
        <v>0</v>
      </c>
      <c r="F12" s="66">
        <v>0</v>
      </c>
      <c r="I12" s="490"/>
    </row>
    <row r="13" spans="1:9" x14ac:dyDescent="0.25">
      <c r="A13" s="67">
        <v>2</v>
      </c>
      <c r="B13" s="70" t="s">
        <v>17</v>
      </c>
      <c r="C13" s="69" t="s">
        <v>18</v>
      </c>
      <c r="D13" s="66">
        <v>9302</v>
      </c>
      <c r="E13" s="66">
        <v>0</v>
      </c>
      <c r="F13" s="66">
        <v>0</v>
      </c>
      <c r="I13" s="490"/>
    </row>
    <row r="14" spans="1:9" x14ac:dyDescent="0.25">
      <c r="A14" s="67">
        <v>3</v>
      </c>
      <c r="B14" s="71" t="s">
        <v>19</v>
      </c>
      <c r="C14" s="72" t="s">
        <v>20</v>
      </c>
      <c r="D14" s="66">
        <v>29308</v>
      </c>
      <c r="E14" s="66">
        <v>0</v>
      </c>
      <c r="F14" s="66">
        <v>0</v>
      </c>
      <c r="I14" s="490"/>
    </row>
    <row r="15" spans="1:9" x14ac:dyDescent="0.25">
      <c r="A15" s="67">
        <v>4</v>
      </c>
      <c r="B15" s="68" t="s">
        <v>21</v>
      </c>
      <c r="C15" s="69" t="s">
        <v>22</v>
      </c>
      <c r="D15" s="66">
        <v>9705</v>
      </c>
      <c r="E15" s="66">
        <v>0</v>
      </c>
      <c r="F15" s="66">
        <v>0</v>
      </c>
      <c r="I15" s="490"/>
    </row>
    <row r="16" spans="1:9" x14ac:dyDescent="0.25">
      <c r="A16" s="67">
        <v>5</v>
      </c>
      <c r="B16" s="68" t="s">
        <v>23</v>
      </c>
      <c r="C16" s="69" t="s">
        <v>24</v>
      </c>
      <c r="D16" s="66">
        <v>11039</v>
      </c>
      <c r="E16" s="66">
        <v>0</v>
      </c>
      <c r="F16" s="66">
        <v>0</v>
      </c>
      <c r="I16" s="490"/>
    </row>
    <row r="17" spans="1:9" x14ac:dyDescent="0.25">
      <c r="A17" s="67">
        <v>6</v>
      </c>
      <c r="B17" s="71" t="s">
        <v>25</v>
      </c>
      <c r="C17" s="72" t="s">
        <v>26</v>
      </c>
      <c r="D17" s="66">
        <v>82175</v>
      </c>
      <c r="E17" s="66">
        <v>0</v>
      </c>
      <c r="F17" s="66">
        <v>0</v>
      </c>
      <c r="I17" s="490"/>
    </row>
    <row r="18" spans="1:9" x14ac:dyDescent="0.25">
      <c r="A18" s="67">
        <v>7</v>
      </c>
      <c r="B18" s="68" t="s">
        <v>27</v>
      </c>
      <c r="C18" s="69" t="s">
        <v>28</v>
      </c>
      <c r="D18" s="66">
        <v>29064</v>
      </c>
      <c r="E18" s="66">
        <v>0</v>
      </c>
      <c r="F18" s="66">
        <v>0</v>
      </c>
      <c r="I18" s="490"/>
    </row>
    <row r="19" spans="1:9" x14ac:dyDescent="0.25">
      <c r="A19" s="67">
        <v>8</v>
      </c>
      <c r="B19" s="73" t="s">
        <v>29</v>
      </c>
      <c r="C19" s="69" t="s">
        <v>30</v>
      </c>
      <c r="D19" s="66">
        <v>11639</v>
      </c>
      <c r="E19" s="66">
        <v>0</v>
      </c>
      <c r="F19" s="66">
        <v>0</v>
      </c>
      <c r="I19" s="490"/>
    </row>
    <row r="20" spans="1:9" x14ac:dyDescent="0.25">
      <c r="A20" s="67">
        <v>9</v>
      </c>
      <c r="B20" s="73" t="s">
        <v>31</v>
      </c>
      <c r="C20" s="69" t="s">
        <v>32</v>
      </c>
      <c r="D20" s="66">
        <v>10295</v>
      </c>
      <c r="E20" s="66">
        <v>0</v>
      </c>
      <c r="F20" s="66">
        <v>0</v>
      </c>
      <c r="I20" s="490"/>
    </row>
    <row r="21" spans="1:9" x14ac:dyDescent="0.25">
      <c r="A21" s="67">
        <v>10</v>
      </c>
      <c r="B21" s="73" t="s">
        <v>33</v>
      </c>
      <c r="C21" s="69" t="s">
        <v>34</v>
      </c>
      <c r="D21" s="66">
        <v>13797</v>
      </c>
      <c r="E21" s="66">
        <v>0</v>
      </c>
      <c r="F21" s="66">
        <v>0</v>
      </c>
      <c r="I21" s="490"/>
    </row>
    <row r="22" spans="1:9" x14ac:dyDescent="0.25">
      <c r="A22" s="67">
        <v>11</v>
      </c>
      <c r="B22" s="73" t="s">
        <v>35</v>
      </c>
      <c r="C22" s="69" t="s">
        <v>36</v>
      </c>
      <c r="D22" s="66">
        <v>10542</v>
      </c>
      <c r="E22" s="66">
        <v>0</v>
      </c>
      <c r="F22" s="66">
        <v>0</v>
      </c>
      <c r="I22" s="490"/>
    </row>
    <row r="23" spans="1:9" x14ac:dyDescent="0.25">
      <c r="A23" s="67">
        <v>12</v>
      </c>
      <c r="B23" s="73" t="s">
        <v>37</v>
      </c>
      <c r="C23" s="69" t="s">
        <v>38</v>
      </c>
      <c r="D23" s="66">
        <v>21618</v>
      </c>
      <c r="E23" s="66">
        <v>0</v>
      </c>
      <c r="F23" s="66">
        <v>0</v>
      </c>
      <c r="I23" s="490"/>
    </row>
    <row r="24" spans="1:9" x14ac:dyDescent="0.25">
      <c r="A24" s="67">
        <v>13</v>
      </c>
      <c r="B24" s="73" t="s">
        <v>39</v>
      </c>
      <c r="C24" s="69" t="s">
        <v>40</v>
      </c>
      <c r="D24" s="66">
        <v>0</v>
      </c>
      <c r="E24" s="66">
        <v>0</v>
      </c>
      <c r="F24" s="66">
        <v>0</v>
      </c>
      <c r="I24" s="490"/>
    </row>
    <row r="25" spans="1:9" x14ac:dyDescent="0.25">
      <c r="A25" s="67">
        <v>14</v>
      </c>
      <c r="B25" s="73" t="s">
        <v>41</v>
      </c>
      <c r="C25" s="69" t="s">
        <v>42</v>
      </c>
      <c r="D25" s="66">
        <v>14051</v>
      </c>
      <c r="E25" s="66">
        <v>0</v>
      </c>
      <c r="F25" s="66">
        <v>0</v>
      </c>
      <c r="I25" s="490"/>
    </row>
    <row r="26" spans="1:9" x14ac:dyDescent="0.25">
      <c r="A26" s="67">
        <v>15</v>
      </c>
      <c r="B26" s="73" t="s">
        <v>43</v>
      </c>
      <c r="C26" s="69" t="s">
        <v>44</v>
      </c>
      <c r="D26" s="66">
        <v>21137</v>
      </c>
      <c r="E26" s="66">
        <v>0</v>
      </c>
      <c r="F26" s="66">
        <v>0</v>
      </c>
      <c r="I26" s="490"/>
    </row>
    <row r="27" spans="1:9" x14ac:dyDescent="0.25">
      <c r="A27" s="67">
        <v>16</v>
      </c>
      <c r="B27" s="73" t="s">
        <v>45</v>
      </c>
      <c r="C27" s="69" t="s">
        <v>317</v>
      </c>
      <c r="D27" s="66">
        <v>28034</v>
      </c>
      <c r="E27" s="66">
        <v>0</v>
      </c>
      <c r="F27" s="66">
        <v>0</v>
      </c>
      <c r="I27" s="490"/>
    </row>
    <row r="28" spans="1:9" x14ac:dyDescent="0.25">
      <c r="A28" s="67">
        <v>17</v>
      </c>
      <c r="B28" s="71" t="s">
        <v>47</v>
      </c>
      <c r="C28" s="72" t="s">
        <v>48</v>
      </c>
      <c r="D28" s="66">
        <v>50721</v>
      </c>
      <c r="E28" s="66">
        <v>0</v>
      </c>
      <c r="F28" s="66">
        <v>0</v>
      </c>
      <c r="I28" s="490"/>
    </row>
    <row r="29" spans="1:9" x14ac:dyDescent="0.25">
      <c r="A29" s="67">
        <v>18</v>
      </c>
      <c r="B29" s="68" t="s">
        <v>49</v>
      </c>
      <c r="C29" s="69" t="s">
        <v>50</v>
      </c>
      <c r="D29" s="66">
        <v>9180</v>
      </c>
      <c r="E29" s="66">
        <v>0</v>
      </c>
      <c r="F29" s="66">
        <v>0</v>
      </c>
      <c r="I29" s="490"/>
    </row>
    <row r="30" spans="1:9" x14ac:dyDescent="0.25">
      <c r="A30" s="67">
        <v>19</v>
      </c>
      <c r="B30" s="68" t="s">
        <v>51</v>
      </c>
      <c r="C30" s="69" t="s">
        <v>52</v>
      </c>
      <c r="D30" s="66">
        <v>7015</v>
      </c>
      <c r="E30" s="66">
        <v>0</v>
      </c>
      <c r="F30" s="66">
        <v>0</v>
      </c>
      <c r="I30" s="490"/>
    </row>
    <row r="31" spans="1:9" x14ac:dyDescent="0.25">
      <c r="A31" s="67">
        <v>20</v>
      </c>
      <c r="B31" s="68" t="s">
        <v>53</v>
      </c>
      <c r="C31" s="69" t="s">
        <v>318</v>
      </c>
      <c r="D31" s="66">
        <v>36284</v>
      </c>
      <c r="E31" s="66">
        <v>0</v>
      </c>
      <c r="F31" s="66">
        <v>0</v>
      </c>
      <c r="I31" s="490"/>
    </row>
    <row r="32" spans="1:9" x14ac:dyDescent="0.25">
      <c r="A32" s="67">
        <v>21</v>
      </c>
      <c r="B32" s="74" t="s">
        <v>55</v>
      </c>
      <c r="C32" s="72" t="s">
        <v>56</v>
      </c>
      <c r="D32" s="66">
        <v>31954</v>
      </c>
      <c r="E32" s="66">
        <v>0</v>
      </c>
      <c r="F32" s="66">
        <v>0</v>
      </c>
      <c r="I32" s="490"/>
    </row>
    <row r="33" spans="1:9" x14ac:dyDescent="0.25">
      <c r="A33" s="67">
        <v>22</v>
      </c>
      <c r="B33" s="71" t="s">
        <v>57</v>
      </c>
      <c r="C33" s="72" t="s">
        <v>58</v>
      </c>
      <c r="D33" s="66">
        <v>7064</v>
      </c>
      <c r="E33" s="66">
        <v>0</v>
      </c>
      <c r="F33" s="66">
        <v>0</v>
      </c>
      <c r="I33" s="490"/>
    </row>
    <row r="34" spans="1:9" x14ac:dyDescent="0.25">
      <c r="A34" s="67">
        <v>23</v>
      </c>
      <c r="B34" s="73" t="s">
        <v>59</v>
      </c>
      <c r="C34" s="69" t="s">
        <v>60</v>
      </c>
      <c r="D34" s="66">
        <v>0</v>
      </c>
      <c r="E34" s="66">
        <v>0</v>
      </c>
      <c r="F34" s="66">
        <v>0</v>
      </c>
      <c r="I34" s="490"/>
    </row>
    <row r="35" spans="1:9" x14ac:dyDescent="0.25">
      <c r="A35" s="67">
        <v>24</v>
      </c>
      <c r="B35" s="73" t="s">
        <v>61</v>
      </c>
      <c r="C35" s="69" t="s">
        <v>62</v>
      </c>
      <c r="D35" s="66">
        <v>0</v>
      </c>
      <c r="E35" s="66">
        <v>0</v>
      </c>
      <c r="F35" s="66">
        <v>0</v>
      </c>
      <c r="I35" s="490"/>
    </row>
    <row r="36" spans="1:9" x14ac:dyDescent="0.25">
      <c r="A36" s="67">
        <v>25</v>
      </c>
      <c r="B36" s="68" t="s">
        <v>63</v>
      </c>
      <c r="C36" s="69" t="s">
        <v>64</v>
      </c>
      <c r="D36" s="66">
        <v>122336</v>
      </c>
      <c r="E36" s="66">
        <v>24810</v>
      </c>
      <c r="F36" s="66">
        <v>0</v>
      </c>
      <c r="I36" s="490"/>
    </row>
    <row r="37" spans="1:9" x14ac:dyDescent="0.25">
      <c r="A37" s="67">
        <v>26</v>
      </c>
      <c r="B37" s="73" t="s">
        <v>65</v>
      </c>
      <c r="C37" s="69" t="s">
        <v>66</v>
      </c>
      <c r="D37" s="66">
        <v>27582</v>
      </c>
      <c r="E37" s="66">
        <v>14267</v>
      </c>
      <c r="F37" s="66">
        <v>0</v>
      </c>
      <c r="I37" s="490"/>
    </row>
    <row r="38" spans="1:9" x14ac:dyDescent="0.25">
      <c r="A38" s="67">
        <v>27</v>
      </c>
      <c r="B38" s="70" t="s">
        <v>67</v>
      </c>
      <c r="C38" s="69" t="s">
        <v>68</v>
      </c>
      <c r="D38" s="66">
        <v>11000</v>
      </c>
      <c r="E38" s="66">
        <v>0</v>
      </c>
      <c r="F38" s="66">
        <v>0</v>
      </c>
      <c r="I38" s="490"/>
    </row>
    <row r="39" spans="1:9" x14ac:dyDescent="0.25">
      <c r="A39" s="67">
        <v>28</v>
      </c>
      <c r="B39" s="76" t="s">
        <v>69</v>
      </c>
      <c r="C39" s="72" t="s">
        <v>70</v>
      </c>
      <c r="D39" s="66">
        <v>41557</v>
      </c>
      <c r="E39" s="66">
        <v>0</v>
      </c>
      <c r="F39" s="66">
        <v>0</v>
      </c>
      <c r="I39" s="490"/>
    </row>
    <row r="40" spans="1:9" x14ac:dyDescent="0.25">
      <c r="A40" s="67">
        <v>29</v>
      </c>
      <c r="B40" s="68" t="s">
        <v>71</v>
      </c>
      <c r="C40" s="69" t="s">
        <v>72</v>
      </c>
      <c r="D40" s="66">
        <v>64652</v>
      </c>
      <c r="E40" s="66">
        <v>0</v>
      </c>
      <c r="F40" s="66">
        <v>0</v>
      </c>
      <c r="I40" s="490"/>
    </row>
    <row r="41" spans="1:9" x14ac:dyDescent="0.25">
      <c r="A41" s="67">
        <v>30</v>
      </c>
      <c r="B41" s="70" t="s">
        <v>73</v>
      </c>
      <c r="C41" s="69" t="s">
        <v>74</v>
      </c>
      <c r="D41" s="66">
        <v>11921</v>
      </c>
      <c r="E41" s="66">
        <v>0</v>
      </c>
      <c r="F41" s="66">
        <v>0</v>
      </c>
      <c r="I41" s="490"/>
    </row>
    <row r="42" spans="1:9" x14ac:dyDescent="0.25">
      <c r="A42" s="67">
        <v>31</v>
      </c>
      <c r="B42" s="73" t="s">
        <v>75</v>
      </c>
      <c r="C42" s="69" t="s">
        <v>76</v>
      </c>
      <c r="D42" s="66">
        <v>42533</v>
      </c>
      <c r="E42" s="66">
        <v>0</v>
      </c>
      <c r="F42" s="66">
        <v>0</v>
      </c>
      <c r="I42" s="490"/>
    </row>
    <row r="43" spans="1:9" x14ac:dyDescent="0.25">
      <c r="A43" s="67">
        <v>32</v>
      </c>
      <c r="B43" s="70" t="s">
        <v>77</v>
      </c>
      <c r="C43" s="69" t="s">
        <v>78</v>
      </c>
      <c r="D43" s="66">
        <v>15969</v>
      </c>
      <c r="E43" s="66">
        <v>0</v>
      </c>
      <c r="F43" s="66">
        <v>0</v>
      </c>
      <c r="I43" s="490"/>
    </row>
    <row r="44" spans="1:9" x14ac:dyDescent="0.25">
      <c r="A44" s="67">
        <v>33</v>
      </c>
      <c r="B44" s="68" t="s">
        <v>79</v>
      </c>
      <c r="C44" s="69" t="s">
        <v>80</v>
      </c>
      <c r="D44" s="66">
        <v>41542</v>
      </c>
      <c r="E44" s="66">
        <v>0</v>
      </c>
      <c r="F44" s="66">
        <v>0</v>
      </c>
      <c r="I44" s="490"/>
    </row>
    <row r="45" spans="1:9" x14ac:dyDescent="0.25">
      <c r="A45" s="67">
        <v>34</v>
      </c>
      <c r="B45" s="77" t="s">
        <v>81</v>
      </c>
      <c r="C45" s="78" t="s">
        <v>82</v>
      </c>
      <c r="D45" s="66">
        <v>14199</v>
      </c>
      <c r="E45" s="66">
        <v>0</v>
      </c>
      <c r="F45" s="66">
        <v>0</v>
      </c>
      <c r="I45" s="490"/>
    </row>
    <row r="46" spans="1:9" x14ac:dyDescent="0.25">
      <c r="A46" s="67">
        <v>35</v>
      </c>
      <c r="B46" s="68" t="s">
        <v>83</v>
      </c>
      <c r="C46" s="69" t="s">
        <v>84</v>
      </c>
      <c r="D46" s="66">
        <v>8632</v>
      </c>
      <c r="E46" s="66">
        <v>0</v>
      </c>
      <c r="F46" s="66">
        <v>0</v>
      </c>
      <c r="I46" s="490"/>
    </row>
    <row r="47" spans="1:9" x14ac:dyDescent="0.25">
      <c r="A47" s="67">
        <v>36</v>
      </c>
      <c r="B47" s="68" t="s">
        <v>85</v>
      </c>
      <c r="C47" s="69" t="s">
        <v>86</v>
      </c>
      <c r="D47" s="66">
        <v>17309</v>
      </c>
      <c r="E47" s="66">
        <v>0</v>
      </c>
      <c r="F47" s="66">
        <v>0</v>
      </c>
      <c r="I47" s="490"/>
    </row>
    <row r="48" spans="1:9" x14ac:dyDescent="0.25">
      <c r="A48" s="67">
        <v>37</v>
      </c>
      <c r="B48" s="73" t="s">
        <v>87</v>
      </c>
      <c r="C48" s="69" t="s">
        <v>88</v>
      </c>
      <c r="D48" s="66">
        <v>6760</v>
      </c>
      <c r="E48" s="66">
        <v>0</v>
      </c>
      <c r="F48" s="66">
        <v>0</v>
      </c>
      <c r="I48" s="490"/>
    </row>
    <row r="49" spans="1:9" x14ac:dyDescent="0.25">
      <c r="A49" s="67">
        <v>38</v>
      </c>
      <c r="B49" s="70" t="s">
        <v>89</v>
      </c>
      <c r="C49" s="69" t="s">
        <v>90</v>
      </c>
      <c r="D49" s="66">
        <v>5612</v>
      </c>
      <c r="E49" s="66">
        <v>0</v>
      </c>
      <c r="F49" s="66">
        <v>0</v>
      </c>
      <c r="I49" s="490"/>
    </row>
    <row r="50" spans="1:9" x14ac:dyDescent="0.25">
      <c r="A50" s="67">
        <v>39</v>
      </c>
      <c r="B50" s="71" t="s">
        <v>91</v>
      </c>
      <c r="C50" s="72" t="s">
        <v>92</v>
      </c>
      <c r="D50" s="66">
        <v>55913</v>
      </c>
      <c r="E50" s="66">
        <v>0</v>
      </c>
      <c r="F50" s="66">
        <v>0</v>
      </c>
      <c r="I50" s="490"/>
    </row>
    <row r="51" spans="1:9" x14ac:dyDescent="0.25">
      <c r="A51" s="67">
        <v>40</v>
      </c>
      <c r="B51" s="68" t="s">
        <v>93</v>
      </c>
      <c r="C51" s="69" t="s">
        <v>94</v>
      </c>
      <c r="D51" s="66">
        <v>12618</v>
      </c>
      <c r="E51" s="66">
        <v>0</v>
      </c>
      <c r="F51" s="66">
        <v>0</v>
      </c>
      <c r="I51" s="490"/>
    </row>
    <row r="52" spans="1:9" x14ac:dyDescent="0.25">
      <c r="A52" s="67">
        <v>41</v>
      </c>
      <c r="B52" s="68" t="s">
        <v>95</v>
      </c>
      <c r="C52" s="69" t="s">
        <v>96</v>
      </c>
      <c r="D52" s="66">
        <v>46083</v>
      </c>
      <c r="E52" s="66">
        <v>0</v>
      </c>
      <c r="F52" s="66">
        <v>0</v>
      </c>
      <c r="I52" s="490"/>
    </row>
    <row r="53" spans="1:9" x14ac:dyDescent="0.25">
      <c r="A53" s="67">
        <v>42</v>
      </c>
      <c r="B53" s="73" t="s">
        <v>97</v>
      </c>
      <c r="C53" s="69" t="s">
        <v>98</v>
      </c>
      <c r="D53" s="66">
        <v>9532</v>
      </c>
      <c r="E53" s="66">
        <v>0</v>
      </c>
      <c r="F53" s="66">
        <v>0</v>
      </c>
      <c r="I53" s="490"/>
    </row>
    <row r="54" spans="1:9" x14ac:dyDescent="0.25">
      <c r="A54" s="67">
        <v>43</v>
      </c>
      <c r="B54" s="73" t="s">
        <v>99</v>
      </c>
      <c r="C54" s="69" t="s">
        <v>100</v>
      </c>
      <c r="D54" s="66">
        <v>19111</v>
      </c>
      <c r="E54" s="66">
        <v>0</v>
      </c>
      <c r="F54" s="66">
        <v>0</v>
      </c>
      <c r="I54" s="490"/>
    </row>
    <row r="55" spans="1:9" x14ac:dyDescent="0.25">
      <c r="A55" s="67">
        <v>44</v>
      </c>
      <c r="B55" s="70" t="s">
        <v>101</v>
      </c>
      <c r="C55" s="69" t="s">
        <v>102</v>
      </c>
      <c r="D55" s="66">
        <v>18350</v>
      </c>
      <c r="E55" s="66">
        <v>0</v>
      </c>
      <c r="F55" s="66">
        <v>0</v>
      </c>
      <c r="I55" s="490"/>
    </row>
    <row r="56" spans="1:9" x14ac:dyDescent="0.25">
      <c r="A56" s="67">
        <v>45</v>
      </c>
      <c r="B56" s="73" t="s">
        <v>103</v>
      </c>
      <c r="C56" s="69" t="s">
        <v>104</v>
      </c>
      <c r="D56" s="66">
        <v>6184</v>
      </c>
      <c r="E56" s="66">
        <v>0</v>
      </c>
      <c r="F56" s="66">
        <v>0</v>
      </c>
      <c r="I56" s="490"/>
    </row>
    <row r="57" spans="1:9" x14ac:dyDescent="0.25">
      <c r="A57" s="67">
        <v>46</v>
      </c>
      <c r="B57" s="70" t="s">
        <v>105</v>
      </c>
      <c r="C57" s="69" t="s">
        <v>106</v>
      </c>
      <c r="D57" s="66">
        <v>11877</v>
      </c>
      <c r="E57" s="66">
        <v>0</v>
      </c>
      <c r="F57" s="66">
        <v>0</v>
      </c>
      <c r="I57" s="490"/>
    </row>
    <row r="58" spans="1:9" x14ac:dyDescent="0.25">
      <c r="A58" s="67">
        <v>47</v>
      </c>
      <c r="B58" s="73" t="s">
        <v>107</v>
      </c>
      <c r="C58" s="69" t="s">
        <v>108</v>
      </c>
      <c r="D58" s="66">
        <v>18677</v>
      </c>
      <c r="E58" s="66">
        <v>0</v>
      </c>
      <c r="F58" s="66">
        <v>0</v>
      </c>
      <c r="I58" s="490"/>
    </row>
    <row r="59" spans="1:9" x14ac:dyDescent="0.25">
      <c r="A59" s="67">
        <v>48</v>
      </c>
      <c r="B59" s="73" t="s">
        <v>109</v>
      </c>
      <c r="C59" s="69" t="s">
        <v>110</v>
      </c>
      <c r="D59" s="66">
        <v>68142</v>
      </c>
      <c r="E59" s="66">
        <v>0</v>
      </c>
      <c r="F59" s="66">
        <v>0</v>
      </c>
      <c r="I59" s="490"/>
    </row>
    <row r="60" spans="1:9" x14ac:dyDescent="0.25">
      <c r="A60" s="67">
        <v>49</v>
      </c>
      <c r="B60" s="73" t="s">
        <v>111</v>
      </c>
      <c r="C60" s="69" t="s">
        <v>112</v>
      </c>
      <c r="D60" s="66">
        <v>9904</v>
      </c>
      <c r="E60" s="66">
        <v>0</v>
      </c>
      <c r="F60" s="66">
        <v>0</v>
      </c>
      <c r="I60" s="490"/>
    </row>
    <row r="61" spans="1:9" x14ac:dyDescent="0.25">
      <c r="A61" s="67">
        <v>50</v>
      </c>
      <c r="B61" s="73" t="s">
        <v>113</v>
      </c>
      <c r="C61" s="69" t="s">
        <v>114</v>
      </c>
      <c r="D61" s="66">
        <v>200</v>
      </c>
      <c r="E61" s="66">
        <v>0</v>
      </c>
      <c r="F61" s="66">
        <v>0</v>
      </c>
      <c r="I61" s="490"/>
    </row>
    <row r="62" spans="1:9" x14ac:dyDescent="0.25">
      <c r="A62" s="67">
        <v>51</v>
      </c>
      <c r="B62" s="73" t="s">
        <v>115</v>
      </c>
      <c r="C62" s="69" t="s">
        <v>116</v>
      </c>
      <c r="D62" s="66">
        <v>0</v>
      </c>
      <c r="E62" s="66">
        <v>0</v>
      </c>
      <c r="F62" s="66">
        <v>0</v>
      </c>
      <c r="I62" s="490"/>
    </row>
    <row r="63" spans="1:9" x14ac:dyDescent="0.25">
      <c r="A63" s="67">
        <v>52</v>
      </c>
      <c r="B63" s="73" t="s">
        <v>117</v>
      </c>
      <c r="C63" s="69" t="s">
        <v>118</v>
      </c>
      <c r="D63" s="66">
        <v>10503</v>
      </c>
      <c r="E63" s="66">
        <v>0</v>
      </c>
      <c r="F63" s="66">
        <v>0</v>
      </c>
      <c r="I63" s="490"/>
    </row>
    <row r="64" spans="1:9" x14ac:dyDescent="0.25">
      <c r="A64" s="67">
        <v>53</v>
      </c>
      <c r="B64" s="70" t="s">
        <v>119</v>
      </c>
      <c r="C64" s="69" t="s">
        <v>120</v>
      </c>
      <c r="D64" s="66">
        <v>8430</v>
      </c>
      <c r="E64" s="66">
        <v>0</v>
      </c>
      <c r="F64" s="66">
        <v>0</v>
      </c>
      <c r="I64" s="490"/>
    </row>
    <row r="65" spans="1:9" x14ac:dyDescent="0.25">
      <c r="A65" s="67">
        <v>54</v>
      </c>
      <c r="B65" s="68" t="s">
        <v>121</v>
      </c>
      <c r="C65" s="69" t="s">
        <v>122</v>
      </c>
      <c r="D65" s="66">
        <v>26782</v>
      </c>
      <c r="E65" s="66">
        <v>11107</v>
      </c>
      <c r="F65" s="66">
        <v>0</v>
      </c>
      <c r="I65" s="490"/>
    </row>
    <row r="66" spans="1:9" x14ac:dyDescent="0.25">
      <c r="A66" s="67">
        <v>55</v>
      </c>
      <c r="B66" s="70" t="s">
        <v>123</v>
      </c>
      <c r="C66" s="69" t="s">
        <v>124</v>
      </c>
      <c r="D66" s="66">
        <v>30454</v>
      </c>
      <c r="E66" s="66">
        <v>16090</v>
      </c>
      <c r="F66" s="66">
        <v>0</v>
      </c>
      <c r="I66" s="490"/>
    </row>
    <row r="67" spans="1:9" x14ac:dyDescent="0.25">
      <c r="A67" s="67">
        <v>56</v>
      </c>
      <c r="B67" s="73" t="s">
        <v>125</v>
      </c>
      <c r="C67" s="69" t="s">
        <v>319</v>
      </c>
      <c r="D67" s="66">
        <v>8383</v>
      </c>
      <c r="E67" s="66">
        <v>0</v>
      </c>
      <c r="F67" s="66">
        <v>0</v>
      </c>
      <c r="I67" s="490"/>
    </row>
    <row r="68" spans="1:9" ht="24" x14ac:dyDescent="0.25">
      <c r="A68" s="67">
        <v>57</v>
      </c>
      <c r="B68" s="68" t="s">
        <v>127</v>
      </c>
      <c r="C68" s="69" t="s">
        <v>128</v>
      </c>
      <c r="D68" s="66">
        <v>0</v>
      </c>
      <c r="E68" s="66">
        <v>0</v>
      </c>
      <c r="F68" s="66">
        <v>0</v>
      </c>
      <c r="I68" s="490"/>
    </row>
    <row r="69" spans="1:9" ht="24" x14ac:dyDescent="0.25">
      <c r="A69" s="67">
        <v>58</v>
      </c>
      <c r="B69" s="68" t="s">
        <v>129</v>
      </c>
      <c r="C69" s="69" t="s">
        <v>130</v>
      </c>
      <c r="D69" s="66">
        <v>9725</v>
      </c>
      <c r="E69" s="66">
        <v>0</v>
      </c>
      <c r="F69" s="66">
        <v>0</v>
      </c>
      <c r="I69" s="490"/>
    </row>
    <row r="70" spans="1:9" x14ac:dyDescent="0.25">
      <c r="A70" s="67">
        <v>59</v>
      </c>
      <c r="B70" s="70" t="s">
        <v>131</v>
      </c>
      <c r="C70" s="69" t="s">
        <v>132</v>
      </c>
      <c r="D70" s="66">
        <v>28364</v>
      </c>
      <c r="E70" s="66">
        <v>0</v>
      </c>
      <c r="F70" s="66">
        <v>0</v>
      </c>
      <c r="I70" s="490"/>
    </row>
    <row r="71" spans="1:9" x14ac:dyDescent="0.25">
      <c r="A71" s="67">
        <v>60</v>
      </c>
      <c r="B71" s="70" t="s">
        <v>133</v>
      </c>
      <c r="C71" s="69" t="s">
        <v>134</v>
      </c>
      <c r="D71" s="66">
        <v>16605</v>
      </c>
      <c r="E71" s="66">
        <v>0</v>
      </c>
      <c r="F71" s="66">
        <v>0</v>
      </c>
      <c r="I71" s="490"/>
    </row>
    <row r="72" spans="1:9" x14ac:dyDescent="0.25">
      <c r="A72" s="67">
        <v>61</v>
      </c>
      <c r="B72" s="70" t="s">
        <v>135</v>
      </c>
      <c r="C72" s="69" t="s">
        <v>136</v>
      </c>
      <c r="D72" s="66">
        <v>37725</v>
      </c>
      <c r="E72" s="66">
        <v>0</v>
      </c>
      <c r="F72" s="66">
        <v>0</v>
      </c>
      <c r="I72" s="490"/>
    </row>
    <row r="73" spans="1:9" x14ac:dyDescent="0.25">
      <c r="A73" s="67">
        <v>62</v>
      </c>
      <c r="B73" s="70" t="s">
        <v>137</v>
      </c>
      <c r="C73" s="69" t="s">
        <v>138</v>
      </c>
      <c r="D73" s="66">
        <v>0</v>
      </c>
      <c r="E73" s="66">
        <v>0</v>
      </c>
      <c r="F73" s="66">
        <v>0</v>
      </c>
      <c r="I73" s="490"/>
    </row>
    <row r="74" spans="1:9" x14ac:dyDescent="0.25">
      <c r="A74" s="67">
        <v>63</v>
      </c>
      <c r="B74" s="68" t="s">
        <v>139</v>
      </c>
      <c r="C74" s="69" t="s">
        <v>140</v>
      </c>
      <c r="D74" s="66">
        <v>23001</v>
      </c>
      <c r="E74" s="66">
        <v>0</v>
      </c>
      <c r="F74" s="66">
        <v>0</v>
      </c>
      <c r="I74" s="490"/>
    </row>
    <row r="75" spans="1:9" x14ac:dyDescent="0.25">
      <c r="A75" s="67">
        <v>64</v>
      </c>
      <c r="B75" s="70" t="s">
        <v>141</v>
      </c>
      <c r="C75" s="69" t="s">
        <v>142</v>
      </c>
      <c r="D75" s="66">
        <v>0</v>
      </c>
      <c r="E75" s="66">
        <v>0</v>
      </c>
      <c r="F75" s="66">
        <v>0</v>
      </c>
      <c r="I75" s="490"/>
    </row>
    <row r="76" spans="1:9" x14ac:dyDescent="0.25">
      <c r="A76" s="67">
        <v>65</v>
      </c>
      <c r="B76" s="70" t="s">
        <v>143</v>
      </c>
      <c r="C76" s="69" t="s">
        <v>144</v>
      </c>
      <c r="D76" s="66">
        <v>0</v>
      </c>
      <c r="E76" s="66">
        <v>0</v>
      </c>
      <c r="F76" s="66">
        <v>0</v>
      </c>
      <c r="I76" s="490"/>
    </row>
    <row r="77" spans="1:9" x14ac:dyDescent="0.25">
      <c r="A77" s="67">
        <v>66</v>
      </c>
      <c r="B77" s="68" t="s">
        <v>145</v>
      </c>
      <c r="C77" s="69" t="s">
        <v>146</v>
      </c>
      <c r="D77" s="66">
        <v>0</v>
      </c>
      <c r="E77" s="66">
        <v>0</v>
      </c>
      <c r="F77" s="66">
        <v>0</v>
      </c>
      <c r="I77" s="490"/>
    </row>
    <row r="78" spans="1:9" x14ac:dyDescent="0.25">
      <c r="A78" s="67">
        <v>67</v>
      </c>
      <c r="B78" s="68" t="s">
        <v>147</v>
      </c>
      <c r="C78" s="69" t="s">
        <v>148</v>
      </c>
      <c r="D78" s="66">
        <v>0</v>
      </c>
      <c r="E78" s="66">
        <v>0</v>
      </c>
      <c r="F78" s="66">
        <v>0</v>
      </c>
      <c r="I78" s="490"/>
    </row>
    <row r="79" spans="1:9" x14ac:dyDescent="0.25">
      <c r="A79" s="67">
        <v>68</v>
      </c>
      <c r="B79" s="68" t="s">
        <v>149</v>
      </c>
      <c r="C79" s="69" t="s">
        <v>150</v>
      </c>
      <c r="D79" s="66">
        <v>0</v>
      </c>
      <c r="E79" s="66">
        <v>0</v>
      </c>
      <c r="F79" s="66">
        <v>0</v>
      </c>
      <c r="I79" s="490"/>
    </row>
    <row r="80" spans="1:9" x14ac:dyDescent="0.25">
      <c r="A80" s="67">
        <v>69</v>
      </c>
      <c r="B80" s="73" t="s">
        <v>151</v>
      </c>
      <c r="C80" s="69" t="s">
        <v>152</v>
      </c>
      <c r="D80" s="66">
        <v>45841</v>
      </c>
      <c r="E80" s="66">
        <v>12306</v>
      </c>
      <c r="F80" s="66">
        <v>0</v>
      </c>
      <c r="I80" s="490"/>
    </row>
    <row r="81" spans="1:9" x14ac:dyDescent="0.25">
      <c r="A81" s="67">
        <v>70</v>
      </c>
      <c r="B81" s="68" t="s">
        <v>153</v>
      </c>
      <c r="C81" s="69" t="s">
        <v>154</v>
      </c>
      <c r="D81" s="66">
        <v>73291</v>
      </c>
      <c r="E81" s="66">
        <v>20403</v>
      </c>
      <c r="F81" s="66">
        <v>0</v>
      </c>
      <c r="I81" s="490"/>
    </row>
    <row r="82" spans="1:9" x14ac:dyDescent="0.25">
      <c r="A82" s="67">
        <v>71</v>
      </c>
      <c r="B82" s="73" t="s">
        <v>155</v>
      </c>
      <c r="C82" s="69" t="s">
        <v>156</v>
      </c>
      <c r="D82" s="66">
        <v>68031</v>
      </c>
      <c r="E82" s="66">
        <v>25182</v>
      </c>
      <c r="F82" s="66">
        <v>13268</v>
      </c>
      <c r="I82" s="490"/>
    </row>
    <row r="83" spans="1:9" x14ac:dyDescent="0.25">
      <c r="A83" s="67">
        <v>72</v>
      </c>
      <c r="B83" s="68" t="s">
        <v>157</v>
      </c>
      <c r="C83" s="69" t="s">
        <v>309</v>
      </c>
      <c r="D83" s="66">
        <v>18908</v>
      </c>
      <c r="E83" s="66">
        <v>0</v>
      </c>
      <c r="F83" s="66">
        <v>0</v>
      </c>
      <c r="I83" s="490"/>
    </row>
    <row r="84" spans="1:9" x14ac:dyDescent="0.25">
      <c r="A84" s="67">
        <v>73</v>
      </c>
      <c r="B84" s="68" t="s">
        <v>158</v>
      </c>
      <c r="C84" s="69" t="s">
        <v>159</v>
      </c>
      <c r="D84" s="66">
        <v>49061</v>
      </c>
      <c r="E84" s="66">
        <v>0</v>
      </c>
      <c r="F84" s="66">
        <v>0</v>
      </c>
      <c r="I84" s="490"/>
    </row>
    <row r="85" spans="1:9" x14ac:dyDescent="0.25">
      <c r="A85" s="67">
        <v>74</v>
      </c>
      <c r="B85" s="68" t="s">
        <v>160</v>
      </c>
      <c r="C85" s="69" t="s">
        <v>161</v>
      </c>
      <c r="D85" s="66">
        <v>28272</v>
      </c>
      <c r="E85" s="66">
        <v>0</v>
      </c>
      <c r="F85" s="66">
        <v>0</v>
      </c>
      <c r="I85" s="490"/>
    </row>
    <row r="86" spans="1:9" x14ac:dyDescent="0.25">
      <c r="A86" s="67">
        <v>75</v>
      </c>
      <c r="B86" s="68" t="s">
        <v>162</v>
      </c>
      <c r="C86" s="69" t="s">
        <v>163</v>
      </c>
      <c r="D86" s="66">
        <v>38923</v>
      </c>
      <c r="E86" s="66">
        <v>0</v>
      </c>
      <c r="F86" s="66">
        <v>0</v>
      </c>
      <c r="I86" s="490"/>
    </row>
    <row r="87" spans="1:9" x14ac:dyDescent="0.25">
      <c r="A87" s="67">
        <v>76</v>
      </c>
      <c r="B87" s="68" t="s">
        <v>164</v>
      </c>
      <c r="C87" s="69" t="s">
        <v>165</v>
      </c>
      <c r="D87" s="66">
        <v>0</v>
      </c>
      <c r="E87" s="66">
        <v>0</v>
      </c>
      <c r="F87" s="66">
        <v>0</v>
      </c>
      <c r="I87" s="490"/>
    </row>
    <row r="88" spans="1:9" x14ac:dyDescent="0.25">
      <c r="A88" s="67">
        <v>77</v>
      </c>
      <c r="B88" s="70" t="s">
        <v>166</v>
      </c>
      <c r="C88" s="69" t="s">
        <v>167</v>
      </c>
      <c r="D88" s="66">
        <v>0</v>
      </c>
      <c r="E88" s="66">
        <v>0</v>
      </c>
      <c r="F88" s="66">
        <v>0</v>
      </c>
      <c r="I88" s="490"/>
    </row>
    <row r="89" spans="1:9" ht="24" x14ac:dyDescent="0.25">
      <c r="A89" s="1116">
        <v>78</v>
      </c>
      <c r="B89" s="1119" t="s">
        <v>168</v>
      </c>
      <c r="C89" s="79" t="s">
        <v>320</v>
      </c>
      <c r="D89" s="66">
        <v>15050</v>
      </c>
      <c r="E89" s="66">
        <v>0</v>
      </c>
      <c r="F89" s="66">
        <v>13460</v>
      </c>
      <c r="I89" s="490"/>
    </row>
    <row r="90" spans="1:9" ht="36" x14ac:dyDescent="0.25">
      <c r="A90" s="1117"/>
      <c r="B90" s="1120"/>
      <c r="C90" s="69" t="s">
        <v>321</v>
      </c>
      <c r="D90" s="66">
        <v>1590</v>
      </c>
      <c r="E90" s="66">
        <v>0</v>
      </c>
      <c r="F90" s="66">
        <v>0</v>
      </c>
      <c r="I90" s="490"/>
    </row>
    <row r="91" spans="1:9" x14ac:dyDescent="0.25">
      <c r="A91" s="1117"/>
      <c r="B91" s="1120"/>
      <c r="C91" s="69" t="s">
        <v>322</v>
      </c>
      <c r="D91" s="66">
        <v>0</v>
      </c>
      <c r="E91" s="66">
        <v>0</v>
      </c>
      <c r="F91" s="66">
        <v>0</v>
      </c>
      <c r="I91" s="490"/>
    </row>
    <row r="92" spans="1:9" ht="24" x14ac:dyDescent="0.25">
      <c r="A92" s="1118"/>
      <c r="B92" s="1121"/>
      <c r="C92" s="80" t="s">
        <v>323</v>
      </c>
      <c r="D92" s="66">
        <v>13460</v>
      </c>
      <c r="E92" s="66">
        <v>0</v>
      </c>
      <c r="F92" s="66">
        <v>13460</v>
      </c>
      <c r="I92" s="490"/>
    </row>
    <row r="93" spans="1:9" x14ac:dyDescent="0.25">
      <c r="A93" s="67">
        <v>79</v>
      </c>
      <c r="B93" s="70" t="s">
        <v>170</v>
      </c>
      <c r="C93" s="69" t="s">
        <v>171</v>
      </c>
      <c r="D93" s="66">
        <v>0</v>
      </c>
      <c r="E93" s="66">
        <v>0</v>
      </c>
      <c r="F93" s="66">
        <v>0</v>
      </c>
      <c r="I93" s="490"/>
    </row>
    <row r="94" spans="1:9" x14ac:dyDescent="0.25">
      <c r="A94" s="67">
        <v>80</v>
      </c>
      <c r="B94" s="70" t="s">
        <v>172</v>
      </c>
      <c r="C94" s="69" t="s">
        <v>173</v>
      </c>
      <c r="D94" s="66">
        <v>2704</v>
      </c>
      <c r="E94" s="66">
        <v>0</v>
      </c>
      <c r="F94" s="66">
        <v>0</v>
      </c>
      <c r="I94" s="490"/>
    </row>
    <row r="95" spans="1:9" x14ac:dyDescent="0.25">
      <c r="A95" s="67">
        <v>81</v>
      </c>
      <c r="B95" s="73" t="s">
        <v>174</v>
      </c>
      <c r="C95" s="69" t="s">
        <v>175</v>
      </c>
      <c r="D95" s="66">
        <v>10712</v>
      </c>
      <c r="E95" s="66">
        <v>0</v>
      </c>
      <c r="F95" s="66">
        <v>0</v>
      </c>
      <c r="I95" s="490"/>
    </row>
    <row r="96" spans="1:9" x14ac:dyDescent="0.25">
      <c r="A96" s="67">
        <v>82</v>
      </c>
      <c r="B96" s="70" t="s">
        <v>176</v>
      </c>
      <c r="C96" s="69" t="s">
        <v>177</v>
      </c>
      <c r="D96" s="66">
        <v>8757</v>
      </c>
      <c r="E96" s="66">
        <v>0</v>
      </c>
      <c r="F96" s="66">
        <v>0</v>
      </c>
      <c r="I96" s="490"/>
    </row>
    <row r="97" spans="1:9" x14ac:dyDescent="0.25">
      <c r="A97" s="67">
        <v>83</v>
      </c>
      <c r="B97" s="73" t="s">
        <v>178</v>
      </c>
      <c r="C97" s="69" t="s">
        <v>179</v>
      </c>
      <c r="D97" s="66">
        <v>8738</v>
      </c>
      <c r="E97" s="66">
        <v>0</v>
      </c>
      <c r="F97" s="66">
        <v>0</v>
      </c>
      <c r="I97" s="490"/>
    </row>
    <row r="98" spans="1:9" x14ac:dyDescent="0.25">
      <c r="A98" s="67">
        <v>84</v>
      </c>
      <c r="B98" s="73" t="s">
        <v>180</v>
      </c>
      <c r="C98" s="69" t="s">
        <v>181</v>
      </c>
      <c r="D98" s="66">
        <v>29161</v>
      </c>
      <c r="E98" s="66">
        <v>0</v>
      </c>
      <c r="F98" s="66">
        <v>0</v>
      </c>
      <c r="I98" s="490"/>
    </row>
    <row r="99" spans="1:9" x14ac:dyDescent="0.25">
      <c r="A99" s="67">
        <v>85</v>
      </c>
      <c r="B99" s="70" t="s">
        <v>182</v>
      </c>
      <c r="C99" s="69" t="s">
        <v>183</v>
      </c>
      <c r="D99" s="66">
        <v>10384</v>
      </c>
      <c r="E99" s="66">
        <v>0</v>
      </c>
      <c r="F99" s="66">
        <v>0</v>
      </c>
      <c r="I99" s="490"/>
    </row>
    <row r="100" spans="1:9" x14ac:dyDescent="0.25">
      <c r="A100" s="67">
        <v>86</v>
      </c>
      <c r="B100" s="70" t="s">
        <v>184</v>
      </c>
      <c r="C100" s="69" t="s">
        <v>185</v>
      </c>
      <c r="D100" s="66">
        <v>12655</v>
      </c>
      <c r="E100" s="66">
        <v>0</v>
      </c>
      <c r="F100" s="66">
        <v>0</v>
      </c>
      <c r="I100" s="490"/>
    </row>
    <row r="101" spans="1:9" x14ac:dyDescent="0.25">
      <c r="A101" s="67">
        <v>87</v>
      </c>
      <c r="B101" s="68" t="s">
        <v>186</v>
      </c>
      <c r="C101" s="69" t="s">
        <v>187</v>
      </c>
      <c r="D101" s="66">
        <v>38646</v>
      </c>
      <c r="E101" s="66">
        <v>0</v>
      </c>
      <c r="F101" s="66">
        <v>0</v>
      </c>
      <c r="I101" s="490"/>
    </row>
    <row r="102" spans="1:9" x14ac:dyDescent="0.25">
      <c r="A102" s="67">
        <v>88</v>
      </c>
      <c r="B102" s="68" t="s">
        <v>188</v>
      </c>
      <c r="C102" s="69" t="s">
        <v>189</v>
      </c>
      <c r="D102" s="66">
        <v>23144</v>
      </c>
      <c r="E102" s="66">
        <v>0</v>
      </c>
      <c r="F102" s="66">
        <v>0</v>
      </c>
      <c r="I102" s="490"/>
    </row>
    <row r="103" spans="1:9" x14ac:dyDescent="0.25">
      <c r="A103" s="67">
        <v>89</v>
      </c>
      <c r="B103" s="73" t="s">
        <v>190</v>
      </c>
      <c r="C103" s="69" t="s">
        <v>191</v>
      </c>
      <c r="D103" s="66">
        <v>7960</v>
      </c>
      <c r="E103" s="66">
        <v>0</v>
      </c>
      <c r="F103" s="66">
        <v>0</v>
      </c>
      <c r="I103" s="490"/>
    </row>
    <row r="104" spans="1:9" x14ac:dyDescent="0.25">
      <c r="A104" s="67">
        <v>90</v>
      </c>
      <c r="B104" s="68" t="s">
        <v>192</v>
      </c>
      <c r="C104" s="69" t="s">
        <v>193</v>
      </c>
      <c r="D104" s="66">
        <v>12182</v>
      </c>
      <c r="E104" s="66">
        <v>0</v>
      </c>
      <c r="F104" s="66">
        <v>0</v>
      </c>
      <c r="I104" s="490"/>
    </row>
    <row r="105" spans="1:9" x14ac:dyDescent="0.25">
      <c r="A105" s="67">
        <v>91</v>
      </c>
      <c r="B105" s="68" t="s">
        <v>194</v>
      </c>
      <c r="C105" s="69" t="s">
        <v>195</v>
      </c>
      <c r="D105" s="66">
        <v>11875</v>
      </c>
      <c r="E105" s="66">
        <v>0</v>
      </c>
      <c r="F105" s="66">
        <v>0</v>
      </c>
      <c r="I105" s="490"/>
    </row>
    <row r="106" spans="1:9" x14ac:dyDescent="0.25">
      <c r="A106" s="67">
        <v>92</v>
      </c>
      <c r="B106" s="76" t="s">
        <v>196</v>
      </c>
      <c r="C106" s="72" t="s">
        <v>197</v>
      </c>
      <c r="D106" s="66">
        <v>14690</v>
      </c>
      <c r="E106" s="66">
        <v>0</v>
      </c>
      <c r="F106" s="66">
        <v>0</v>
      </c>
      <c r="I106" s="490"/>
    </row>
    <row r="107" spans="1:9" x14ac:dyDescent="0.25">
      <c r="A107" s="67">
        <v>93</v>
      </c>
      <c r="B107" s="73" t="s">
        <v>198</v>
      </c>
      <c r="C107" s="69" t="s">
        <v>199</v>
      </c>
      <c r="D107" s="66">
        <v>10675</v>
      </c>
      <c r="E107" s="66">
        <v>0</v>
      </c>
      <c r="F107" s="66">
        <v>0</v>
      </c>
      <c r="I107" s="490"/>
    </row>
    <row r="108" spans="1:9" x14ac:dyDescent="0.25">
      <c r="A108" s="67">
        <v>94</v>
      </c>
      <c r="B108" s="73" t="s">
        <v>200</v>
      </c>
      <c r="C108" s="69" t="s">
        <v>201</v>
      </c>
      <c r="D108" s="66">
        <v>13496</v>
      </c>
      <c r="E108" s="66">
        <v>0</v>
      </c>
      <c r="F108" s="66">
        <v>0</v>
      </c>
      <c r="I108" s="490"/>
    </row>
    <row r="109" spans="1:9" x14ac:dyDescent="0.25">
      <c r="A109" s="67">
        <v>95</v>
      </c>
      <c r="B109" s="68" t="s">
        <v>202</v>
      </c>
      <c r="C109" s="69" t="s">
        <v>203</v>
      </c>
      <c r="D109" s="66">
        <v>23801</v>
      </c>
      <c r="E109" s="66">
        <v>0</v>
      </c>
      <c r="F109" s="66">
        <v>0</v>
      </c>
      <c r="I109" s="490"/>
    </row>
    <row r="110" spans="1:9" x14ac:dyDescent="0.25">
      <c r="A110" s="67">
        <v>96</v>
      </c>
      <c r="B110" s="70" t="s">
        <v>204</v>
      </c>
      <c r="C110" s="69" t="s">
        <v>205</v>
      </c>
      <c r="D110" s="66">
        <v>10775</v>
      </c>
      <c r="E110" s="66">
        <v>0</v>
      </c>
      <c r="F110" s="66">
        <v>0</v>
      </c>
      <c r="I110" s="490"/>
    </row>
    <row r="111" spans="1:9" x14ac:dyDescent="0.25">
      <c r="A111" s="67">
        <v>97</v>
      </c>
      <c r="B111" s="68" t="s">
        <v>206</v>
      </c>
      <c r="C111" s="69" t="s">
        <v>207</v>
      </c>
      <c r="D111" s="66">
        <v>0</v>
      </c>
      <c r="E111" s="66">
        <v>0</v>
      </c>
      <c r="F111" s="66">
        <v>0</v>
      </c>
      <c r="I111" s="490"/>
    </row>
    <row r="112" spans="1:9" x14ac:dyDescent="0.25">
      <c r="A112" s="67">
        <v>98</v>
      </c>
      <c r="B112" s="68" t="s">
        <v>208</v>
      </c>
      <c r="C112" s="69" t="s">
        <v>209</v>
      </c>
      <c r="D112" s="66">
        <v>0</v>
      </c>
      <c r="E112" s="66">
        <v>0</v>
      </c>
      <c r="F112" s="66">
        <v>0</v>
      </c>
      <c r="I112" s="490"/>
    </row>
    <row r="113" spans="1:9" x14ac:dyDescent="0.25">
      <c r="A113" s="67">
        <v>99</v>
      </c>
      <c r="B113" s="73" t="s">
        <v>210</v>
      </c>
      <c r="C113" s="69" t="s">
        <v>211</v>
      </c>
      <c r="D113" s="66">
        <v>0</v>
      </c>
      <c r="E113" s="66">
        <v>0</v>
      </c>
      <c r="F113" s="66">
        <v>0</v>
      </c>
      <c r="I113" s="490"/>
    </row>
    <row r="114" spans="1:9" x14ac:dyDescent="0.25">
      <c r="A114" s="67">
        <v>100</v>
      </c>
      <c r="B114" s="73" t="s">
        <v>212</v>
      </c>
      <c r="C114" s="69" t="s">
        <v>213</v>
      </c>
      <c r="D114" s="66">
        <v>0</v>
      </c>
      <c r="E114" s="66">
        <v>0</v>
      </c>
      <c r="F114" s="66">
        <v>0</v>
      </c>
      <c r="I114" s="490"/>
    </row>
    <row r="115" spans="1:9" x14ac:dyDescent="0.25">
      <c r="A115" s="67">
        <v>101</v>
      </c>
      <c r="B115" s="73" t="s">
        <v>214</v>
      </c>
      <c r="C115" s="69" t="s">
        <v>215</v>
      </c>
      <c r="D115" s="66">
        <v>0</v>
      </c>
      <c r="E115" s="66">
        <v>0</v>
      </c>
      <c r="F115" s="66">
        <v>0</v>
      </c>
      <c r="I115" s="490"/>
    </row>
    <row r="116" spans="1:9" x14ac:dyDescent="0.25">
      <c r="A116" s="67">
        <v>102</v>
      </c>
      <c r="B116" s="73" t="s">
        <v>216</v>
      </c>
      <c r="C116" s="69" t="s">
        <v>217</v>
      </c>
      <c r="D116" s="66">
        <v>0</v>
      </c>
      <c r="E116" s="66">
        <v>0</v>
      </c>
      <c r="F116" s="66">
        <v>0</v>
      </c>
      <c r="I116" s="490"/>
    </row>
    <row r="117" spans="1:9" x14ac:dyDescent="0.25">
      <c r="A117" s="67">
        <v>103</v>
      </c>
      <c r="B117" s="73" t="s">
        <v>218</v>
      </c>
      <c r="C117" s="69" t="s">
        <v>219</v>
      </c>
      <c r="D117" s="66">
        <v>0</v>
      </c>
      <c r="E117" s="66">
        <v>0</v>
      </c>
      <c r="F117" s="66">
        <v>0</v>
      </c>
      <c r="I117" s="490"/>
    </row>
    <row r="118" spans="1:9" x14ac:dyDescent="0.25">
      <c r="A118" s="67">
        <v>104</v>
      </c>
      <c r="B118" s="81" t="s">
        <v>220</v>
      </c>
      <c r="C118" s="78" t="s">
        <v>221</v>
      </c>
      <c r="D118" s="66">
        <v>0</v>
      </c>
      <c r="E118" s="66">
        <v>0</v>
      </c>
      <c r="F118" s="66">
        <v>0</v>
      </c>
      <c r="I118" s="490"/>
    </row>
    <row r="119" spans="1:9" x14ac:dyDescent="0.25">
      <c r="A119" s="67">
        <v>105</v>
      </c>
      <c r="B119" s="70" t="s">
        <v>222</v>
      </c>
      <c r="C119" s="69" t="s">
        <v>223</v>
      </c>
      <c r="D119" s="66">
        <v>0</v>
      </c>
      <c r="E119" s="66">
        <v>0</v>
      </c>
      <c r="F119" s="66">
        <v>0</v>
      </c>
      <c r="I119" s="490"/>
    </row>
    <row r="120" spans="1:9" x14ac:dyDescent="0.25">
      <c r="A120" s="67">
        <v>106</v>
      </c>
      <c r="B120" s="73" t="s">
        <v>224</v>
      </c>
      <c r="C120" s="69" t="s">
        <v>225</v>
      </c>
      <c r="D120" s="66">
        <v>0</v>
      </c>
      <c r="E120" s="66">
        <v>0</v>
      </c>
      <c r="F120" s="66">
        <v>0</v>
      </c>
      <c r="I120" s="490"/>
    </row>
    <row r="121" spans="1:9" x14ac:dyDescent="0.25">
      <c r="A121" s="67">
        <v>107</v>
      </c>
      <c r="B121" s="68" t="s">
        <v>226</v>
      </c>
      <c r="C121" s="82" t="s">
        <v>227</v>
      </c>
      <c r="D121" s="66">
        <v>0</v>
      </c>
      <c r="E121" s="66">
        <v>0</v>
      </c>
      <c r="F121" s="66">
        <v>0</v>
      </c>
      <c r="I121" s="490"/>
    </row>
    <row r="122" spans="1:9" x14ac:dyDescent="0.25">
      <c r="A122" s="67">
        <v>108</v>
      </c>
      <c r="B122" s="73" t="s">
        <v>228</v>
      </c>
      <c r="C122" s="69" t="s">
        <v>229</v>
      </c>
      <c r="D122" s="66">
        <v>0</v>
      </c>
      <c r="E122" s="66">
        <v>0</v>
      </c>
      <c r="F122" s="66">
        <v>0</v>
      </c>
      <c r="I122" s="490"/>
    </row>
    <row r="123" spans="1:9" x14ac:dyDescent="0.25">
      <c r="A123" s="67">
        <v>109</v>
      </c>
      <c r="B123" s="70" t="s">
        <v>230</v>
      </c>
      <c r="C123" s="69" t="s">
        <v>231</v>
      </c>
      <c r="D123" s="66">
        <v>0</v>
      </c>
      <c r="E123" s="66">
        <v>0</v>
      </c>
      <c r="F123" s="66">
        <v>0</v>
      </c>
      <c r="I123" s="490"/>
    </row>
    <row r="124" spans="1:9" x14ac:dyDescent="0.25">
      <c r="A124" s="67">
        <v>110</v>
      </c>
      <c r="B124" s="70" t="s">
        <v>324</v>
      </c>
      <c r="C124" s="69" t="s">
        <v>233</v>
      </c>
      <c r="D124" s="66">
        <v>0</v>
      </c>
      <c r="E124" s="66">
        <v>0</v>
      </c>
      <c r="F124" s="66">
        <v>0</v>
      </c>
      <c r="I124" s="490"/>
    </row>
    <row r="125" spans="1:9" x14ac:dyDescent="0.25">
      <c r="A125" s="67">
        <v>111</v>
      </c>
      <c r="B125" s="70" t="s">
        <v>234</v>
      </c>
      <c r="C125" s="69" t="s">
        <v>235</v>
      </c>
      <c r="D125" s="66">
        <v>0</v>
      </c>
      <c r="E125" s="66">
        <v>0</v>
      </c>
      <c r="F125" s="66">
        <v>0</v>
      </c>
      <c r="I125" s="490"/>
    </row>
    <row r="126" spans="1:9" x14ac:dyDescent="0.25">
      <c r="A126" s="67">
        <v>112</v>
      </c>
      <c r="B126" s="70" t="s">
        <v>236</v>
      </c>
      <c r="C126" s="69" t="s">
        <v>325</v>
      </c>
      <c r="D126" s="66">
        <v>0</v>
      </c>
      <c r="E126" s="66">
        <v>0</v>
      </c>
      <c r="F126" s="66">
        <v>0</v>
      </c>
      <c r="I126" s="490"/>
    </row>
    <row r="127" spans="1:9" x14ac:dyDescent="0.25">
      <c r="A127" s="67">
        <v>113</v>
      </c>
      <c r="B127" s="73" t="s">
        <v>238</v>
      </c>
      <c r="C127" s="69" t="s">
        <v>239</v>
      </c>
      <c r="D127" s="66">
        <v>0</v>
      </c>
      <c r="E127" s="66">
        <v>0</v>
      </c>
      <c r="F127" s="66">
        <v>0</v>
      </c>
      <c r="I127" s="490"/>
    </row>
    <row r="128" spans="1:9" x14ac:dyDescent="0.25">
      <c r="A128" s="67">
        <v>114</v>
      </c>
      <c r="B128" s="73" t="s">
        <v>240</v>
      </c>
      <c r="C128" s="75" t="s">
        <v>241</v>
      </c>
      <c r="D128" s="66">
        <v>0</v>
      </c>
      <c r="E128" s="66">
        <v>0</v>
      </c>
      <c r="F128" s="66">
        <v>0</v>
      </c>
      <c r="I128" s="490"/>
    </row>
    <row r="129" spans="1:9" x14ac:dyDescent="0.25">
      <c r="A129" s="67">
        <v>115</v>
      </c>
      <c r="B129" s="73" t="s">
        <v>242</v>
      </c>
      <c r="C129" s="69" t="s">
        <v>243</v>
      </c>
      <c r="D129" s="66">
        <v>0</v>
      </c>
      <c r="E129" s="66">
        <v>0</v>
      </c>
      <c r="F129" s="66">
        <v>0</v>
      </c>
      <c r="I129" s="490"/>
    </row>
    <row r="130" spans="1:9" x14ac:dyDescent="0.25">
      <c r="A130" s="67">
        <v>116</v>
      </c>
      <c r="B130" s="73" t="s">
        <v>244</v>
      </c>
      <c r="C130" s="69" t="s">
        <v>245</v>
      </c>
      <c r="D130" s="66">
        <v>0</v>
      </c>
      <c r="E130" s="66">
        <v>0</v>
      </c>
      <c r="F130" s="66">
        <v>0</v>
      </c>
      <c r="I130" s="490"/>
    </row>
    <row r="131" spans="1:9" x14ac:dyDescent="0.25">
      <c r="A131" s="67">
        <v>117</v>
      </c>
      <c r="B131" s="73" t="s">
        <v>246</v>
      </c>
      <c r="C131" s="69" t="s">
        <v>247</v>
      </c>
      <c r="D131" s="66">
        <v>500</v>
      </c>
      <c r="E131" s="66">
        <v>0</v>
      </c>
      <c r="F131" s="66">
        <v>0</v>
      </c>
      <c r="I131" s="490"/>
    </row>
    <row r="132" spans="1:9" x14ac:dyDescent="0.25">
      <c r="A132" s="67">
        <v>118</v>
      </c>
      <c r="B132" s="68" t="s">
        <v>248</v>
      </c>
      <c r="C132" s="69" t="s">
        <v>249</v>
      </c>
      <c r="D132" s="66">
        <v>35927</v>
      </c>
      <c r="E132" s="66">
        <v>26222</v>
      </c>
      <c r="F132" s="66">
        <v>0</v>
      </c>
      <c r="I132" s="490"/>
    </row>
    <row r="133" spans="1:9" x14ac:dyDescent="0.25">
      <c r="A133" s="67">
        <v>119</v>
      </c>
      <c r="B133" s="68" t="s">
        <v>250</v>
      </c>
      <c r="C133" s="69" t="s">
        <v>251</v>
      </c>
      <c r="D133" s="66">
        <v>0</v>
      </c>
      <c r="E133" s="66">
        <v>0</v>
      </c>
      <c r="F133" s="66">
        <v>0</v>
      </c>
      <c r="I133" s="490"/>
    </row>
    <row r="134" spans="1:9" x14ac:dyDescent="0.25">
      <c r="A134" s="67">
        <v>120</v>
      </c>
      <c r="B134" s="68" t="s">
        <v>252</v>
      </c>
      <c r="C134" s="69" t="s">
        <v>253</v>
      </c>
      <c r="D134" s="66">
        <v>0</v>
      </c>
      <c r="E134" s="66">
        <v>0</v>
      </c>
      <c r="F134" s="66">
        <v>0</v>
      </c>
      <c r="I134" s="490"/>
    </row>
    <row r="135" spans="1:9" x14ac:dyDescent="0.25">
      <c r="A135" s="67">
        <v>121</v>
      </c>
      <c r="B135" s="73" t="s">
        <v>254</v>
      </c>
      <c r="C135" s="69" t="s">
        <v>255</v>
      </c>
      <c r="D135" s="66">
        <v>0</v>
      </c>
      <c r="E135" s="66">
        <v>0</v>
      </c>
      <c r="F135" s="66">
        <v>0</v>
      </c>
      <c r="I135" s="490"/>
    </row>
    <row r="136" spans="1:9" x14ac:dyDescent="0.25">
      <c r="A136" s="67">
        <v>122</v>
      </c>
      <c r="B136" s="73" t="s">
        <v>256</v>
      </c>
      <c r="C136" s="69" t="s">
        <v>257</v>
      </c>
      <c r="D136" s="66">
        <v>0</v>
      </c>
      <c r="E136" s="66">
        <v>0</v>
      </c>
      <c r="F136" s="66">
        <v>0</v>
      </c>
      <c r="I136" s="490"/>
    </row>
    <row r="137" spans="1:9" x14ac:dyDescent="0.25">
      <c r="A137" s="67">
        <v>123</v>
      </c>
      <c r="B137" s="73" t="s">
        <v>258</v>
      </c>
      <c r="C137" s="69" t="s">
        <v>259</v>
      </c>
      <c r="D137" s="66">
        <v>1000</v>
      </c>
      <c r="E137" s="66">
        <v>0</v>
      </c>
      <c r="F137" s="66">
        <v>0</v>
      </c>
      <c r="I137" s="490"/>
    </row>
    <row r="138" spans="1:9" x14ac:dyDescent="0.25">
      <c r="A138" s="67">
        <v>124</v>
      </c>
      <c r="B138" s="68" t="s">
        <v>260</v>
      </c>
      <c r="C138" s="69" t="s">
        <v>261</v>
      </c>
      <c r="D138" s="66">
        <v>50542</v>
      </c>
      <c r="E138" s="66">
        <v>0</v>
      </c>
      <c r="F138" s="66">
        <v>0</v>
      </c>
      <c r="I138" s="490"/>
    </row>
    <row r="139" spans="1:9" x14ac:dyDescent="0.25">
      <c r="A139" s="67">
        <v>125</v>
      </c>
      <c r="B139" s="70" t="s">
        <v>262</v>
      </c>
      <c r="C139" s="69" t="s">
        <v>263</v>
      </c>
      <c r="D139" s="66">
        <v>68163</v>
      </c>
      <c r="E139" s="66">
        <v>25124</v>
      </c>
      <c r="F139" s="66">
        <v>0</v>
      </c>
      <c r="I139" s="490"/>
    </row>
    <row r="140" spans="1:9" x14ac:dyDescent="0.25">
      <c r="A140" s="67">
        <v>126</v>
      </c>
      <c r="B140" s="73" t="s">
        <v>264</v>
      </c>
      <c r="C140" s="69" t="s">
        <v>265</v>
      </c>
      <c r="D140" s="66">
        <v>4164</v>
      </c>
      <c r="E140" s="66">
        <v>0</v>
      </c>
      <c r="F140" s="66">
        <v>0</v>
      </c>
      <c r="I140" s="490"/>
    </row>
    <row r="141" spans="1:9" x14ac:dyDescent="0.25">
      <c r="A141" s="67">
        <v>127</v>
      </c>
      <c r="B141" s="68" t="s">
        <v>266</v>
      </c>
      <c r="C141" s="69" t="s">
        <v>267</v>
      </c>
      <c r="D141" s="66">
        <v>0</v>
      </c>
      <c r="E141" s="66">
        <v>0</v>
      </c>
      <c r="F141" s="66">
        <v>0</v>
      </c>
      <c r="I141" s="490"/>
    </row>
    <row r="142" spans="1:9" x14ac:dyDescent="0.25">
      <c r="A142" s="67">
        <v>128</v>
      </c>
      <c r="B142" s="83" t="s">
        <v>268</v>
      </c>
      <c r="C142" s="84" t="s">
        <v>269</v>
      </c>
      <c r="D142" s="66">
        <v>0</v>
      </c>
      <c r="E142" s="66">
        <v>0</v>
      </c>
      <c r="F142" s="66">
        <v>0</v>
      </c>
      <c r="I142" s="490"/>
    </row>
    <row r="143" spans="1:9" x14ac:dyDescent="0.25">
      <c r="A143" s="67">
        <v>129</v>
      </c>
      <c r="B143" s="85" t="s">
        <v>270</v>
      </c>
      <c r="C143" s="86" t="s">
        <v>271</v>
      </c>
      <c r="D143" s="66">
        <v>0</v>
      </c>
      <c r="E143" s="66">
        <v>0</v>
      </c>
      <c r="F143" s="66">
        <v>0</v>
      </c>
      <c r="I143" s="490"/>
    </row>
    <row r="144" spans="1:9" x14ac:dyDescent="0.25">
      <c r="A144" s="67">
        <v>130</v>
      </c>
      <c r="B144" s="87" t="s">
        <v>272</v>
      </c>
      <c r="C144" s="88" t="s">
        <v>273</v>
      </c>
      <c r="D144" s="66">
        <v>0</v>
      </c>
      <c r="E144" s="66">
        <v>0</v>
      </c>
      <c r="F144" s="66">
        <v>0</v>
      </c>
      <c r="I144" s="490"/>
    </row>
    <row r="145" spans="1:9" x14ac:dyDescent="0.25">
      <c r="A145" s="67">
        <v>131</v>
      </c>
      <c r="B145" s="89" t="s">
        <v>274</v>
      </c>
      <c r="C145" s="90" t="s">
        <v>748</v>
      </c>
      <c r="D145" s="66">
        <v>0</v>
      </c>
      <c r="E145" s="66">
        <v>0</v>
      </c>
      <c r="F145" s="66">
        <v>0</v>
      </c>
      <c r="I145" s="490"/>
    </row>
    <row r="146" spans="1:9" x14ac:dyDescent="0.25">
      <c r="A146" s="67">
        <v>132</v>
      </c>
      <c r="B146" s="67" t="s">
        <v>275</v>
      </c>
      <c r="C146" s="91" t="s">
        <v>276</v>
      </c>
      <c r="D146" s="66">
        <v>0</v>
      </c>
      <c r="E146" s="66">
        <v>0</v>
      </c>
      <c r="F146" s="66">
        <v>0</v>
      </c>
      <c r="I146" s="490"/>
    </row>
    <row r="147" spans="1:9" x14ac:dyDescent="0.25">
      <c r="A147" s="67">
        <v>133</v>
      </c>
      <c r="B147" s="92" t="s">
        <v>326</v>
      </c>
      <c r="C147" s="91" t="s">
        <v>327</v>
      </c>
      <c r="D147" s="66">
        <v>0</v>
      </c>
      <c r="E147" s="66">
        <v>0</v>
      </c>
      <c r="F147" s="66">
        <v>0</v>
      </c>
      <c r="I147" s="490"/>
    </row>
    <row r="148" spans="1:9" x14ac:dyDescent="0.25">
      <c r="A148" s="67">
        <v>134</v>
      </c>
      <c r="B148" s="93" t="s">
        <v>277</v>
      </c>
      <c r="C148" s="91" t="s">
        <v>278</v>
      </c>
      <c r="D148" s="66">
        <v>0</v>
      </c>
      <c r="E148" s="66">
        <v>0</v>
      </c>
      <c r="F148" s="66">
        <v>0</v>
      </c>
      <c r="I148" s="490"/>
    </row>
    <row r="149" spans="1:9" x14ac:dyDescent="0.25">
      <c r="A149" s="67">
        <v>135</v>
      </c>
      <c r="B149" s="92" t="s">
        <v>279</v>
      </c>
      <c r="C149" s="91" t="s">
        <v>280</v>
      </c>
      <c r="D149" s="66">
        <v>0</v>
      </c>
      <c r="E149" s="66">
        <v>0</v>
      </c>
      <c r="F149" s="66">
        <v>0</v>
      </c>
      <c r="I149" s="490"/>
    </row>
    <row r="150" spans="1:9" x14ac:dyDescent="0.25">
      <c r="E150" s="490"/>
    </row>
    <row r="151" spans="1:9" x14ac:dyDescent="0.25">
      <c r="D151" s="490"/>
      <c r="E151" s="490"/>
      <c r="F151" s="490"/>
    </row>
  </sheetData>
  <mergeCells count="12">
    <mergeCell ref="A9:C9"/>
    <mergeCell ref="A11:C11"/>
    <mergeCell ref="A89:A92"/>
    <mergeCell ref="B89:B92"/>
    <mergeCell ref="E6:E8"/>
    <mergeCell ref="A2:F3"/>
    <mergeCell ref="F6:F8"/>
    <mergeCell ref="A5:A8"/>
    <mergeCell ref="B5:B8"/>
    <mergeCell ref="C5:C8"/>
    <mergeCell ref="D5:D8"/>
    <mergeCell ref="E5:F5"/>
  </mergeCells>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90" zoomScaleNormal="90" workbookViewId="0">
      <pane xSplit="4" ySplit="10" topLeftCell="E11" activePane="bottomRight" state="frozen"/>
      <selection pane="topRight" activeCell="E1" sqref="E1"/>
      <selection pane="bottomLeft" activeCell="A15" sqref="A15"/>
      <selection pane="bottomRight" activeCell="I23" sqref="I23"/>
    </sheetView>
  </sheetViews>
  <sheetFormatPr defaultColWidth="9.140625" defaultRowHeight="12" x14ac:dyDescent="0.2"/>
  <cols>
    <col min="1" max="1" width="4.7109375" style="94" customWidth="1"/>
    <col min="2" max="2" width="9.28515625" style="94" customWidth="1"/>
    <col min="3" max="3" width="30.7109375" style="95" customWidth="1"/>
    <col min="4" max="4" width="0.140625" style="96" customWidth="1"/>
    <col min="5" max="5" width="9.42578125" style="108" customWidth="1"/>
    <col min="6" max="6" width="11.7109375" style="108" customWidth="1"/>
    <col min="7" max="7" width="12.42578125" style="108" customWidth="1"/>
    <col min="8" max="8" width="10.140625" style="123" customWidth="1"/>
    <col min="9" max="9" width="11.28515625" style="123" customWidth="1"/>
    <col min="10" max="10" width="10.140625" style="124" customWidth="1"/>
    <col min="11" max="11" width="10.85546875" style="98" customWidth="1"/>
    <col min="12" max="12" width="11.28515625" style="98" customWidth="1"/>
    <col min="13" max="16384" width="9.140625" style="98"/>
  </cols>
  <sheetData>
    <row r="1" spans="1:12" x14ac:dyDescent="0.2">
      <c r="E1" s="97"/>
      <c r="F1" s="97"/>
      <c r="G1" s="97"/>
      <c r="H1" s="97"/>
      <c r="I1" s="97"/>
      <c r="J1" s="97"/>
    </row>
    <row r="2" spans="1:12" ht="15.75" customHeight="1" x14ac:dyDescent="0.2">
      <c r="C2" s="1123" t="s">
        <v>328</v>
      </c>
      <c r="D2" s="1123"/>
      <c r="E2" s="1123"/>
      <c r="F2" s="1123"/>
      <c r="G2" s="1123"/>
      <c r="H2" s="1123"/>
      <c r="I2" s="1123"/>
      <c r="J2" s="1123"/>
    </row>
    <row r="3" spans="1:12" x14ac:dyDescent="0.2">
      <c r="C3" s="99"/>
      <c r="D3" s="99"/>
      <c r="E3" s="100"/>
      <c r="F3" s="100"/>
      <c r="G3" s="100"/>
      <c r="H3" s="101"/>
      <c r="I3" s="101"/>
      <c r="J3" s="102"/>
    </row>
    <row r="4" spans="1:12" s="103" customFormat="1" ht="15.75" customHeight="1" x14ac:dyDescent="0.2">
      <c r="A4" s="1124" t="s">
        <v>1</v>
      </c>
      <c r="B4" s="1124" t="s">
        <v>2</v>
      </c>
      <c r="C4" s="1125" t="s">
        <v>3</v>
      </c>
      <c r="D4" s="1124" t="s">
        <v>329</v>
      </c>
      <c r="E4" s="1126" t="s">
        <v>330</v>
      </c>
      <c r="F4" s="1126"/>
      <c r="G4" s="1126"/>
      <c r="H4" s="1126"/>
      <c r="I4" s="1126"/>
      <c r="J4" s="1126"/>
      <c r="K4" s="1126"/>
    </row>
    <row r="5" spans="1:12" ht="11.25" customHeight="1" x14ac:dyDescent="0.2">
      <c r="A5" s="1124"/>
      <c r="B5" s="1124"/>
      <c r="C5" s="1125"/>
      <c r="D5" s="1124"/>
      <c r="E5" s="1126"/>
      <c r="F5" s="1126"/>
      <c r="G5" s="1126"/>
      <c r="H5" s="1126"/>
      <c r="I5" s="1126"/>
      <c r="J5" s="1126"/>
      <c r="K5" s="1126"/>
    </row>
    <row r="6" spans="1:12" ht="11.25" customHeight="1" x14ac:dyDescent="0.2">
      <c r="A6" s="1124"/>
      <c r="B6" s="1124"/>
      <c r="C6" s="1125"/>
      <c r="D6" s="1124"/>
      <c r="E6" s="1127" t="s">
        <v>331</v>
      </c>
      <c r="F6" s="1129" t="s">
        <v>332</v>
      </c>
      <c r="G6" s="1129"/>
      <c r="H6" s="1129"/>
      <c r="I6" s="1129"/>
      <c r="J6" s="1130"/>
      <c r="K6" s="1131" t="s">
        <v>625</v>
      </c>
    </row>
    <row r="7" spans="1:12" ht="90.75" customHeight="1" x14ac:dyDescent="0.2">
      <c r="A7" s="1124"/>
      <c r="B7" s="1124"/>
      <c r="C7" s="1125"/>
      <c r="D7" s="1124"/>
      <c r="E7" s="1128"/>
      <c r="F7" s="104" t="s">
        <v>333</v>
      </c>
      <c r="G7" s="105" t="s">
        <v>334</v>
      </c>
      <c r="H7" s="104" t="s">
        <v>335</v>
      </c>
      <c r="I7" s="105" t="s">
        <v>336</v>
      </c>
      <c r="J7" s="105" t="s">
        <v>337</v>
      </c>
      <c r="K7" s="1128"/>
    </row>
    <row r="8" spans="1:12" s="103" customFormat="1" ht="12" customHeight="1" x14ac:dyDescent="0.2">
      <c r="A8" s="1122" t="s">
        <v>12</v>
      </c>
      <c r="B8" s="1122"/>
      <c r="C8" s="1122"/>
      <c r="D8" s="106"/>
      <c r="E8" s="107">
        <f>E10+E9</f>
        <v>1120639</v>
      </c>
      <c r="F8" s="107">
        <f t="shared" ref="F8:K8" si="0">F10+F9</f>
        <v>1039385</v>
      </c>
      <c r="G8" s="107">
        <f t="shared" si="0"/>
        <v>744</v>
      </c>
      <c r="H8" s="107">
        <f t="shared" si="0"/>
        <v>59941</v>
      </c>
      <c r="I8" s="107">
        <f t="shared" si="0"/>
        <v>16</v>
      </c>
      <c r="J8" s="107">
        <f t="shared" si="0"/>
        <v>21313</v>
      </c>
      <c r="K8" s="107">
        <f t="shared" si="0"/>
        <v>56031</v>
      </c>
      <c r="L8" s="108"/>
    </row>
    <row r="9" spans="1:12" s="112" customFormat="1" ht="11.25" customHeight="1" x14ac:dyDescent="0.2">
      <c r="A9" s="109"/>
      <c r="B9" s="109"/>
      <c r="C9" s="110" t="s">
        <v>13</v>
      </c>
      <c r="D9" s="111"/>
      <c r="E9" s="104">
        <v>13925</v>
      </c>
      <c r="F9" s="104">
        <v>13925</v>
      </c>
      <c r="G9" s="104"/>
      <c r="H9" s="104"/>
      <c r="I9" s="104"/>
      <c r="J9" s="104"/>
      <c r="K9" s="273">
        <v>761</v>
      </c>
      <c r="L9" s="108"/>
    </row>
    <row r="10" spans="1:12" s="103" customFormat="1" x14ac:dyDescent="0.2">
      <c r="A10" s="1122" t="s">
        <v>14</v>
      </c>
      <c r="B10" s="1122"/>
      <c r="C10" s="1122"/>
      <c r="D10" s="107"/>
      <c r="E10" s="107">
        <f>E11+E12+E13+E14+E15+E16+E17+E18+E19</f>
        <v>1106714</v>
      </c>
      <c r="F10" s="107">
        <f t="shared" ref="F10:K10" si="1">F11+F12+F13+F14+F15+F16+F17+F18+F19</f>
        <v>1025460</v>
      </c>
      <c r="G10" s="107">
        <f t="shared" si="1"/>
        <v>744</v>
      </c>
      <c r="H10" s="107">
        <f t="shared" si="1"/>
        <v>59941</v>
      </c>
      <c r="I10" s="107">
        <f t="shared" si="1"/>
        <v>16</v>
      </c>
      <c r="J10" s="107">
        <f t="shared" si="1"/>
        <v>21313</v>
      </c>
      <c r="K10" s="107">
        <f t="shared" si="1"/>
        <v>55270</v>
      </c>
      <c r="L10" s="108"/>
    </row>
    <row r="11" spans="1:12" s="118" customFormat="1" x14ac:dyDescent="0.2">
      <c r="A11" s="113">
        <v>1</v>
      </c>
      <c r="B11" s="114" t="s">
        <v>19</v>
      </c>
      <c r="C11" s="115" t="s">
        <v>20</v>
      </c>
      <c r="D11" s="116">
        <v>0.85</v>
      </c>
      <c r="E11" s="104">
        <f>F11+H11+J11</f>
        <v>41812</v>
      </c>
      <c r="F11" s="117">
        <v>41812</v>
      </c>
      <c r="G11" s="117">
        <v>70</v>
      </c>
      <c r="H11" s="104">
        <v>0</v>
      </c>
      <c r="I11" s="104">
        <v>0</v>
      </c>
      <c r="J11" s="104"/>
      <c r="K11" s="274">
        <v>2088</v>
      </c>
      <c r="L11" s="108"/>
    </row>
    <row r="12" spans="1:12" s="118" customFormat="1" x14ac:dyDescent="0.2">
      <c r="A12" s="113">
        <v>2</v>
      </c>
      <c r="B12" s="114" t="s">
        <v>25</v>
      </c>
      <c r="C12" s="115" t="s">
        <v>26</v>
      </c>
      <c r="D12" s="116">
        <v>0.85</v>
      </c>
      <c r="E12" s="104">
        <f t="shared" ref="E12:E19" si="2">F12+H12+J12</f>
        <v>90329</v>
      </c>
      <c r="F12" s="117">
        <v>88529</v>
      </c>
      <c r="G12" s="117">
        <v>83</v>
      </c>
      <c r="H12" s="117">
        <v>1800</v>
      </c>
      <c r="I12" s="117">
        <v>4</v>
      </c>
      <c r="J12" s="104"/>
      <c r="K12" s="274">
        <v>4511</v>
      </c>
      <c r="L12" s="108"/>
    </row>
    <row r="13" spans="1:12" s="118" customFormat="1" x14ac:dyDescent="0.2">
      <c r="A13" s="113">
        <v>3</v>
      </c>
      <c r="B13" s="114" t="s">
        <v>47</v>
      </c>
      <c r="C13" s="115" t="s">
        <v>48</v>
      </c>
      <c r="D13" s="116">
        <v>0.85</v>
      </c>
      <c r="E13" s="104">
        <f t="shared" si="2"/>
        <v>61755</v>
      </c>
      <c r="F13" s="117">
        <v>61755</v>
      </c>
      <c r="G13" s="117">
        <v>80</v>
      </c>
      <c r="H13" s="104">
        <v>0</v>
      </c>
      <c r="I13" s="104">
        <v>0</v>
      </c>
      <c r="J13" s="104"/>
      <c r="K13" s="274">
        <v>3084</v>
      </c>
      <c r="L13" s="108"/>
    </row>
    <row r="14" spans="1:12" s="118" customFormat="1" x14ac:dyDescent="0.2">
      <c r="A14" s="113">
        <v>4</v>
      </c>
      <c r="B14" s="119" t="s">
        <v>55</v>
      </c>
      <c r="C14" s="120" t="s">
        <v>56</v>
      </c>
      <c r="D14" s="116">
        <v>0.85</v>
      </c>
      <c r="E14" s="104">
        <f t="shared" si="2"/>
        <v>42009</v>
      </c>
      <c r="F14" s="104">
        <v>42009</v>
      </c>
      <c r="G14" s="104">
        <v>52</v>
      </c>
      <c r="H14" s="104">
        <v>0</v>
      </c>
      <c r="I14" s="104">
        <v>0</v>
      </c>
      <c r="J14" s="104"/>
      <c r="K14" s="274">
        <v>2098</v>
      </c>
      <c r="L14" s="108"/>
    </row>
    <row r="15" spans="1:12" s="118" customFormat="1" x14ac:dyDescent="0.2">
      <c r="A15" s="113">
        <v>5</v>
      </c>
      <c r="B15" s="114" t="s">
        <v>57</v>
      </c>
      <c r="C15" s="115" t="s">
        <v>58</v>
      </c>
      <c r="D15" s="116">
        <v>0.85</v>
      </c>
      <c r="E15" s="104">
        <f t="shared" si="2"/>
        <v>3804</v>
      </c>
      <c r="F15" s="117">
        <v>1358</v>
      </c>
      <c r="G15" s="117">
        <v>0</v>
      </c>
      <c r="H15" s="117">
        <v>2446</v>
      </c>
      <c r="I15" s="117">
        <v>3</v>
      </c>
      <c r="J15" s="104"/>
      <c r="K15" s="274">
        <v>190</v>
      </c>
      <c r="L15" s="108"/>
    </row>
    <row r="16" spans="1:12" s="118" customFormat="1" x14ac:dyDescent="0.2">
      <c r="A16" s="113">
        <v>6</v>
      </c>
      <c r="B16" s="121" t="s">
        <v>69</v>
      </c>
      <c r="C16" s="120" t="s">
        <v>70</v>
      </c>
      <c r="D16" s="116">
        <v>0.85</v>
      </c>
      <c r="E16" s="104">
        <f t="shared" si="2"/>
        <v>61942</v>
      </c>
      <c r="F16" s="117">
        <v>61942</v>
      </c>
      <c r="G16" s="117">
        <v>28</v>
      </c>
      <c r="H16" s="104">
        <v>0</v>
      </c>
      <c r="I16" s="104">
        <v>0</v>
      </c>
      <c r="J16" s="104"/>
      <c r="K16" s="274">
        <v>3093</v>
      </c>
      <c r="L16" s="108"/>
    </row>
    <row r="17" spans="1:12" s="118" customFormat="1" x14ac:dyDescent="0.2">
      <c r="A17" s="113">
        <v>7</v>
      </c>
      <c r="B17" s="114" t="s">
        <v>91</v>
      </c>
      <c r="C17" s="115" t="s">
        <v>92</v>
      </c>
      <c r="D17" s="116">
        <v>0.85</v>
      </c>
      <c r="E17" s="104">
        <f t="shared" si="2"/>
        <v>108805</v>
      </c>
      <c r="F17" s="117">
        <v>108805</v>
      </c>
      <c r="G17" s="117">
        <v>155</v>
      </c>
      <c r="H17" s="117">
        <v>0</v>
      </c>
      <c r="I17" s="104">
        <v>0</v>
      </c>
      <c r="J17" s="104"/>
      <c r="K17" s="274">
        <v>5433</v>
      </c>
      <c r="L17" s="108"/>
    </row>
    <row r="18" spans="1:12" s="118" customFormat="1" x14ac:dyDescent="0.2">
      <c r="A18" s="113">
        <v>8</v>
      </c>
      <c r="B18" s="121" t="s">
        <v>166</v>
      </c>
      <c r="C18" s="122" t="s">
        <v>338</v>
      </c>
      <c r="D18" s="116">
        <v>0.9</v>
      </c>
      <c r="E18" s="104">
        <f t="shared" si="2"/>
        <v>667636</v>
      </c>
      <c r="F18" s="104">
        <v>590628</v>
      </c>
      <c r="G18" s="104">
        <v>240</v>
      </c>
      <c r="H18" s="104">
        <v>55695</v>
      </c>
      <c r="I18" s="104">
        <v>9</v>
      </c>
      <c r="J18" s="104">
        <v>21313</v>
      </c>
      <c r="K18" s="274">
        <v>33344</v>
      </c>
      <c r="L18" s="108"/>
    </row>
    <row r="19" spans="1:12" s="118" customFormat="1" x14ac:dyDescent="0.2">
      <c r="A19" s="113">
        <v>9</v>
      </c>
      <c r="B19" s="121" t="s">
        <v>196</v>
      </c>
      <c r="C19" s="120" t="s">
        <v>197</v>
      </c>
      <c r="D19" s="116">
        <v>0.91</v>
      </c>
      <c r="E19" s="104">
        <f t="shared" si="2"/>
        <v>28622</v>
      </c>
      <c r="F19" s="117">
        <v>28622</v>
      </c>
      <c r="G19" s="117">
        <v>36</v>
      </c>
      <c r="H19" s="104">
        <v>0</v>
      </c>
      <c r="I19" s="104">
        <v>0</v>
      </c>
      <c r="J19" s="104"/>
      <c r="K19" s="274">
        <v>1429</v>
      </c>
      <c r="L19" s="108"/>
    </row>
    <row r="22" spans="1:12" x14ac:dyDescent="0.2">
      <c r="H22" s="124"/>
      <c r="I22" s="124"/>
      <c r="K22" s="124"/>
    </row>
    <row r="23" spans="1:12" x14ac:dyDescent="0.2">
      <c r="H23" s="108"/>
      <c r="I23" s="108"/>
      <c r="J23" s="108"/>
      <c r="K23" s="108"/>
    </row>
    <row r="27" spans="1:12" x14ac:dyDescent="0.2">
      <c r="H27" s="108"/>
      <c r="I27" s="108"/>
      <c r="J27" s="108"/>
      <c r="K27" s="108"/>
    </row>
    <row r="28" spans="1:12" x14ac:dyDescent="0.2">
      <c r="H28" s="108"/>
      <c r="I28" s="108"/>
      <c r="J28" s="108"/>
      <c r="K28" s="108"/>
    </row>
    <row r="29" spans="1:12" x14ac:dyDescent="0.2">
      <c r="H29" s="108"/>
      <c r="I29" s="108"/>
      <c r="J29" s="108"/>
      <c r="K29" s="108"/>
    </row>
    <row r="30" spans="1:12" x14ac:dyDescent="0.2">
      <c r="H30" s="108"/>
      <c r="I30" s="108"/>
      <c r="J30" s="108"/>
      <c r="K30" s="108"/>
    </row>
    <row r="31" spans="1:12" x14ac:dyDescent="0.2">
      <c r="H31" s="108"/>
      <c r="I31" s="108"/>
      <c r="J31" s="108"/>
      <c r="K31" s="108"/>
    </row>
  </sheetData>
  <mergeCells count="11">
    <mergeCell ref="A8:C8"/>
    <mergeCell ref="A10:C10"/>
    <mergeCell ref="C2:J2"/>
    <mergeCell ref="A4:A7"/>
    <mergeCell ref="B4:B7"/>
    <mergeCell ref="C4:C7"/>
    <mergeCell ref="D4:D7"/>
    <mergeCell ref="E4:K5"/>
    <mergeCell ref="E6:E7"/>
    <mergeCell ref="F6:J6"/>
    <mergeCell ref="K6:K7"/>
  </mergeCells>
  <pageMargins left="0" right="0" top="0" bottom="0" header="0" footer="0"/>
  <pageSetup paperSize="9" scale="8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90" zoomScaleNormal="90" workbookViewId="0">
      <selection activeCell="C33" sqref="C33"/>
    </sheetView>
  </sheetViews>
  <sheetFormatPr defaultColWidth="9.140625" defaultRowHeight="12.75" x14ac:dyDescent="0.2"/>
  <cols>
    <col min="1" max="1" width="7.28515625" style="322" customWidth="1"/>
    <col min="2" max="2" width="12.5703125" style="322" customWidth="1"/>
    <col min="3" max="3" width="47.28515625" style="338" customWidth="1"/>
    <col min="4" max="4" width="15.85546875" style="322" customWidth="1"/>
    <col min="5" max="5" width="16.28515625" style="322" customWidth="1"/>
    <col min="6" max="16384" width="9.140625" style="322"/>
  </cols>
  <sheetData>
    <row r="1" spans="1:7" ht="39" customHeight="1" x14ac:dyDescent="0.2">
      <c r="A1" s="1132" t="s">
        <v>659</v>
      </c>
      <c r="B1" s="1133"/>
      <c r="C1" s="1133"/>
      <c r="D1" s="1133"/>
      <c r="E1" s="1133"/>
      <c r="F1" s="321"/>
      <c r="G1" s="321"/>
    </row>
    <row r="3" spans="1:7" ht="36" customHeight="1" x14ac:dyDescent="0.2">
      <c r="A3" s="323" t="s">
        <v>1</v>
      </c>
      <c r="B3" s="323" t="s">
        <v>2</v>
      </c>
      <c r="C3" s="323" t="s">
        <v>3</v>
      </c>
      <c r="D3" s="323" t="s">
        <v>641</v>
      </c>
      <c r="E3" s="323" t="s">
        <v>642</v>
      </c>
    </row>
    <row r="4" spans="1:7" ht="42" customHeight="1" x14ac:dyDescent="0.2">
      <c r="A4" s="1134" t="s">
        <v>664</v>
      </c>
      <c r="B4" s="1135"/>
      <c r="C4" s="1136"/>
      <c r="D4" s="324">
        <f>SUM(D5:D7)</f>
        <v>3887</v>
      </c>
      <c r="E4" s="325"/>
    </row>
    <row r="5" spans="1:7" ht="20.25" customHeight="1" x14ac:dyDescent="0.2">
      <c r="A5" s="326">
        <v>1</v>
      </c>
      <c r="B5" s="311" t="s">
        <v>232</v>
      </c>
      <c r="C5" s="327" t="s">
        <v>233</v>
      </c>
      <c r="D5" s="328">
        <f>2440+6</f>
        <v>2446</v>
      </c>
      <c r="E5" s="326"/>
    </row>
    <row r="6" spans="1:7" ht="20.25" customHeight="1" x14ac:dyDescent="0.2">
      <c r="A6" s="326">
        <v>2</v>
      </c>
      <c r="B6" s="31" t="s">
        <v>234</v>
      </c>
      <c r="C6" s="329" t="s">
        <v>235</v>
      </c>
      <c r="D6" s="328">
        <v>721</v>
      </c>
      <c r="E6" s="326"/>
    </row>
    <row r="7" spans="1:7" ht="20.25" customHeight="1" x14ac:dyDescent="0.2">
      <c r="A7" s="533">
        <v>3</v>
      </c>
      <c r="B7" s="31" t="s">
        <v>756</v>
      </c>
      <c r="C7" s="329" t="s">
        <v>757</v>
      </c>
      <c r="D7" s="328">
        <f>1441-721</f>
        <v>720</v>
      </c>
      <c r="E7" s="533"/>
    </row>
    <row r="8" spans="1:7" ht="30.75" customHeight="1" x14ac:dyDescent="0.2">
      <c r="A8" s="1137" t="s">
        <v>665</v>
      </c>
      <c r="B8" s="1137"/>
      <c r="C8" s="1137"/>
      <c r="D8" s="330"/>
      <c r="E8" s="331">
        <f>SUM(E10:E11)</f>
        <v>363</v>
      </c>
    </row>
    <row r="9" spans="1:7" ht="19.5" customHeight="1" x14ac:dyDescent="0.2">
      <c r="A9" s="1138">
        <v>1</v>
      </c>
      <c r="B9" s="1139" t="s">
        <v>268</v>
      </c>
      <c r="C9" s="329" t="s">
        <v>269</v>
      </c>
      <c r="D9" s="332"/>
      <c r="E9" s="326"/>
    </row>
    <row r="10" spans="1:7" ht="19.5" customHeight="1" x14ac:dyDescent="0.2">
      <c r="A10" s="1138"/>
      <c r="B10" s="1140"/>
      <c r="C10" s="333" t="s">
        <v>643</v>
      </c>
      <c r="D10" s="330"/>
      <c r="E10" s="330">
        <v>57</v>
      </c>
    </row>
    <row r="11" spans="1:7" ht="19.5" customHeight="1" x14ac:dyDescent="0.2">
      <c r="A11" s="1138"/>
      <c r="B11" s="1141"/>
      <c r="C11" s="333" t="s">
        <v>644</v>
      </c>
      <c r="D11" s="330"/>
      <c r="E11" s="330">
        <v>306</v>
      </c>
    </row>
    <row r="12" spans="1:7" x14ac:dyDescent="0.2">
      <c r="A12" s="334"/>
      <c r="B12" s="335"/>
      <c r="C12" s="335"/>
      <c r="D12" s="336"/>
      <c r="E12" s="337"/>
    </row>
    <row r="13" spans="1:7" x14ac:dyDescent="0.2">
      <c r="D13" s="339"/>
      <c r="E13" s="339"/>
    </row>
    <row r="14" spans="1:7" x14ac:dyDescent="0.2">
      <c r="D14" s="339"/>
      <c r="E14" s="339"/>
    </row>
  </sheetData>
  <mergeCells count="5">
    <mergeCell ref="A1:E1"/>
    <mergeCell ref="A4:C4"/>
    <mergeCell ref="A8:C8"/>
    <mergeCell ref="A9:A11"/>
    <mergeCell ref="B9:B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1"/>
  <sheetViews>
    <sheetView zoomScale="90" zoomScaleNormal="90" workbookViewId="0">
      <pane xSplit="3" ySplit="7" topLeftCell="D97" activePane="bottomRight" state="frozen"/>
      <selection pane="topRight" activeCell="D1" sqref="D1"/>
      <selection pane="bottomLeft" activeCell="A8" sqref="A8"/>
      <selection pane="bottomRight" activeCell="M129" sqref="M129"/>
    </sheetView>
  </sheetViews>
  <sheetFormatPr defaultRowHeight="12.75" x14ac:dyDescent="0.2"/>
  <cols>
    <col min="1" max="1" width="6.42578125" style="276" customWidth="1"/>
    <col min="2" max="2" width="9.28515625" style="276" customWidth="1"/>
    <col min="3" max="3" width="35" style="276" customWidth="1"/>
    <col min="4" max="4" width="15.7109375" style="277" customWidth="1"/>
    <col min="5" max="5" width="15.5703125" style="277" customWidth="1"/>
    <col min="6" max="6" width="14.28515625" style="278" customWidth="1"/>
    <col min="7" max="7" width="13" style="277" customWidth="1"/>
    <col min="8" max="8" width="11.5703125" style="277" customWidth="1"/>
    <col min="9" max="9" width="12.140625" style="277" customWidth="1"/>
    <col min="10" max="28" width="9.140625" style="276"/>
    <col min="29" max="29" width="9.140625" style="304"/>
    <col min="30" max="16384" width="9.140625" style="276"/>
  </cols>
  <sheetData>
    <row r="1" spans="1:29" s="275" customFormat="1" ht="15.75" customHeight="1" x14ac:dyDescent="0.25">
      <c r="A1" s="1155" t="s">
        <v>660</v>
      </c>
      <c r="B1" s="1156"/>
      <c r="C1" s="1156"/>
      <c r="D1" s="1156"/>
      <c r="E1" s="1156"/>
      <c r="F1" s="1156"/>
      <c r="G1" s="1156"/>
      <c r="H1" s="1156"/>
      <c r="I1" s="1156"/>
      <c r="J1" s="701"/>
      <c r="K1" s="701"/>
      <c r="L1" s="702"/>
      <c r="M1" s="702"/>
      <c r="N1" s="702"/>
      <c r="O1" s="702"/>
      <c r="P1" s="702"/>
      <c r="Q1" s="702"/>
      <c r="R1" s="702"/>
      <c r="S1" s="702"/>
      <c r="T1" s="702"/>
      <c r="U1" s="702"/>
      <c r="V1" s="702"/>
      <c r="W1" s="702"/>
      <c r="X1" s="702"/>
      <c r="Y1" s="702"/>
      <c r="Z1" s="702"/>
      <c r="AA1" s="702"/>
      <c r="AB1" s="702"/>
    </row>
    <row r="2" spans="1:29" ht="13.5" thickBot="1" x14ac:dyDescent="0.25">
      <c r="AC2" s="276"/>
    </row>
    <row r="3" spans="1:29" s="279" customFormat="1" ht="18" customHeight="1" x14ac:dyDescent="0.2">
      <c r="A3" s="1157" t="s">
        <v>1</v>
      </c>
      <c r="B3" s="1160" t="s">
        <v>2</v>
      </c>
      <c r="C3" s="1163" t="s">
        <v>3</v>
      </c>
      <c r="D3" s="1166" t="s">
        <v>627</v>
      </c>
      <c r="E3" s="1167"/>
      <c r="F3" s="1170" t="s">
        <v>628</v>
      </c>
      <c r="G3" s="1171"/>
      <c r="H3" s="1167" t="s">
        <v>629</v>
      </c>
      <c r="I3" s="1171"/>
    </row>
    <row r="4" spans="1:29" s="279" customFormat="1" ht="7.5" customHeight="1" x14ac:dyDescent="0.2">
      <c r="A4" s="1158"/>
      <c r="B4" s="1161"/>
      <c r="C4" s="1164"/>
      <c r="D4" s="1168"/>
      <c r="E4" s="1169"/>
      <c r="F4" s="1168"/>
      <c r="G4" s="1172"/>
      <c r="H4" s="1169"/>
      <c r="I4" s="1172"/>
    </row>
    <row r="5" spans="1:29" s="279" customFormat="1" ht="18" customHeight="1" x14ac:dyDescent="0.2">
      <c r="A5" s="1158"/>
      <c r="B5" s="1161"/>
      <c r="C5" s="1164"/>
      <c r="D5" s="1151" t="s">
        <v>424</v>
      </c>
      <c r="E5" s="1153" t="s">
        <v>630</v>
      </c>
      <c r="F5" s="1175" t="s">
        <v>631</v>
      </c>
      <c r="G5" s="1173" t="s">
        <v>632</v>
      </c>
      <c r="H5" s="1073" t="s">
        <v>633</v>
      </c>
      <c r="I5" s="1173" t="s">
        <v>634</v>
      </c>
    </row>
    <row r="6" spans="1:29" s="279" customFormat="1" ht="20.25" customHeight="1" thickBot="1" x14ac:dyDescent="0.25">
      <c r="A6" s="1159"/>
      <c r="B6" s="1162"/>
      <c r="C6" s="1165"/>
      <c r="D6" s="1152"/>
      <c r="E6" s="1154"/>
      <c r="F6" s="1152"/>
      <c r="G6" s="1174"/>
      <c r="H6" s="1176"/>
      <c r="I6" s="1174"/>
    </row>
    <row r="7" spans="1:29" s="280" customFormat="1" ht="12.75" customHeight="1" x14ac:dyDescent="0.2">
      <c r="A7" s="1142" t="s">
        <v>388</v>
      </c>
      <c r="B7" s="1143"/>
      <c r="C7" s="1144"/>
      <c r="D7" s="281">
        <f t="shared" ref="D7:I7" si="0">SUM(D8:D146)-D92</f>
        <v>301334</v>
      </c>
      <c r="E7" s="282">
        <f t="shared" si="0"/>
        <v>9338</v>
      </c>
      <c r="F7" s="283">
        <f t="shared" si="0"/>
        <v>798</v>
      </c>
      <c r="G7" s="284">
        <f t="shared" si="0"/>
        <v>11344</v>
      </c>
      <c r="H7" s="285">
        <f t="shared" si="0"/>
        <v>676</v>
      </c>
      <c r="I7" s="286">
        <f t="shared" si="0"/>
        <v>7440</v>
      </c>
    </row>
    <row r="8" spans="1:29" x14ac:dyDescent="0.2">
      <c r="A8" s="364">
        <v>1</v>
      </c>
      <c r="B8" s="493" t="s">
        <v>15</v>
      </c>
      <c r="C8" s="496" t="s">
        <v>16</v>
      </c>
      <c r="D8" s="287">
        <v>1628</v>
      </c>
      <c r="E8" s="288"/>
      <c r="F8" s="289"/>
      <c r="G8" s="290"/>
      <c r="H8" s="291"/>
      <c r="I8" s="290"/>
      <c r="AC8" s="276"/>
    </row>
    <row r="9" spans="1:29" x14ac:dyDescent="0.2">
      <c r="A9" s="364">
        <v>2</v>
      </c>
      <c r="B9" s="495" t="s">
        <v>17</v>
      </c>
      <c r="C9" s="496" t="s">
        <v>18</v>
      </c>
      <c r="D9" s="292">
        <v>2400</v>
      </c>
      <c r="E9" s="293"/>
      <c r="F9" s="289"/>
      <c r="G9" s="293"/>
      <c r="H9" s="294"/>
      <c r="I9" s="290"/>
      <c r="AC9" s="276"/>
    </row>
    <row r="10" spans="1:29" x14ac:dyDescent="0.2">
      <c r="A10" s="364">
        <v>3</v>
      </c>
      <c r="B10" s="700" t="s">
        <v>19</v>
      </c>
      <c r="C10" s="496" t="s">
        <v>20</v>
      </c>
      <c r="D10" s="292">
        <v>4717</v>
      </c>
      <c r="E10" s="293"/>
      <c r="F10" s="289"/>
      <c r="G10" s="293"/>
      <c r="H10" s="294"/>
      <c r="I10" s="290"/>
      <c r="AC10" s="276"/>
    </row>
    <row r="11" spans="1:29" x14ac:dyDescent="0.2">
      <c r="A11" s="364">
        <v>4</v>
      </c>
      <c r="B11" s="493" t="s">
        <v>21</v>
      </c>
      <c r="C11" s="496" t="s">
        <v>22</v>
      </c>
      <c r="D11" s="292">
        <v>1900</v>
      </c>
      <c r="E11" s="293"/>
      <c r="F11" s="289"/>
      <c r="G11" s="293"/>
      <c r="H11" s="294"/>
      <c r="I11" s="290"/>
      <c r="AC11" s="276"/>
    </row>
    <row r="12" spans="1:29" ht="15" customHeight="1" x14ac:dyDescent="0.2">
      <c r="A12" s="364">
        <v>5</v>
      </c>
      <c r="B12" s="493" t="s">
        <v>23</v>
      </c>
      <c r="C12" s="496" t="s">
        <v>24</v>
      </c>
      <c r="D12" s="292">
        <v>1530</v>
      </c>
      <c r="E12" s="293"/>
      <c r="F12" s="289"/>
      <c r="G12" s="293"/>
      <c r="H12" s="294"/>
      <c r="I12" s="290"/>
      <c r="AC12" s="276"/>
    </row>
    <row r="13" spans="1:29" x14ac:dyDescent="0.2">
      <c r="A13" s="364">
        <v>6</v>
      </c>
      <c r="B13" s="700" t="s">
        <v>25</v>
      </c>
      <c r="C13" s="496" t="s">
        <v>26</v>
      </c>
      <c r="D13" s="292">
        <v>10956</v>
      </c>
      <c r="E13" s="293">
        <v>81</v>
      </c>
      <c r="F13" s="289"/>
      <c r="G13" s="293"/>
      <c r="H13" s="294">
        <v>282</v>
      </c>
      <c r="I13" s="290">
        <v>3100</v>
      </c>
      <c r="AC13" s="276"/>
    </row>
    <row r="14" spans="1:29" x14ac:dyDescent="0.2">
      <c r="A14" s="364">
        <v>7</v>
      </c>
      <c r="B14" s="493" t="s">
        <v>27</v>
      </c>
      <c r="C14" s="496" t="s">
        <v>28</v>
      </c>
      <c r="D14" s="292">
        <v>4500</v>
      </c>
      <c r="E14" s="293"/>
      <c r="F14" s="289"/>
      <c r="G14" s="293"/>
      <c r="H14" s="294"/>
      <c r="I14" s="290"/>
      <c r="AC14" s="276"/>
    </row>
    <row r="15" spans="1:29" x14ac:dyDescent="0.2">
      <c r="A15" s="364">
        <v>8</v>
      </c>
      <c r="B15" s="700" t="s">
        <v>29</v>
      </c>
      <c r="C15" s="496" t="s">
        <v>30</v>
      </c>
      <c r="D15" s="292">
        <v>1926</v>
      </c>
      <c r="E15" s="293"/>
      <c r="F15" s="289"/>
      <c r="G15" s="293"/>
      <c r="H15" s="294"/>
      <c r="I15" s="290"/>
      <c r="AC15" s="276"/>
    </row>
    <row r="16" spans="1:29" x14ac:dyDescent="0.2">
      <c r="A16" s="364">
        <v>9</v>
      </c>
      <c r="B16" s="700" t="s">
        <v>31</v>
      </c>
      <c r="C16" s="496" t="s">
        <v>32</v>
      </c>
      <c r="D16" s="292">
        <v>2369</v>
      </c>
      <c r="E16" s="293"/>
      <c r="F16" s="289"/>
      <c r="G16" s="293"/>
      <c r="H16" s="294"/>
      <c r="I16" s="290"/>
      <c r="AC16" s="276"/>
    </row>
    <row r="17" spans="1:29" x14ac:dyDescent="0.2">
      <c r="A17" s="364">
        <v>10</v>
      </c>
      <c r="B17" s="700" t="s">
        <v>33</v>
      </c>
      <c r="C17" s="496" t="s">
        <v>34</v>
      </c>
      <c r="D17" s="292">
        <v>2344</v>
      </c>
      <c r="E17" s="293"/>
      <c r="F17" s="289"/>
      <c r="G17" s="293"/>
      <c r="H17" s="294"/>
      <c r="I17" s="290"/>
      <c r="AC17" s="276"/>
    </row>
    <row r="18" spans="1:29" x14ac:dyDescent="0.2">
      <c r="A18" s="364">
        <v>11</v>
      </c>
      <c r="B18" s="700" t="s">
        <v>35</v>
      </c>
      <c r="C18" s="496" t="s">
        <v>36</v>
      </c>
      <c r="D18" s="292">
        <v>1675</v>
      </c>
      <c r="E18" s="293"/>
      <c r="F18" s="289"/>
      <c r="G18" s="293"/>
      <c r="H18" s="294"/>
      <c r="I18" s="290"/>
      <c r="AC18" s="276"/>
    </row>
    <row r="19" spans="1:29" x14ac:dyDescent="0.2">
      <c r="A19" s="364">
        <v>12</v>
      </c>
      <c r="B19" s="700" t="s">
        <v>37</v>
      </c>
      <c r="C19" s="496" t="s">
        <v>38</v>
      </c>
      <c r="D19" s="292">
        <v>3183</v>
      </c>
      <c r="E19" s="293"/>
      <c r="F19" s="289"/>
      <c r="G19" s="293"/>
      <c r="H19" s="294"/>
      <c r="I19" s="290"/>
      <c r="AC19" s="276"/>
    </row>
    <row r="20" spans="1:29" x14ac:dyDescent="0.2">
      <c r="A20" s="364">
        <v>13</v>
      </c>
      <c r="B20" s="700" t="s">
        <v>39</v>
      </c>
      <c r="C20" s="496" t="s">
        <v>40</v>
      </c>
      <c r="D20" s="292"/>
      <c r="E20" s="293"/>
      <c r="F20" s="289"/>
      <c r="G20" s="293"/>
      <c r="H20" s="294"/>
      <c r="I20" s="290"/>
      <c r="AC20" s="276"/>
    </row>
    <row r="21" spans="1:29" x14ac:dyDescent="0.2">
      <c r="A21" s="364">
        <v>14</v>
      </c>
      <c r="B21" s="700" t="s">
        <v>41</v>
      </c>
      <c r="C21" s="496" t="s">
        <v>42</v>
      </c>
      <c r="D21" s="292">
        <f>2755+8</f>
        <v>2763</v>
      </c>
      <c r="E21" s="293"/>
      <c r="F21" s="289"/>
      <c r="G21" s="293"/>
      <c r="H21" s="294"/>
      <c r="I21" s="290"/>
      <c r="AC21" s="276"/>
    </row>
    <row r="22" spans="1:29" x14ac:dyDescent="0.2">
      <c r="A22" s="364">
        <v>15</v>
      </c>
      <c r="B22" s="700" t="s">
        <v>43</v>
      </c>
      <c r="C22" s="496" t="s">
        <v>44</v>
      </c>
      <c r="D22" s="292">
        <v>4455</v>
      </c>
      <c r="E22" s="293"/>
      <c r="F22" s="289"/>
      <c r="G22" s="293"/>
      <c r="H22" s="294"/>
      <c r="I22" s="290"/>
      <c r="AC22" s="276"/>
    </row>
    <row r="23" spans="1:29" x14ac:dyDescent="0.2">
      <c r="A23" s="364">
        <v>16</v>
      </c>
      <c r="B23" s="700" t="s">
        <v>45</v>
      </c>
      <c r="C23" s="496" t="s">
        <v>46</v>
      </c>
      <c r="D23" s="292">
        <v>3845</v>
      </c>
      <c r="E23" s="293"/>
      <c r="F23" s="289"/>
      <c r="G23" s="293"/>
      <c r="H23" s="294"/>
      <c r="I23" s="290"/>
      <c r="AC23" s="276"/>
    </row>
    <row r="24" spans="1:29" x14ac:dyDescent="0.2">
      <c r="A24" s="364">
        <v>17</v>
      </c>
      <c r="B24" s="700" t="s">
        <v>47</v>
      </c>
      <c r="C24" s="496" t="s">
        <v>48</v>
      </c>
      <c r="D24" s="292">
        <v>10114</v>
      </c>
      <c r="E24" s="293">
        <v>81</v>
      </c>
      <c r="F24" s="289"/>
      <c r="G24" s="293"/>
      <c r="H24" s="294">
        <v>113</v>
      </c>
      <c r="I24" s="290">
        <v>1240</v>
      </c>
      <c r="AC24" s="276"/>
    </row>
    <row r="25" spans="1:29" x14ac:dyDescent="0.2">
      <c r="A25" s="364">
        <v>18</v>
      </c>
      <c r="B25" s="493" t="s">
        <v>49</v>
      </c>
      <c r="C25" s="496" t="s">
        <v>50</v>
      </c>
      <c r="D25" s="292">
        <v>1051</v>
      </c>
      <c r="E25" s="293"/>
      <c r="F25" s="289"/>
      <c r="G25" s="293"/>
      <c r="H25" s="294"/>
      <c r="I25" s="290"/>
      <c r="AC25" s="276"/>
    </row>
    <row r="26" spans="1:29" x14ac:dyDescent="0.2">
      <c r="A26" s="364">
        <v>19</v>
      </c>
      <c r="B26" s="493" t="s">
        <v>51</v>
      </c>
      <c r="C26" s="496" t="s">
        <v>52</v>
      </c>
      <c r="D26" s="292">
        <v>1970</v>
      </c>
      <c r="E26" s="293"/>
      <c r="F26" s="289"/>
      <c r="G26" s="293"/>
      <c r="H26" s="294"/>
      <c r="I26" s="290"/>
      <c r="AC26" s="276"/>
    </row>
    <row r="27" spans="1:29" x14ac:dyDescent="0.2">
      <c r="A27" s="364">
        <v>20</v>
      </c>
      <c r="B27" s="493" t="s">
        <v>53</v>
      </c>
      <c r="C27" s="496" t="s">
        <v>54</v>
      </c>
      <c r="D27" s="292">
        <v>6944</v>
      </c>
      <c r="E27" s="293"/>
      <c r="F27" s="289"/>
      <c r="G27" s="293"/>
      <c r="H27" s="294">
        <v>28</v>
      </c>
      <c r="I27" s="290">
        <v>310</v>
      </c>
      <c r="AC27" s="276"/>
    </row>
    <row r="28" spans="1:29" x14ac:dyDescent="0.2">
      <c r="A28" s="364">
        <v>21</v>
      </c>
      <c r="B28" s="493" t="s">
        <v>55</v>
      </c>
      <c r="C28" s="496" t="s">
        <v>56</v>
      </c>
      <c r="D28" s="292">
        <v>4592</v>
      </c>
      <c r="E28" s="293">
        <v>81</v>
      </c>
      <c r="F28" s="289"/>
      <c r="G28" s="293"/>
      <c r="H28" s="294"/>
      <c r="I28" s="290"/>
      <c r="AC28" s="276"/>
    </row>
    <row r="29" spans="1:29" x14ac:dyDescent="0.2">
      <c r="A29" s="539">
        <v>22</v>
      </c>
      <c r="B29" s="700" t="s">
        <v>57</v>
      </c>
      <c r="C29" s="496" t="s">
        <v>58</v>
      </c>
      <c r="D29" s="292"/>
      <c r="E29" s="293"/>
      <c r="F29" s="289"/>
      <c r="G29" s="293"/>
      <c r="H29" s="294"/>
      <c r="I29" s="290"/>
      <c r="AC29" s="276"/>
    </row>
    <row r="30" spans="1:29" x14ac:dyDescent="0.2">
      <c r="A30" s="364">
        <v>23</v>
      </c>
      <c r="B30" s="700" t="s">
        <v>59</v>
      </c>
      <c r="C30" s="496" t="s">
        <v>60</v>
      </c>
      <c r="D30" s="292"/>
      <c r="E30" s="293"/>
      <c r="F30" s="289"/>
      <c r="G30" s="293"/>
      <c r="H30" s="294"/>
      <c r="I30" s="290"/>
      <c r="AC30" s="276"/>
    </row>
    <row r="31" spans="1:29" ht="25.5" x14ac:dyDescent="0.2">
      <c r="A31" s="364">
        <v>24</v>
      </c>
      <c r="B31" s="700" t="s">
        <v>61</v>
      </c>
      <c r="C31" s="496" t="s">
        <v>62</v>
      </c>
      <c r="D31" s="292"/>
      <c r="E31" s="293"/>
      <c r="F31" s="289"/>
      <c r="G31" s="293"/>
      <c r="H31" s="294"/>
      <c r="I31" s="290"/>
      <c r="AC31" s="276"/>
    </row>
    <row r="32" spans="1:29" x14ac:dyDescent="0.2">
      <c r="A32" s="364">
        <v>25</v>
      </c>
      <c r="B32" s="493" t="s">
        <v>63</v>
      </c>
      <c r="C32" s="496" t="s">
        <v>64</v>
      </c>
      <c r="D32" s="292">
        <v>6514</v>
      </c>
      <c r="E32" s="293"/>
      <c r="F32" s="289"/>
      <c r="G32" s="293"/>
      <c r="H32" s="294"/>
      <c r="I32" s="290"/>
      <c r="AC32" s="276"/>
    </row>
    <row r="33" spans="1:29" x14ac:dyDescent="0.2">
      <c r="A33" s="364">
        <v>26</v>
      </c>
      <c r="B33" s="700" t="s">
        <v>65</v>
      </c>
      <c r="C33" s="496" t="s">
        <v>66</v>
      </c>
      <c r="D33" s="292"/>
      <c r="E33" s="293"/>
      <c r="F33" s="289"/>
      <c r="G33" s="293"/>
      <c r="H33" s="294"/>
      <c r="I33" s="290"/>
      <c r="AC33" s="276"/>
    </row>
    <row r="34" spans="1:29" x14ac:dyDescent="0.2">
      <c r="A34" s="364">
        <v>27</v>
      </c>
      <c r="B34" s="495" t="s">
        <v>67</v>
      </c>
      <c r="C34" s="496" t="s">
        <v>68</v>
      </c>
      <c r="D34" s="292"/>
      <c r="E34" s="293"/>
      <c r="F34" s="289"/>
      <c r="G34" s="293"/>
      <c r="H34" s="294"/>
      <c r="I34" s="290"/>
      <c r="AC34" s="276"/>
    </row>
    <row r="35" spans="1:29" x14ac:dyDescent="0.2">
      <c r="A35" s="536">
        <v>28</v>
      </c>
      <c r="B35" s="495" t="s">
        <v>69</v>
      </c>
      <c r="C35" s="496" t="s">
        <v>70</v>
      </c>
      <c r="D35" s="292">
        <v>6325</v>
      </c>
      <c r="E35" s="293">
        <v>81</v>
      </c>
      <c r="F35" s="289"/>
      <c r="G35" s="293"/>
      <c r="H35" s="294"/>
      <c r="I35" s="290"/>
      <c r="AC35" s="276"/>
    </row>
    <row r="36" spans="1:29" x14ac:dyDescent="0.2">
      <c r="A36" s="536">
        <v>29</v>
      </c>
      <c r="B36" s="493" t="s">
        <v>71</v>
      </c>
      <c r="C36" s="496" t="s">
        <v>72</v>
      </c>
      <c r="D36" s="292"/>
      <c r="E36" s="293"/>
      <c r="F36" s="289"/>
      <c r="G36" s="293"/>
      <c r="H36" s="294"/>
      <c r="I36" s="290"/>
      <c r="AC36" s="276"/>
    </row>
    <row r="37" spans="1:29" x14ac:dyDescent="0.2">
      <c r="A37" s="536">
        <v>30</v>
      </c>
      <c r="B37" s="495" t="s">
        <v>73</v>
      </c>
      <c r="C37" s="496" t="s">
        <v>74</v>
      </c>
      <c r="D37" s="292">
        <v>2866</v>
      </c>
      <c r="E37" s="293"/>
      <c r="F37" s="289"/>
      <c r="G37" s="293"/>
      <c r="H37" s="294"/>
      <c r="I37" s="290"/>
      <c r="AC37" s="276"/>
    </row>
    <row r="38" spans="1:29" x14ac:dyDescent="0.2">
      <c r="A38" s="536">
        <v>31</v>
      </c>
      <c r="B38" s="700" t="s">
        <v>75</v>
      </c>
      <c r="C38" s="496" t="s">
        <v>76</v>
      </c>
      <c r="D38" s="292">
        <v>8011</v>
      </c>
      <c r="E38" s="293"/>
      <c r="F38" s="289"/>
      <c r="G38" s="293"/>
      <c r="H38" s="294"/>
      <c r="I38" s="290"/>
      <c r="AC38" s="276"/>
    </row>
    <row r="39" spans="1:29" x14ac:dyDescent="0.2">
      <c r="A39" s="536">
        <v>32</v>
      </c>
      <c r="B39" s="495" t="s">
        <v>77</v>
      </c>
      <c r="C39" s="496" t="s">
        <v>78</v>
      </c>
      <c r="D39" s="292">
        <v>2539</v>
      </c>
      <c r="E39" s="293"/>
      <c r="F39" s="289"/>
      <c r="G39" s="293"/>
      <c r="H39" s="294"/>
      <c r="I39" s="290"/>
      <c r="AC39" s="276"/>
    </row>
    <row r="40" spans="1:29" x14ac:dyDescent="0.2">
      <c r="A40" s="536">
        <v>33</v>
      </c>
      <c r="B40" s="493" t="s">
        <v>79</v>
      </c>
      <c r="C40" s="496" t="s">
        <v>80</v>
      </c>
      <c r="D40" s="292">
        <f>5969-8</f>
        <v>5961</v>
      </c>
      <c r="E40" s="293"/>
      <c r="F40" s="289"/>
      <c r="G40" s="293"/>
      <c r="H40" s="294"/>
      <c r="I40" s="290"/>
      <c r="AC40" s="276"/>
    </row>
    <row r="41" spans="1:29" x14ac:dyDescent="0.2">
      <c r="A41" s="536">
        <v>34</v>
      </c>
      <c r="B41" s="476" t="s">
        <v>81</v>
      </c>
      <c r="C41" s="705" t="s">
        <v>82</v>
      </c>
      <c r="D41" s="292">
        <v>2541</v>
      </c>
      <c r="E41" s="293"/>
      <c r="F41" s="289"/>
      <c r="G41" s="293"/>
      <c r="H41" s="294"/>
      <c r="I41" s="290"/>
      <c r="AC41" s="276"/>
    </row>
    <row r="42" spans="1:29" x14ac:dyDescent="0.2">
      <c r="A42" s="536">
        <v>35</v>
      </c>
      <c r="B42" s="493" t="s">
        <v>83</v>
      </c>
      <c r="C42" s="496" t="s">
        <v>84</v>
      </c>
      <c r="D42" s="292">
        <v>1291</v>
      </c>
      <c r="E42" s="293"/>
      <c r="F42" s="289"/>
      <c r="G42" s="293"/>
      <c r="H42" s="294"/>
      <c r="I42" s="290"/>
      <c r="AC42" s="276"/>
    </row>
    <row r="43" spans="1:29" x14ac:dyDescent="0.2">
      <c r="A43" s="536">
        <v>36</v>
      </c>
      <c r="B43" s="493" t="s">
        <v>85</v>
      </c>
      <c r="C43" s="496" t="s">
        <v>86</v>
      </c>
      <c r="D43" s="292">
        <f>2271+5</f>
        <v>2276</v>
      </c>
      <c r="E43" s="293"/>
      <c r="F43" s="289"/>
      <c r="G43" s="293"/>
      <c r="H43" s="294"/>
      <c r="I43" s="290"/>
      <c r="AC43" s="276"/>
    </row>
    <row r="44" spans="1:29" x14ac:dyDescent="0.2">
      <c r="A44" s="536">
        <v>37</v>
      </c>
      <c r="B44" s="700" t="s">
        <v>87</v>
      </c>
      <c r="C44" s="496" t="s">
        <v>88</v>
      </c>
      <c r="D44" s="292">
        <v>2065</v>
      </c>
      <c r="E44" s="293"/>
      <c r="F44" s="289"/>
      <c r="G44" s="293"/>
      <c r="H44" s="294"/>
      <c r="I44" s="290"/>
      <c r="AC44" s="276"/>
    </row>
    <row r="45" spans="1:29" x14ac:dyDescent="0.2">
      <c r="A45" s="536">
        <v>38</v>
      </c>
      <c r="B45" s="495" t="s">
        <v>89</v>
      </c>
      <c r="C45" s="496" t="s">
        <v>90</v>
      </c>
      <c r="D45" s="292"/>
      <c r="E45" s="293"/>
      <c r="F45" s="289"/>
      <c r="G45" s="293"/>
      <c r="H45" s="294"/>
      <c r="I45" s="290"/>
      <c r="AC45" s="276"/>
    </row>
    <row r="46" spans="1:29" x14ac:dyDescent="0.2">
      <c r="A46" s="536">
        <v>39</v>
      </c>
      <c r="B46" s="700" t="s">
        <v>91</v>
      </c>
      <c r="C46" s="496" t="s">
        <v>92</v>
      </c>
      <c r="D46" s="292">
        <v>8497</v>
      </c>
      <c r="E46" s="293">
        <v>81</v>
      </c>
      <c r="F46" s="289"/>
      <c r="G46" s="293"/>
      <c r="H46" s="294"/>
      <c r="I46" s="290"/>
      <c r="AC46" s="276"/>
    </row>
    <row r="47" spans="1:29" x14ac:dyDescent="0.2">
      <c r="A47" s="536">
        <v>40</v>
      </c>
      <c r="B47" s="493" t="s">
        <v>93</v>
      </c>
      <c r="C47" s="496" t="s">
        <v>94</v>
      </c>
      <c r="D47" s="292">
        <v>2701</v>
      </c>
      <c r="E47" s="293"/>
      <c r="F47" s="289"/>
      <c r="G47" s="293"/>
      <c r="H47" s="294"/>
      <c r="I47" s="290"/>
      <c r="AC47" s="276"/>
    </row>
    <row r="48" spans="1:29" x14ac:dyDescent="0.2">
      <c r="A48" s="536">
        <v>41</v>
      </c>
      <c r="B48" s="493" t="s">
        <v>95</v>
      </c>
      <c r="C48" s="496" t="s">
        <v>96</v>
      </c>
      <c r="D48" s="292">
        <v>7435</v>
      </c>
      <c r="E48" s="293"/>
      <c r="F48" s="289"/>
      <c r="G48" s="293"/>
      <c r="H48" s="294">
        <v>56</v>
      </c>
      <c r="I48" s="290">
        <v>620</v>
      </c>
      <c r="AC48" s="276"/>
    </row>
    <row r="49" spans="1:29" x14ac:dyDescent="0.2">
      <c r="A49" s="536">
        <v>42</v>
      </c>
      <c r="B49" s="700" t="s">
        <v>97</v>
      </c>
      <c r="C49" s="496" t="s">
        <v>98</v>
      </c>
      <c r="D49" s="292">
        <v>2316</v>
      </c>
      <c r="E49" s="293"/>
      <c r="F49" s="289"/>
      <c r="G49" s="293"/>
      <c r="H49" s="294"/>
      <c r="I49" s="290"/>
      <c r="AC49" s="276"/>
    </row>
    <row r="50" spans="1:29" x14ac:dyDescent="0.2">
      <c r="A50" s="536">
        <v>43</v>
      </c>
      <c r="B50" s="706" t="s">
        <v>184</v>
      </c>
      <c r="C50" s="707" t="s">
        <v>185</v>
      </c>
      <c r="D50" s="292">
        <v>2440</v>
      </c>
      <c r="E50" s="293"/>
      <c r="F50" s="289"/>
      <c r="G50" s="293"/>
      <c r="H50" s="294"/>
      <c r="I50" s="290"/>
      <c r="AC50" s="276"/>
    </row>
    <row r="51" spans="1:29" x14ac:dyDescent="0.2">
      <c r="A51" s="536">
        <v>87</v>
      </c>
      <c r="B51" s="700" t="s">
        <v>99</v>
      </c>
      <c r="C51" s="496" t="s">
        <v>100</v>
      </c>
      <c r="D51" s="292">
        <f>2536-4</f>
        <v>2532</v>
      </c>
      <c r="E51" s="293"/>
      <c r="F51" s="289"/>
      <c r="G51" s="293"/>
      <c r="H51" s="294"/>
      <c r="I51" s="290"/>
      <c r="AC51" s="276"/>
    </row>
    <row r="52" spans="1:29" x14ac:dyDescent="0.2">
      <c r="A52" s="536">
        <v>44</v>
      </c>
      <c r="B52" s="495" t="s">
        <v>101</v>
      </c>
      <c r="C52" s="496" t="s">
        <v>102</v>
      </c>
      <c r="D52" s="292">
        <v>2282</v>
      </c>
      <c r="E52" s="293"/>
      <c r="F52" s="289"/>
      <c r="G52" s="293"/>
      <c r="H52" s="294"/>
      <c r="I52" s="290"/>
      <c r="AC52" s="276"/>
    </row>
    <row r="53" spans="1:29" x14ac:dyDescent="0.2">
      <c r="A53" s="536">
        <v>45</v>
      </c>
      <c r="B53" s="700" t="s">
        <v>103</v>
      </c>
      <c r="C53" s="496" t="s">
        <v>104</v>
      </c>
      <c r="D53" s="292">
        <v>1260</v>
      </c>
      <c r="E53" s="293"/>
      <c r="F53" s="289"/>
      <c r="G53" s="293"/>
      <c r="H53" s="294"/>
      <c r="I53" s="290"/>
      <c r="AC53" s="276"/>
    </row>
    <row r="54" spans="1:29" x14ac:dyDescent="0.2">
      <c r="A54" s="536">
        <v>46</v>
      </c>
      <c r="B54" s="495" t="s">
        <v>105</v>
      </c>
      <c r="C54" s="496" t="s">
        <v>106</v>
      </c>
      <c r="D54" s="292">
        <v>2544</v>
      </c>
      <c r="E54" s="293"/>
      <c r="F54" s="289"/>
      <c r="G54" s="293"/>
      <c r="H54" s="294"/>
      <c r="I54" s="290"/>
      <c r="AC54" s="276"/>
    </row>
    <row r="55" spans="1:29" x14ac:dyDescent="0.2">
      <c r="A55" s="536">
        <v>47</v>
      </c>
      <c r="B55" s="700" t="s">
        <v>107</v>
      </c>
      <c r="C55" s="496" t="s">
        <v>108</v>
      </c>
      <c r="D55" s="292">
        <f>2799+15</f>
        <v>2814</v>
      </c>
      <c r="E55" s="293"/>
      <c r="F55" s="289"/>
      <c r="G55" s="293"/>
      <c r="H55" s="294"/>
      <c r="I55" s="290"/>
      <c r="AC55" s="276"/>
    </row>
    <row r="56" spans="1:29" x14ac:dyDescent="0.2">
      <c r="A56" s="536">
        <v>48</v>
      </c>
      <c r="B56" s="700" t="s">
        <v>109</v>
      </c>
      <c r="C56" s="496" t="s">
        <v>110</v>
      </c>
      <c r="D56" s="292">
        <v>10783</v>
      </c>
      <c r="E56" s="293"/>
      <c r="F56" s="289"/>
      <c r="G56" s="293"/>
      <c r="H56" s="294"/>
      <c r="I56" s="290"/>
      <c r="AC56" s="276"/>
    </row>
    <row r="57" spans="1:29" x14ac:dyDescent="0.2">
      <c r="A57" s="536">
        <v>49</v>
      </c>
      <c r="B57" s="708" t="s">
        <v>200</v>
      </c>
      <c r="C57" s="707" t="s">
        <v>201</v>
      </c>
      <c r="D57" s="292">
        <v>2076</v>
      </c>
      <c r="E57" s="293"/>
      <c r="F57" s="289"/>
      <c r="G57" s="293"/>
      <c r="H57" s="294"/>
      <c r="I57" s="290"/>
      <c r="AC57" s="276"/>
    </row>
    <row r="58" spans="1:29" x14ac:dyDescent="0.2">
      <c r="A58" s="536">
        <v>95</v>
      </c>
      <c r="B58" s="700" t="s">
        <v>111</v>
      </c>
      <c r="C58" s="496" t="s">
        <v>112</v>
      </c>
      <c r="D58" s="292">
        <v>2097</v>
      </c>
      <c r="E58" s="293"/>
      <c r="F58" s="289"/>
      <c r="G58" s="293"/>
      <c r="H58" s="294"/>
      <c r="I58" s="290"/>
      <c r="AC58" s="276"/>
    </row>
    <row r="59" spans="1:29" x14ac:dyDescent="0.2">
      <c r="A59" s="536">
        <v>50</v>
      </c>
      <c r="B59" s="706" t="s">
        <v>204</v>
      </c>
      <c r="C59" s="707" t="s">
        <v>205</v>
      </c>
      <c r="D59" s="292">
        <v>1853</v>
      </c>
      <c r="E59" s="293"/>
      <c r="F59" s="289"/>
      <c r="G59" s="293"/>
      <c r="H59" s="294"/>
      <c r="I59" s="290"/>
      <c r="AC59" s="276"/>
    </row>
    <row r="60" spans="1:29" x14ac:dyDescent="0.2">
      <c r="A60" s="536">
        <v>97</v>
      </c>
      <c r="B60" s="700" t="s">
        <v>113</v>
      </c>
      <c r="C60" s="496" t="s">
        <v>114</v>
      </c>
      <c r="D60" s="292"/>
      <c r="E60" s="293"/>
      <c r="F60" s="289"/>
      <c r="G60" s="293"/>
      <c r="H60" s="294"/>
      <c r="I60" s="290"/>
      <c r="AC60" s="276"/>
    </row>
    <row r="61" spans="1:29" ht="13.5" customHeight="1" x14ac:dyDescent="0.2">
      <c r="A61" s="536">
        <v>51</v>
      </c>
      <c r="B61" s="700" t="s">
        <v>115</v>
      </c>
      <c r="C61" s="496" t="s">
        <v>116</v>
      </c>
      <c r="D61" s="292"/>
      <c r="E61" s="293"/>
      <c r="F61" s="289"/>
      <c r="G61" s="293"/>
      <c r="H61" s="294"/>
      <c r="I61" s="290"/>
      <c r="AC61" s="276"/>
    </row>
    <row r="62" spans="1:29" ht="15" customHeight="1" x14ac:dyDescent="0.2">
      <c r="A62" s="536">
        <v>52</v>
      </c>
      <c r="B62" s="700" t="s">
        <v>117</v>
      </c>
      <c r="C62" s="496" t="s">
        <v>118</v>
      </c>
      <c r="D62" s="292"/>
      <c r="E62" s="293"/>
      <c r="F62" s="289"/>
      <c r="G62" s="293"/>
      <c r="H62" s="294"/>
      <c r="I62" s="290"/>
      <c r="AC62" s="276"/>
    </row>
    <row r="63" spans="1:29" ht="15" customHeight="1" x14ac:dyDescent="0.2">
      <c r="A63" s="536">
        <v>53</v>
      </c>
      <c r="B63" s="495" t="s">
        <v>119</v>
      </c>
      <c r="C63" s="496" t="s">
        <v>120</v>
      </c>
      <c r="D63" s="292"/>
      <c r="E63" s="293"/>
      <c r="F63" s="289"/>
      <c r="G63" s="293"/>
      <c r="H63" s="294"/>
      <c r="I63" s="290"/>
      <c r="AC63" s="276"/>
    </row>
    <row r="64" spans="1:29" ht="15" customHeight="1" x14ac:dyDescent="0.2">
      <c r="A64" s="536">
        <v>54</v>
      </c>
      <c r="B64" s="493" t="s">
        <v>121</v>
      </c>
      <c r="C64" s="496" t="s">
        <v>122</v>
      </c>
      <c r="D64" s="292"/>
      <c r="E64" s="293"/>
      <c r="F64" s="289"/>
      <c r="G64" s="293"/>
      <c r="H64" s="294"/>
      <c r="I64" s="290"/>
      <c r="AC64" s="276"/>
    </row>
    <row r="65" spans="1:29" ht="15" customHeight="1" x14ac:dyDescent="0.2">
      <c r="A65" s="536">
        <v>55</v>
      </c>
      <c r="B65" s="495" t="s">
        <v>123</v>
      </c>
      <c r="C65" s="496" t="s">
        <v>124</v>
      </c>
      <c r="D65" s="292"/>
      <c r="E65" s="293"/>
      <c r="F65" s="289"/>
      <c r="G65" s="293"/>
      <c r="H65" s="294"/>
      <c r="I65" s="290"/>
      <c r="AC65" s="276"/>
    </row>
    <row r="66" spans="1:29" ht="15" customHeight="1" x14ac:dyDescent="0.2">
      <c r="A66" s="536">
        <v>56</v>
      </c>
      <c r="B66" s="700" t="s">
        <v>125</v>
      </c>
      <c r="C66" s="496" t="s">
        <v>126</v>
      </c>
      <c r="D66" s="292"/>
      <c r="E66" s="293"/>
      <c r="F66" s="289"/>
      <c r="G66" s="293"/>
      <c r="H66" s="294"/>
      <c r="I66" s="290"/>
      <c r="AC66" s="276"/>
    </row>
    <row r="67" spans="1:29" ht="27.75" customHeight="1" x14ac:dyDescent="0.2">
      <c r="A67" s="536">
        <v>57</v>
      </c>
      <c r="B67" s="493" t="s">
        <v>127</v>
      </c>
      <c r="C67" s="496" t="s">
        <v>128</v>
      </c>
      <c r="D67" s="292"/>
      <c r="E67" s="293"/>
      <c r="F67" s="289"/>
      <c r="G67" s="293"/>
      <c r="H67" s="294"/>
      <c r="I67" s="290"/>
      <c r="AC67" s="276"/>
    </row>
    <row r="68" spans="1:29" ht="25.5" x14ac:dyDescent="0.2">
      <c r="A68" s="536">
        <v>58</v>
      </c>
      <c r="B68" s="493" t="s">
        <v>129</v>
      </c>
      <c r="C68" s="496" t="s">
        <v>130</v>
      </c>
      <c r="D68" s="292"/>
      <c r="E68" s="293"/>
      <c r="F68" s="289"/>
      <c r="G68" s="293"/>
      <c r="H68" s="294"/>
      <c r="I68" s="290"/>
      <c r="AC68" s="276"/>
    </row>
    <row r="69" spans="1:29" x14ac:dyDescent="0.2">
      <c r="A69" s="536">
        <v>59</v>
      </c>
      <c r="B69" s="495" t="s">
        <v>131</v>
      </c>
      <c r="C69" s="496" t="s">
        <v>132</v>
      </c>
      <c r="D69" s="292"/>
      <c r="E69" s="293"/>
      <c r="F69" s="289"/>
      <c r="G69" s="293"/>
      <c r="H69" s="294"/>
      <c r="I69" s="290"/>
      <c r="AC69" s="276"/>
    </row>
    <row r="70" spans="1:29" x14ac:dyDescent="0.2">
      <c r="A70" s="536">
        <v>60</v>
      </c>
      <c r="B70" s="495" t="s">
        <v>133</v>
      </c>
      <c r="C70" s="496" t="s">
        <v>134</v>
      </c>
      <c r="D70" s="292"/>
      <c r="E70" s="293"/>
      <c r="F70" s="289"/>
      <c r="G70" s="293"/>
      <c r="H70" s="294"/>
      <c r="I70" s="290"/>
      <c r="AC70" s="276"/>
    </row>
    <row r="71" spans="1:29" x14ac:dyDescent="0.2">
      <c r="A71" s="536">
        <v>61</v>
      </c>
      <c r="B71" s="495" t="s">
        <v>135</v>
      </c>
      <c r="C71" s="496" t="s">
        <v>136</v>
      </c>
      <c r="D71" s="292"/>
      <c r="E71" s="293"/>
      <c r="F71" s="289"/>
      <c r="G71" s="293"/>
      <c r="H71" s="294"/>
      <c r="I71" s="290"/>
      <c r="AC71" s="276"/>
    </row>
    <row r="72" spans="1:29" ht="25.5" x14ac:dyDescent="0.2">
      <c r="A72" s="536">
        <v>62</v>
      </c>
      <c r="B72" s="495" t="s">
        <v>137</v>
      </c>
      <c r="C72" s="496" t="s">
        <v>138</v>
      </c>
      <c r="D72" s="292"/>
      <c r="E72" s="293"/>
      <c r="F72" s="289"/>
      <c r="G72" s="293"/>
      <c r="H72" s="294"/>
      <c r="I72" s="290"/>
      <c r="AC72" s="276"/>
    </row>
    <row r="73" spans="1:29" ht="25.5" x14ac:dyDescent="0.2">
      <c r="A73" s="536">
        <v>63</v>
      </c>
      <c r="B73" s="493" t="s">
        <v>139</v>
      </c>
      <c r="C73" s="496" t="s">
        <v>140</v>
      </c>
      <c r="D73" s="292"/>
      <c r="E73" s="293"/>
      <c r="F73" s="289"/>
      <c r="G73" s="293"/>
      <c r="H73" s="294"/>
      <c r="I73" s="290"/>
      <c r="AC73" s="276"/>
    </row>
    <row r="74" spans="1:29" ht="25.5" x14ac:dyDescent="0.2">
      <c r="A74" s="536">
        <v>64</v>
      </c>
      <c r="B74" s="495" t="s">
        <v>141</v>
      </c>
      <c r="C74" s="496" t="s">
        <v>142</v>
      </c>
      <c r="D74" s="292"/>
      <c r="E74" s="293"/>
      <c r="F74" s="289"/>
      <c r="G74" s="293"/>
      <c r="H74" s="294"/>
      <c r="I74" s="290"/>
      <c r="AC74" s="276"/>
    </row>
    <row r="75" spans="1:29" ht="25.5" x14ac:dyDescent="0.2">
      <c r="A75" s="536">
        <v>65</v>
      </c>
      <c r="B75" s="495" t="s">
        <v>143</v>
      </c>
      <c r="C75" s="496" t="s">
        <v>144</v>
      </c>
      <c r="D75" s="292"/>
      <c r="E75" s="293"/>
      <c r="F75" s="289"/>
      <c r="G75" s="293"/>
      <c r="H75" s="294"/>
      <c r="I75" s="290"/>
      <c r="AC75" s="276"/>
    </row>
    <row r="76" spans="1:29" ht="25.5" x14ac:dyDescent="0.2">
      <c r="A76" s="536">
        <v>66</v>
      </c>
      <c r="B76" s="493" t="s">
        <v>145</v>
      </c>
      <c r="C76" s="496" t="s">
        <v>146</v>
      </c>
      <c r="D76" s="292"/>
      <c r="E76" s="293"/>
      <c r="F76" s="289"/>
      <c r="G76" s="293"/>
      <c r="H76" s="294"/>
      <c r="I76" s="290"/>
      <c r="AC76" s="276"/>
    </row>
    <row r="77" spans="1:29" ht="25.5" x14ac:dyDescent="0.2">
      <c r="A77" s="536">
        <v>67</v>
      </c>
      <c r="B77" s="493" t="s">
        <v>147</v>
      </c>
      <c r="C77" s="496" t="s">
        <v>148</v>
      </c>
      <c r="D77" s="292"/>
      <c r="E77" s="293"/>
      <c r="F77" s="289"/>
      <c r="G77" s="293"/>
      <c r="H77" s="294"/>
      <c r="I77" s="290"/>
      <c r="AC77" s="276"/>
    </row>
    <row r="78" spans="1:29" ht="25.5" x14ac:dyDescent="0.2">
      <c r="A78" s="536">
        <v>68</v>
      </c>
      <c r="B78" s="493" t="s">
        <v>149</v>
      </c>
      <c r="C78" s="496" t="s">
        <v>150</v>
      </c>
      <c r="D78" s="292"/>
      <c r="E78" s="293"/>
      <c r="F78" s="289"/>
      <c r="G78" s="293"/>
      <c r="H78" s="294"/>
      <c r="I78" s="290"/>
      <c r="AC78" s="276"/>
    </row>
    <row r="79" spans="1:29" ht="17.25" customHeight="1" x14ac:dyDescent="0.2">
      <c r="A79" s="536">
        <v>69</v>
      </c>
      <c r="B79" s="700" t="s">
        <v>151</v>
      </c>
      <c r="C79" s="496" t="s">
        <v>152</v>
      </c>
      <c r="D79" s="292"/>
      <c r="E79" s="293"/>
      <c r="F79" s="289"/>
      <c r="G79" s="293"/>
      <c r="H79" s="294"/>
      <c r="I79" s="290"/>
      <c r="AC79" s="276"/>
    </row>
    <row r="80" spans="1:29" x14ac:dyDescent="0.2">
      <c r="A80" s="536">
        <v>70</v>
      </c>
      <c r="B80" s="493" t="s">
        <v>153</v>
      </c>
      <c r="C80" s="496" t="s">
        <v>154</v>
      </c>
      <c r="D80" s="292"/>
      <c r="E80" s="293"/>
      <c r="F80" s="289"/>
      <c r="G80" s="293"/>
      <c r="H80" s="294"/>
      <c r="I80" s="290"/>
      <c r="AC80" s="276"/>
    </row>
    <row r="81" spans="1:29" x14ac:dyDescent="0.2">
      <c r="A81" s="536">
        <v>71</v>
      </c>
      <c r="B81" s="700" t="s">
        <v>155</v>
      </c>
      <c r="C81" s="496" t="s">
        <v>156</v>
      </c>
      <c r="D81" s="292"/>
      <c r="E81" s="293"/>
      <c r="F81" s="289"/>
      <c r="G81" s="293"/>
      <c r="H81" s="294"/>
      <c r="I81" s="290"/>
      <c r="AC81" s="276"/>
    </row>
    <row r="82" spans="1:29" x14ac:dyDescent="0.2">
      <c r="A82" s="536">
        <v>72</v>
      </c>
      <c r="B82" s="493" t="s">
        <v>157</v>
      </c>
      <c r="C82" s="496" t="s">
        <v>704</v>
      </c>
      <c r="D82" s="292"/>
      <c r="E82" s="293"/>
      <c r="F82" s="289"/>
      <c r="G82" s="293"/>
      <c r="H82" s="294"/>
      <c r="I82" s="290"/>
      <c r="AC82" s="276"/>
    </row>
    <row r="83" spans="1:29" x14ac:dyDescent="0.2">
      <c r="A83" s="536">
        <v>73</v>
      </c>
      <c r="B83" s="493" t="s">
        <v>158</v>
      </c>
      <c r="C83" s="496" t="s">
        <v>159</v>
      </c>
      <c r="D83" s="292"/>
      <c r="E83" s="293"/>
      <c r="F83" s="289"/>
      <c r="G83" s="293"/>
      <c r="H83" s="294"/>
      <c r="I83" s="290"/>
      <c r="AC83" s="276"/>
    </row>
    <row r="84" spans="1:29" x14ac:dyDescent="0.2">
      <c r="A84" s="536">
        <v>74</v>
      </c>
      <c r="B84" s="493" t="s">
        <v>160</v>
      </c>
      <c r="C84" s="496" t="s">
        <v>161</v>
      </c>
      <c r="D84" s="292"/>
      <c r="E84" s="293"/>
      <c r="F84" s="289"/>
      <c r="G84" s="293"/>
      <c r="H84" s="294"/>
      <c r="I84" s="290"/>
      <c r="AC84" s="276"/>
    </row>
    <row r="85" spans="1:29" x14ac:dyDescent="0.2">
      <c r="A85" s="536">
        <v>75</v>
      </c>
      <c r="B85" s="493" t="s">
        <v>162</v>
      </c>
      <c r="C85" s="496" t="s">
        <v>163</v>
      </c>
      <c r="D85" s="292"/>
      <c r="E85" s="293"/>
      <c r="F85" s="289"/>
      <c r="G85" s="293"/>
      <c r="H85" s="294"/>
      <c r="I85" s="290"/>
      <c r="AC85" s="276"/>
    </row>
    <row r="86" spans="1:29" x14ac:dyDescent="0.2">
      <c r="A86" s="536">
        <v>76</v>
      </c>
      <c r="B86" s="493" t="s">
        <v>164</v>
      </c>
      <c r="C86" s="496" t="s">
        <v>165</v>
      </c>
      <c r="D86" s="292"/>
      <c r="E86" s="293"/>
      <c r="F86" s="289"/>
      <c r="G86" s="293"/>
      <c r="H86" s="294"/>
      <c r="I86" s="290"/>
      <c r="AC86" s="276"/>
    </row>
    <row r="87" spans="1:29" x14ac:dyDescent="0.2">
      <c r="A87" s="536">
        <v>77</v>
      </c>
      <c r="B87" s="495" t="s">
        <v>166</v>
      </c>
      <c r="C87" s="496" t="s">
        <v>167</v>
      </c>
      <c r="D87" s="292"/>
      <c r="E87" s="293"/>
      <c r="F87" s="289"/>
      <c r="G87" s="293"/>
      <c r="H87" s="294"/>
      <c r="I87" s="290"/>
      <c r="AC87" s="276"/>
    </row>
    <row r="88" spans="1:29" ht="25.5" x14ac:dyDescent="0.2">
      <c r="A88" s="1145">
        <v>78</v>
      </c>
      <c r="B88" s="1148" t="s">
        <v>168</v>
      </c>
      <c r="C88" s="709" t="s">
        <v>320</v>
      </c>
      <c r="D88" s="292"/>
      <c r="E88" s="293"/>
      <c r="F88" s="289"/>
      <c r="G88" s="293"/>
      <c r="H88" s="294"/>
      <c r="I88" s="290"/>
      <c r="AC88" s="276"/>
    </row>
    <row r="89" spans="1:29" ht="38.25" x14ac:dyDescent="0.2">
      <c r="A89" s="1146"/>
      <c r="B89" s="1149"/>
      <c r="C89" s="496" t="s">
        <v>321</v>
      </c>
      <c r="D89" s="292"/>
      <c r="E89" s="293"/>
      <c r="F89" s="289"/>
      <c r="G89" s="293"/>
      <c r="H89" s="294"/>
      <c r="I89" s="290"/>
      <c r="AC89" s="276"/>
    </row>
    <row r="90" spans="1:29" ht="25.5" x14ac:dyDescent="0.2">
      <c r="A90" s="1146"/>
      <c r="B90" s="1149"/>
      <c r="C90" s="496" t="s">
        <v>322</v>
      </c>
      <c r="D90" s="292"/>
      <c r="E90" s="293"/>
      <c r="F90" s="289"/>
      <c r="G90" s="293"/>
      <c r="H90" s="294"/>
      <c r="I90" s="290"/>
      <c r="AC90" s="276"/>
    </row>
    <row r="91" spans="1:29" ht="38.25" x14ac:dyDescent="0.2">
      <c r="A91" s="1147"/>
      <c r="B91" s="1150"/>
      <c r="C91" s="710" t="s">
        <v>323</v>
      </c>
      <c r="D91" s="292"/>
      <c r="E91" s="293"/>
      <c r="F91" s="289"/>
      <c r="G91" s="293"/>
      <c r="H91" s="294"/>
      <c r="I91" s="290"/>
      <c r="AC91" s="276"/>
    </row>
    <row r="92" spans="1:29" ht="25.5" x14ac:dyDescent="0.2">
      <c r="A92" s="537">
        <v>79</v>
      </c>
      <c r="B92" s="495" t="s">
        <v>170</v>
      </c>
      <c r="C92" s="496" t="s">
        <v>171</v>
      </c>
      <c r="D92" s="292"/>
      <c r="E92" s="293"/>
      <c r="F92" s="289"/>
      <c r="G92" s="293"/>
      <c r="H92" s="294"/>
      <c r="I92" s="290"/>
      <c r="AC92" s="276"/>
    </row>
    <row r="93" spans="1:29" x14ac:dyDescent="0.2">
      <c r="A93" s="536">
        <v>80</v>
      </c>
      <c r="B93" s="495" t="s">
        <v>172</v>
      </c>
      <c r="C93" s="496" t="s">
        <v>173</v>
      </c>
      <c r="D93" s="292"/>
      <c r="E93" s="293"/>
      <c r="F93" s="289"/>
      <c r="G93" s="293"/>
      <c r="H93" s="294"/>
      <c r="I93" s="290"/>
      <c r="AC93" s="276"/>
    </row>
    <row r="94" spans="1:29" x14ac:dyDescent="0.2">
      <c r="A94" s="536">
        <v>81</v>
      </c>
      <c r="B94" s="700" t="s">
        <v>174</v>
      </c>
      <c r="C94" s="496" t="s">
        <v>175</v>
      </c>
      <c r="D94" s="292"/>
      <c r="E94" s="293"/>
      <c r="F94" s="289"/>
      <c r="G94" s="293"/>
      <c r="H94" s="294"/>
      <c r="I94" s="290"/>
      <c r="AC94" s="276"/>
    </row>
    <row r="95" spans="1:29" x14ac:dyDescent="0.2">
      <c r="A95" s="536">
        <v>82</v>
      </c>
      <c r="B95" s="495" t="s">
        <v>176</v>
      </c>
      <c r="C95" s="496" t="s">
        <v>177</v>
      </c>
      <c r="D95" s="292">
        <f>1653-6</f>
        <v>1647</v>
      </c>
      <c r="E95" s="293"/>
      <c r="F95" s="289"/>
      <c r="G95" s="293"/>
      <c r="H95" s="294"/>
      <c r="I95" s="290"/>
      <c r="AC95" s="276"/>
    </row>
    <row r="96" spans="1:29" x14ac:dyDescent="0.2">
      <c r="A96" s="536">
        <v>83</v>
      </c>
      <c r="B96" s="700" t="s">
        <v>178</v>
      </c>
      <c r="C96" s="496" t="s">
        <v>179</v>
      </c>
      <c r="D96" s="292">
        <v>2130</v>
      </c>
      <c r="E96" s="293"/>
      <c r="F96" s="289"/>
      <c r="G96" s="293"/>
      <c r="H96" s="294"/>
      <c r="I96" s="290"/>
      <c r="AC96" s="276"/>
    </row>
    <row r="97" spans="1:29" x14ac:dyDescent="0.2">
      <c r="A97" s="536">
        <v>84</v>
      </c>
      <c r="B97" s="700" t="s">
        <v>180</v>
      </c>
      <c r="C97" s="496" t="s">
        <v>181</v>
      </c>
      <c r="D97" s="292">
        <v>3711</v>
      </c>
      <c r="E97" s="293"/>
      <c r="F97" s="289"/>
      <c r="G97" s="293"/>
      <c r="H97" s="294"/>
      <c r="I97" s="290"/>
      <c r="AC97" s="276"/>
    </row>
    <row r="98" spans="1:29" x14ac:dyDescent="0.2">
      <c r="A98" s="536">
        <v>85</v>
      </c>
      <c r="B98" s="495" t="s">
        <v>182</v>
      </c>
      <c r="C98" s="496" t="s">
        <v>183</v>
      </c>
      <c r="D98" s="292">
        <f>1644-10</f>
        <v>1634</v>
      </c>
      <c r="E98" s="293"/>
      <c r="F98" s="289"/>
      <c r="G98" s="293"/>
      <c r="H98" s="294"/>
      <c r="I98" s="290"/>
      <c r="AC98" s="276"/>
    </row>
    <row r="99" spans="1:29" x14ac:dyDescent="0.2">
      <c r="A99" s="536">
        <v>86</v>
      </c>
      <c r="B99" s="493" t="s">
        <v>186</v>
      </c>
      <c r="C99" s="496" t="s">
        <v>187</v>
      </c>
      <c r="D99" s="292">
        <v>5035</v>
      </c>
      <c r="E99" s="293"/>
      <c r="F99" s="289"/>
      <c r="G99" s="293"/>
      <c r="H99" s="294"/>
      <c r="I99" s="290"/>
      <c r="AC99" s="276"/>
    </row>
    <row r="100" spans="1:29" x14ac:dyDescent="0.2">
      <c r="A100" s="536">
        <v>88</v>
      </c>
      <c r="B100" s="493" t="s">
        <v>188</v>
      </c>
      <c r="C100" s="496" t="s">
        <v>189</v>
      </c>
      <c r="D100" s="292">
        <v>3611</v>
      </c>
      <c r="E100" s="293"/>
      <c r="F100" s="289"/>
      <c r="G100" s="293"/>
      <c r="H100" s="294"/>
      <c r="I100" s="290"/>
      <c r="AC100" s="276"/>
    </row>
    <row r="101" spans="1:29" x14ac:dyDescent="0.2">
      <c r="A101" s="536">
        <v>89</v>
      </c>
      <c r="B101" s="700" t="s">
        <v>190</v>
      </c>
      <c r="C101" s="496" t="s">
        <v>191</v>
      </c>
      <c r="D101" s="292">
        <v>1651</v>
      </c>
      <c r="E101" s="293"/>
      <c r="F101" s="289"/>
      <c r="G101" s="293"/>
      <c r="H101" s="294"/>
      <c r="I101" s="290"/>
      <c r="AC101" s="276"/>
    </row>
    <row r="102" spans="1:29" x14ac:dyDescent="0.2">
      <c r="A102" s="536">
        <v>90</v>
      </c>
      <c r="B102" s="493" t="s">
        <v>192</v>
      </c>
      <c r="C102" s="496" t="s">
        <v>193</v>
      </c>
      <c r="D102" s="292">
        <v>2232</v>
      </c>
      <c r="E102" s="293"/>
      <c r="F102" s="289"/>
      <c r="G102" s="293"/>
      <c r="H102" s="294"/>
      <c r="I102" s="290"/>
      <c r="AC102" s="276"/>
    </row>
    <row r="103" spans="1:29" x14ac:dyDescent="0.2">
      <c r="A103" s="536">
        <v>91</v>
      </c>
      <c r="B103" s="493" t="s">
        <v>194</v>
      </c>
      <c r="C103" s="496" t="s">
        <v>195</v>
      </c>
      <c r="D103" s="292">
        <v>1702</v>
      </c>
      <c r="E103" s="293"/>
      <c r="F103" s="289"/>
      <c r="G103" s="293"/>
      <c r="H103" s="294"/>
      <c r="I103" s="290"/>
      <c r="AC103" s="276"/>
    </row>
    <row r="104" spans="1:29" x14ac:dyDescent="0.2">
      <c r="A104" s="536">
        <v>92</v>
      </c>
      <c r="B104" s="495" t="s">
        <v>196</v>
      </c>
      <c r="C104" s="496" t="s">
        <v>197</v>
      </c>
      <c r="D104" s="292">
        <v>2656</v>
      </c>
      <c r="E104" s="293">
        <v>81</v>
      </c>
      <c r="F104" s="289"/>
      <c r="G104" s="293"/>
      <c r="H104" s="294"/>
      <c r="I104" s="290"/>
      <c r="AC104" s="276"/>
    </row>
    <row r="105" spans="1:29" x14ac:dyDescent="0.2">
      <c r="A105" s="536">
        <v>93</v>
      </c>
      <c r="B105" s="700" t="s">
        <v>198</v>
      </c>
      <c r="C105" s="496" t="s">
        <v>199</v>
      </c>
      <c r="D105" s="292">
        <v>4619</v>
      </c>
      <c r="E105" s="293"/>
      <c r="F105" s="289"/>
      <c r="G105" s="293"/>
      <c r="H105" s="294"/>
      <c r="I105" s="290"/>
      <c r="AC105" s="276"/>
    </row>
    <row r="106" spans="1:29" x14ac:dyDescent="0.2">
      <c r="A106" s="536">
        <v>94</v>
      </c>
      <c r="B106" s="493" t="s">
        <v>202</v>
      </c>
      <c r="C106" s="496" t="s">
        <v>203</v>
      </c>
      <c r="D106" s="292">
        <v>4678</v>
      </c>
      <c r="E106" s="293"/>
      <c r="F106" s="289"/>
      <c r="G106" s="293"/>
      <c r="H106" s="294"/>
      <c r="I106" s="290"/>
      <c r="AC106" s="276"/>
    </row>
    <row r="107" spans="1:29" x14ac:dyDescent="0.2">
      <c r="A107" s="536">
        <v>96</v>
      </c>
      <c r="B107" s="493" t="s">
        <v>206</v>
      </c>
      <c r="C107" s="496" t="s">
        <v>207</v>
      </c>
      <c r="D107" s="292"/>
      <c r="E107" s="293"/>
      <c r="F107" s="289"/>
      <c r="G107" s="293"/>
      <c r="H107" s="294"/>
      <c r="I107" s="290"/>
      <c r="AC107" s="276"/>
    </row>
    <row r="108" spans="1:29" x14ac:dyDescent="0.2">
      <c r="A108" s="536">
        <v>98</v>
      </c>
      <c r="B108" s="493" t="s">
        <v>208</v>
      </c>
      <c r="C108" s="496" t="s">
        <v>209</v>
      </c>
      <c r="D108" s="292"/>
      <c r="E108" s="293"/>
      <c r="F108" s="289"/>
      <c r="G108" s="293"/>
      <c r="H108" s="294"/>
      <c r="I108" s="290"/>
      <c r="AC108" s="276"/>
    </row>
    <row r="109" spans="1:29" x14ac:dyDescent="0.2">
      <c r="A109" s="536">
        <v>99</v>
      </c>
      <c r="B109" s="700" t="s">
        <v>210</v>
      </c>
      <c r="C109" s="496" t="s">
        <v>211</v>
      </c>
      <c r="D109" s="292"/>
      <c r="E109" s="293"/>
      <c r="F109" s="289"/>
      <c r="G109" s="293"/>
      <c r="H109" s="294"/>
      <c r="I109" s="290"/>
      <c r="AC109" s="276"/>
    </row>
    <row r="110" spans="1:29" x14ac:dyDescent="0.2">
      <c r="A110" s="536">
        <v>100</v>
      </c>
      <c r="B110" s="700" t="s">
        <v>212</v>
      </c>
      <c r="C110" s="496" t="s">
        <v>213</v>
      </c>
      <c r="D110" s="292"/>
      <c r="E110" s="293"/>
      <c r="F110" s="289"/>
      <c r="G110" s="293"/>
      <c r="H110" s="294"/>
      <c r="I110" s="290"/>
      <c r="AC110" s="276"/>
    </row>
    <row r="111" spans="1:29" ht="13.5" customHeight="1" x14ac:dyDescent="0.2">
      <c r="A111" s="536">
        <v>101</v>
      </c>
      <c r="B111" s="700" t="s">
        <v>214</v>
      </c>
      <c r="C111" s="496" t="s">
        <v>215</v>
      </c>
      <c r="D111" s="292"/>
      <c r="E111" s="293"/>
      <c r="F111" s="289"/>
      <c r="G111" s="293"/>
      <c r="H111" s="294"/>
      <c r="I111" s="290"/>
      <c r="AC111" s="276"/>
    </row>
    <row r="112" spans="1:29" x14ac:dyDescent="0.2">
      <c r="A112" s="536">
        <v>102</v>
      </c>
      <c r="B112" s="700" t="s">
        <v>216</v>
      </c>
      <c r="C112" s="496" t="s">
        <v>217</v>
      </c>
      <c r="D112" s="292"/>
      <c r="E112" s="293"/>
      <c r="F112" s="289"/>
      <c r="G112" s="293"/>
      <c r="H112" s="294"/>
      <c r="I112" s="290"/>
      <c r="AC112" s="276"/>
    </row>
    <row r="113" spans="1:29" x14ac:dyDescent="0.2">
      <c r="A113" s="536">
        <v>103</v>
      </c>
      <c r="B113" s="700" t="s">
        <v>218</v>
      </c>
      <c r="C113" s="496" t="s">
        <v>219</v>
      </c>
      <c r="D113" s="292"/>
      <c r="E113" s="293"/>
      <c r="F113" s="289"/>
      <c r="G113" s="293"/>
      <c r="H113" s="294"/>
      <c r="I113" s="290"/>
      <c r="AC113" s="276"/>
    </row>
    <row r="114" spans="1:29" x14ac:dyDescent="0.2">
      <c r="A114" s="536">
        <v>104</v>
      </c>
      <c r="B114" s="478" t="s">
        <v>220</v>
      </c>
      <c r="C114" s="705" t="s">
        <v>221</v>
      </c>
      <c r="D114" s="292"/>
      <c r="E114" s="293"/>
      <c r="F114" s="289"/>
      <c r="G114" s="293"/>
      <c r="H114" s="294"/>
      <c r="I114" s="290"/>
      <c r="AC114" s="276"/>
    </row>
    <row r="115" spans="1:29" x14ac:dyDescent="0.2">
      <c r="A115" s="536">
        <v>105</v>
      </c>
      <c r="B115" s="495" t="s">
        <v>222</v>
      </c>
      <c r="C115" s="496" t="s">
        <v>223</v>
      </c>
      <c r="D115" s="292"/>
      <c r="E115" s="293"/>
      <c r="F115" s="289"/>
      <c r="G115" s="293"/>
      <c r="H115" s="294"/>
      <c r="I115" s="290"/>
      <c r="AC115" s="276"/>
    </row>
    <row r="116" spans="1:29" x14ac:dyDescent="0.2">
      <c r="A116" s="536">
        <v>106</v>
      </c>
      <c r="B116" s="700" t="s">
        <v>224</v>
      </c>
      <c r="C116" s="496" t="s">
        <v>225</v>
      </c>
      <c r="D116" s="292"/>
      <c r="E116" s="293"/>
      <c r="F116" s="289"/>
      <c r="G116" s="293"/>
      <c r="H116" s="294"/>
      <c r="I116" s="290"/>
      <c r="AC116" s="276"/>
    </row>
    <row r="117" spans="1:29" x14ac:dyDescent="0.2">
      <c r="A117" s="536">
        <v>107</v>
      </c>
      <c r="B117" s="493" t="s">
        <v>226</v>
      </c>
      <c r="C117" s="711" t="s">
        <v>227</v>
      </c>
      <c r="D117" s="292"/>
      <c r="E117" s="293"/>
      <c r="F117" s="289"/>
      <c r="G117" s="293"/>
      <c r="H117" s="294"/>
      <c r="I117" s="290"/>
      <c r="AC117" s="276"/>
    </row>
    <row r="118" spans="1:29" x14ac:dyDescent="0.2">
      <c r="A118" s="536">
        <v>108</v>
      </c>
      <c r="B118" s="700" t="s">
        <v>228</v>
      </c>
      <c r="C118" s="496" t="s">
        <v>229</v>
      </c>
      <c r="D118" s="292"/>
      <c r="E118" s="293"/>
      <c r="F118" s="289"/>
      <c r="G118" s="293"/>
      <c r="H118" s="294"/>
      <c r="I118" s="290"/>
      <c r="AC118" s="276"/>
    </row>
    <row r="119" spans="1:29" x14ac:dyDescent="0.2">
      <c r="A119" s="536">
        <v>109</v>
      </c>
      <c r="B119" s="495" t="s">
        <v>230</v>
      </c>
      <c r="C119" s="496" t="s">
        <v>231</v>
      </c>
      <c r="D119" s="292"/>
      <c r="E119" s="293"/>
      <c r="F119" s="289"/>
      <c r="G119" s="293"/>
      <c r="H119" s="294"/>
      <c r="I119" s="290"/>
      <c r="AC119" s="276"/>
    </row>
    <row r="120" spans="1:29" x14ac:dyDescent="0.2">
      <c r="A120" s="536">
        <v>110</v>
      </c>
      <c r="B120" s="493" t="s">
        <v>232</v>
      </c>
      <c r="C120" s="496" t="s">
        <v>233</v>
      </c>
      <c r="D120" s="292"/>
      <c r="E120" s="293"/>
      <c r="F120" s="289"/>
      <c r="G120" s="293"/>
      <c r="H120" s="294"/>
      <c r="I120" s="290"/>
      <c r="AC120" s="276"/>
    </row>
    <row r="121" spans="1:29" x14ac:dyDescent="0.2">
      <c r="A121" s="536">
        <v>111</v>
      </c>
      <c r="B121" s="495" t="s">
        <v>234</v>
      </c>
      <c r="C121" s="496" t="s">
        <v>235</v>
      </c>
      <c r="D121" s="292"/>
      <c r="E121" s="293"/>
      <c r="F121" s="289"/>
      <c r="G121" s="293"/>
      <c r="H121" s="294"/>
      <c r="I121" s="290"/>
      <c r="AC121" s="276"/>
    </row>
    <row r="122" spans="1:29" x14ac:dyDescent="0.2">
      <c r="A122" s="536">
        <v>112</v>
      </c>
      <c r="B122" s="495" t="s">
        <v>236</v>
      </c>
      <c r="C122" s="496" t="s">
        <v>237</v>
      </c>
      <c r="D122" s="292"/>
      <c r="E122" s="293"/>
      <c r="F122" s="289"/>
      <c r="G122" s="293"/>
      <c r="H122" s="294"/>
      <c r="I122" s="290"/>
      <c r="AC122" s="276"/>
    </row>
    <row r="123" spans="1:29" x14ac:dyDescent="0.2">
      <c r="A123" s="536">
        <v>113</v>
      </c>
      <c r="B123" s="700" t="s">
        <v>238</v>
      </c>
      <c r="C123" s="496" t="s">
        <v>239</v>
      </c>
      <c r="D123" s="292"/>
      <c r="E123" s="293"/>
      <c r="F123" s="289"/>
      <c r="G123" s="293"/>
      <c r="H123" s="294"/>
      <c r="I123" s="290"/>
      <c r="AC123" s="276"/>
    </row>
    <row r="124" spans="1:29" ht="25.5" x14ac:dyDescent="0.2">
      <c r="A124" s="536">
        <v>114</v>
      </c>
      <c r="B124" s="700" t="s">
        <v>240</v>
      </c>
      <c r="C124" s="712" t="s">
        <v>241</v>
      </c>
      <c r="D124" s="292"/>
      <c r="E124" s="293"/>
      <c r="F124" s="289"/>
      <c r="G124" s="293"/>
      <c r="H124" s="294"/>
      <c r="I124" s="290"/>
      <c r="AC124" s="276"/>
    </row>
    <row r="125" spans="1:29" x14ac:dyDescent="0.2">
      <c r="A125" s="536">
        <v>115</v>
      </c>
      <c r="B125" s="700" t="s">
        <v>242</v>
      </c>
      <c r="C125" s="496" t="s">
        <v>243</v>
      </c>
      <c r="D125" s="292"/>
      <c r="E125" s="293"/>
      <c r="F125" s="289"/>
      <c r="G125" s="293"/>
      <c r="H125" s="294"/>
      <c r="I125" s="290"/>
      <c r="AC125" s="276"/>
    </row>
    <row r="126" spans="1:29" x14ac:dyDescent="0.2">
      <c r="A126" s="536">
        <v>116</v>
      </c>
      <c r="B126" s="700" t="s">
        <v>244</v>
      </c>
      <c r="C126" s="496" t="s">
        <v>245</v>
      </c>
      <c r="D126" s="292"/>
      <c r="E126" s="293"/>
      <c r="F126" s="289"/>
      <c r="G126" s="293"/>
      <c r="H126" s="294"/>
      <c r="I126" s="290"/>
      <c r="AC126" s="276"/>
    </row>
    <row r="127" spans="1:29" x14ac:dyDescent="0.2">
      <c r="A127" s="536">
        <v>117</v>
      </c>
      <c r="B127" s="700" t="s">
        <v>246</v>
      </c>
      <c r="C127" s="496" t="s">
        <v>247</v>
      </c>
      <c r="D127" s="292"/>
      <c r="E127" s="293"/>
      <c r="F127" s="289"/>
      <c r="G127" s="293"/>
      <c r="H127" s="294"/>
      <c r="I127" s="290"/>
      <c r="AC127" s="276"/>
    </row>
    <row r="128" spans="1:29" x14ac:dyDescent="0.2">
      <c r="A128" s="536">
        <v>118</v>
      </c>
      <c r="B128" s="493" t="s">
        <v>248</v>
      </c>
      <c r="C128" s="496" t="s">
        <v>249</v>
      </c>
      <c r="D128" s="292"/>
      <c r="E128" s="293"/>
      <c r="F128" s="289"/>
      <c r="G128" s="293"/>
      <c r="H128" s="294"/>
      <c r="I128" s="290"/>
      <c r="AC128" s="276"/>
    </row>
    <row r="129" spans="1:29" x14ac:dyDescent="0.2">
      <c r="A129" s="536">
        <v>119</v>
      </c>
      <c r="B129" s="493" t="s">
        <v>250</v>
      </c>
      <c r="C129" s="496" t="s">
        <v>251</v>
      </c>
      <c r="D129" s="292">
        <v>93850</v>
      </c>
      <c r="E129" s="293">
        <v>8852</v>
      </c>
      <c r="F129" s="292">
        <f>794+4</f>
        <v>798</v>
      </c>
      <c r="G129" s="293">
        <f>11900-556</f>
        <v>11344</v>
      </c>
      <c r="H129" s="294">
        <v>197</v>
      </c>
      <c r="I129" s="290">
        <v>2170</v>
      </c>
      <c r="AC129" s="276"/>
    </row>
    <row r="130" spans="1:29" x14ac:dyDescent="0.2">
      <c r="A130" s="536">
        <v>120</v>
      </c>
      <c r="B130" s="493" t="s">
        <v>252</v>
      </c>
      <c r="C130" s="496" t="s">
        <v>253</v>
      </c>
      <c r="D130" s="292"/>
      <c r="E130" s="293"/>
      <c r="F130" s="289"/>
      <c r="G130" s="293"/>
      <c r="H130" s="294"/>
      <c r="I130" s="290"/>
      <c r="AC130" s="276"/>
    </row>
    <row r="131" spans="1:29" x14ac:dyDescent="0.2">
      <c r="A131" s="536">
        <v>121</v>
      </c>
      <c r="B131" s="700" t="s">
        <v>254</v>
      </c>
      <c r="C131" s="496" t="s">
        <v>255</v>
      </c>
      <c r="D131" s="292"/>
      <c r="E131" s="293"/>
      <c r="F131" s="289"/>
      <c r="G131" s="293"/>
      <c r="H131" s="294"/>
      <c r="I131" s="290"/>
      <c r="AC131" s="276"/>
    </row>
    <row r="132" spans="1:29" x14ac:dyDescent="0.2">
      <c r="A132" s="536">
        <v>122</v>
      </c>
      <c r="B132" s="700" t="s">
        <v>256</v>
      </c>
      <c r="C132" s="496" t="s">
        <v>257</v>
      </c>
      <c r="D132" s="292"/>
      <c r="E132" s="293"/>
      <c r="F132" s="289"/>
      <c r="G132" s="293"/>
      <c r="H132" s="294"/>
      <c r="I132" s="290"/>
      <c r="AC132" s="276"/>
    </row>
    <row r="133" spans="1:29" x14ac:dyDescent="0.2">
      <c r="A133" s="536">
        <v>123</v>
      </c>
      <c r="B133" s="700" t="s">
        <v>258</v>
      </c>
      <c r="C133" s="496" t="s">
        <v>259</v>
      </c>
      <c r="D133" s="292"/>
      <c r="E133" s="293"/>
      <c r="F133" s="289"/>
      <c r="G133" s="293"/>
      <c r="H133" s="294"/>
      <c r="I133" s="290"/>
      <c r="AC133" s="276"/>
    </row>
    <row r="134" spans="1:29" x14ac:dyDescent="0.2">
      <c r="A134" s="536">
        <v>124</v>
      </c>
      <c r="B134" s="493" t="s">
        <v>260</v>
      </c>
      <c r="C134" s="496" t="s">
        <v>261</v>
      </c>
      <c r="D134" s="292"/>
      <c r="E134" s="293"/>
      <c r="F134" s="289"/>
      <c r="G134" s="293"/>
      <c r="H134" s="294"/>
      <c r="I134" s="290"/>
      <c r="AC134" s="276"/>
    </row>
    <row r="135" spans="1:29" x14ac:dyDescent="0.2">
      <c r="A135" s="536">
        <v>125</v>
      </c>
      <c r="B135" s="495" t="s">
        <v>262</v>
      </c>
      <c r="C135" s="496" t="s">
        <v>263</v>
      </c>
      <c r="D135" s="292">
        <v>5297</v>
      </c>
      <c r="E135" s="293"/>
      <c r="F135" s="289"/>
      <c r="G135" s="293"/>
      <c r="H135" s="294"/>
      <c r="I135" s="290"/>
      <c r="AC135" s="276"/>
    </row>
    <row r="136" spans="1:29" x14ac:dyDescent="0.2">
      <c r="A136" s="536">
        <v>126</v>
      </c>
      <c r="B136" s="700" t="s">
        <v>264</v>
      </c>
      <c r="C136" s="496" t="s">
        <v>265</v>
      </c>
      <c r="D136" s="292"/>
      <c r="E136" s="293"/>
      <c r="F136" s="292"/>
      <c r="G136" s="293"/>
      <c r="H136" s="294"/>
      <c r="I136" s="290"/>
      <c r="AC136" s="276"/>
    </row>
    <row r="137" spans="1:29" x14ac:dyDescent="0.2">
      <c r="A137" s="536">
        <v>127</v>
      </c>
      <c r="B137" s="493" t="s">
        <v>266</v>
      </c>
      <c r="C137" s="496" t="s">
        <v>267</v>
      </c>
      <c r="D137" s="292"/>
      <c r="E137" s="293"/>
      <c r="F137" s="289"/>
      <c r="G137" s="293"/>
      <c r="H137" s="294"/>
      <c r="I137" s="290"/>
      <c r="AC137" s="276"/>
    </row>
    <row r="138" spans="1:29" x14ac:dyDescent="0.2">
      <c r="A138" s="536">
        <v>128</v>
      </c>
      <c r="B138" s="700" t="s">
        <v>268</v>
      </c>
      <c r="C138" s="496" t="s">
        <v>269</v>
      </c>
      <c r="D138" s="292"/>
      <c r="E138" s="293"/>
      <c r="F138" s="289"/>
      <c r="G138" s="293"/>
      <c r="H138" s="294"/>
      <c r="I138" s="290"/>
      <c r="AC138" s="276"/>
    </row>
    <row r="139" spans="1:29" x14ac:dyDescent="0.2">
      <c r="A139" s="536">
        <v>129</v>
      </c>
      <c r="B139" s="480" t="s">
        <v>270</v>
      </c>
      <c r="C139" s="713" t="s">
        <v>271</v>
      </c>
      <c r="D139" s="292"/>
      <c r="E139" s="293"/>
      <c r="F139" s="289"/>
      <c r="G139" s="293"/>
      <c r="H139" s="294"/>
      <c r="I139" s="290"/>
      <c r="AC139" s="276"/>
    </row>
    <row r="140" spans="1:29" x14ac:dyDescent="0.2">
      <c r="A140" s="536">
        <v>130</v>
      </c>
      <c r="B140" s="500" t="s">
        <v>272</v>
      </c>
      <c r="C140" s="713" t="s">
        <v>273</v>
      </c>
      <c r="D140" s="292"/>
      <c r="E140" s="293"/>
      <c r="F140" s="289"/>
      <c r="G140" s="293"/>
      <c r="H140" s="294"/>
      <c r="I140" s="290"/>
      <c r="AC140" s="276"/>
    </row>
    <row r="141" spans="1:29" x14ac:dyDescent="0.2">
      <c r="A141" s="536">
        <v>131</v>
      </c>
      <c r="B141" s="714" t="s">
        <v>274</v>
      </c>
      <c r="C141" s="276" t="s">
        <v>749</v>
      </c>
      <c r="D141" s="292"/>
      <c r="E141" s="293"/>
      <c r="F141" s="289"/>
      <c r="G141" s="293"/>
      <c r="H141" s="294"/>
      <c r="I141" s="290"/>
      <c r="AC141" s="276"/>
    </row>
    <row r="142" spans="1:29" x14ac:dyDescent="0.2">
      <c r="A142" s="536">
        <v>132</v>
      </c>
      <c r="B142" s="482" t="s">
        <v>275</v>
      </c>
      <c r="C142" s="715" t="s">
        <v>276</v>
      </c>
      <c r="D142" s="292"/>
      <c r="E142" s="293"/>
      <c r="F142" s="289"/>
      <c r="G142" s="293"/>
      <c r="H142" s="294"/>
      <c r="I142" s="290"/>
      <c r="AC142" s="276"/>
    </row>
    <row r="143" spans="1:29" x14ac:dyDescent="0.2">
      <c r="A143" s="536">
        <v>133</v>
      </c>
      <c r="B143" s="484" t="s">
        <v>277</v>
      </c>
      <c r="C143" s="715" t="s">
        <v>278</v>
      </c>
      <c r="D143" s="292"/>
      <c r="E143" s="293"/>
      <c r="F143" s="289"/>
      <c r="G143" s="293"/>
      <c r="H143" s="294"/>
      <c r="I143" s="290"/>
      <c r="AC143" s="276"/>
    </row>
    <row r="144" spans="1:29" x14ac:dyDescent="0.2">
      <c r="A144" s="536">
        <v>134</v>
      </c>
      <c r="B144" s="484" t="s">
        <v>279</v>
      </c>
      <c r="C144" s="715" t="s">
        <v>280</v>
      </c>
      <c r="D144" s="292"/>
      <c r="E144" s="290"/>
      <c r="F144" s="716"/>
      <c r="G144" s="293"/>
      <c r="H144" s="294"/>
      <c r="I144" s="290"/>
      <c r="AC144" s="276"/>
    </row>
    <row r="145" spans="1:29" ht="24" x14ac:dyDescent="0.2">
      <c r="A145" s="309">
        <v>135</v>
      </c>
      <c r="B145" s="38" t="s">
        <v>443</v>
      </c>
      <c r="C145" s="485" t="s">
        <v>444</v>
      </c>
      <c r="D145" s="717"/>
      <c r="E145" s="718"/>
      <c r="F145" s="719"/>
      <c r="G145" s="718"/>
      <c r="H145" s="298"/>
      <c r="I145" s="718"/>
      <c r="AC145" s="276"/>
    </row>
    <row r="146" spans="1:29" x14ac:dyDescent="0.2">
      <c r="A146" s="546">
        <v>136</v>
      </c>
      <c r="B146" s="484" t="s">
        <v>281</v>
      </c>
      <c r="C146" s="483" t="s">
        <v>282</v>
      </c>
      <c r="D146" s="292"/>
      <c r="E146" s="290"/>
      <c r="F146" s="716"/>
      <c r="G146" s="290"/>
      <c r="H146" s="291"/>
      <c r="I146" s="290"/>
      <c r="AC146" s="276"/>
    </row>
    <row r="147" spans="1:29" ht="13.5" thickBot="1" x14ac:dyDescent="0.25">
      <c r="A147" s="547">
        <v>137</v>
      </c>
      <c r="B147" s="548" t="s">
        <v>756</v>
      </c>
      <c r="C147" s="549" t="s">
        <v>757</v>
      </c>
      <c r="D147" s="299"/>
      <c r="E147" s="300"/>
      <c r="F147" s="720"/>
      <c r="G147" s="300"/>
      <c r="H147" s="301"/>
      <c r="I147" s="300"/>
      <c r="AC147" s="276"/>
    </row>
    <row r="148" spans="1:29" s="302" customFormat="1" x14ac:dyDescent="0.2">
      <c r="D148" s="721"/>
      <c r="E148" s="721"/>
      <c r="F148" s="721"/>
      <c r="G148" s="721"/>
      <c r="H148" s="722"/>
      <c r="I148" s="721"/>
    </row>
    <row r="149" spans="1:29" x14ac:dyDescent="0.2">
      <c r="F149" s="277"/>
      <c r="AC149" s="276"/>
    </row>
    <row r="150" spans="1:29" x14ac:dyDescent="0.2">
      <c r="F150" s="277"/>
      <c r="AC150" s="276"/>
    </row>
    <row r="151" spans="1:29" x14ac:dyDescent="0.2">
      <c r="F151" s="303"/>
      <c r="AC151" s="276"/>
    </row>
  </sheetData>
  <mergeCells count="16">
    <mergeCell ref="A1:I1"/>
    <mergeCell ref="A3:A6"/>
    <mergeCell ref="B3:B6"/>
    <mergeCell ref="C3:C6"/>
    <mergeCell ref="D3:E4"/>
    <mergeCell ref="F3:G4"/>
    <mergeCell ref="H3:I4"/>
    <mergeCell ref="I5:I6"/>
    <mergeCell ref="F5:F6"/>
    <mergeCell ref="G5:G6"/>
    <mergeCell ref="H5:H6"/>
    <mergeCell ref="A7:C7"/>
    <mergeCell ref="A88:A91"/>
    <mergeCell ref="B88:B91"/>
    <mergeCell ref="D5:D6"/>
    <mergeCell ref="E5:E6"/>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
  <sheetViews>
    <sheetView zoomScale="90" zoomScaleNormal="90" workbookViewId="0">
      <pane xSplit="3" ySplit="7" topLeftCell="D121" activePane="bottomRight" state="frozen"/>
      <selection pane="topRight" activeCell="D1" sqref="D1"/>
      <selection pane="bottomLeft" activeCell="A8" sqref="A8"/>
      <selection pane="bottomRight" activeCell="D8" sqref="D8"/>
    </sheetView>
  </sheetViews>
  <sheetFormatPr defaultRowHeight="12.75" x14ac:dyDescent="0.2"/>
  <cols>
    <col min="1" max="1" width="6.7109375" style="305" customWidth="1"/>
    <col min="2" max="2" width="10.42578125" style="305" customWidth="1"/>
    <col min="3" max="3" width="38.85546875" style="306" customWidth="1"/>
    <col min="4" max="4" width="23.5703125" style="307" customWidth="1"/>
    <col min="5" max="5" width="18.42578125" style="307" customWidth="1"/>
    <col min="6" max="6" width="18" style="320" customWidth="1"/>
    <col min="7" max="7" width="20.28515625" style="307" customWidth="1"/>
    <col min="8" max="16384" width="9.140625" style="305"/>
  </cols>
  <sheetData>
    <row r="1" spans="1:7" s="340" customFormat="1" ht="27" customHeight="1" x14ac:dyDescent="0.2">
      <c r="A1" s="1155" t="s">
        <v>661</v>
      </c>
      <c r="B1" s="1181"/>
      <c r="C1" s="1181"/>
      <c r="D1" s="1182"/>
      <c r="E1" s="1182"/>
      <c r="F1" s="1182"/>
      <c r="G1" s="1182"/>
    </row>
    <row r="2" spans="1:7" ht="13.5" thickBot="1" x14ac:dyDescent="0.25"/>
    <row r="3" spans="1:7" s="341" customFormat="1" ht="19.5" customHeight="1" x14ac:dyDescent="0.2">
      <c r="A3" s="1157" t="s">
        <v>1</v>
      </c>
      <c r="B3" s="1160" t="s">
        <v>626</v>
      </c>
      <c r="C3" s="1185" t="s">
        <v>3</v>
      </c>
      <c r="D3" s="1166" t="s">
        <v>635</v>
      </c>
      <c r="E3" s="1188"/>
      <c r="F3" s="1188"/>
      <c r="G3" s="1191" t="s">
        <v>645</v>
      </c>
    </row>
    <row r="4" spans="1:7" s="341" customFormat="1" ht="19.5" customHeight="1" x14ac:dyDescent="0.2">
      <c r="A4" s="1183"/>
      <c r="B4" s="1184"/>
      <c r="C4" s="1186"/>
      <c r="D4" s="1189"/>
      <c r="E4" s="1190"/>
      <c r="F4" s="1190"/>
      <c r="G4" s="1192"/>
    </row>
    <row r="5" spans="1:7" s="341" customFormat="1" ht="36.75" customHeight="1" x14ac:dyDescent="0.2">
      <c r="A5" s="1183"/>
      <c r="B5" s="1184"/>
      <c r="C5" s="1186"/>
      <c r="D5" s="1193" t="s">
        <v>646</v>
      </c>
      <c r="E5" s="1087" t="s">
        <v>647</v>
      </c>
      <c r="F5" s="1196" t="s">
        <v>648</v>
      </c>
      <c r="G5" s="1177" t="s">
        <v>632</v>
      </c>
    </row>
    <row r="6" spans="1:7" s="341" customFormat="1" ht="36.75" customHeight="1" thickBot="1" x14ac:dyDescent="0.25">
      <c r="A6" s="1159"/>
      <c r="B6" s="1162"/>
      <c r="C6" s="1187"/>
      <c r="D6" s="1194"/>
      <c r="E6" s="1195"/>
      <c r="F6" s="1197"/>
      <c r="G6" s="1178"/>
    </row>
    <row r="7" spans="1:7" s="342" customFormat="1" x14ac:dyDescent="0.2">
      <c r="A7" s="1142" t="s">
        <v>14</v>
      </c>
      <c r="B7" s="1143"/>
      <c r="C7" s="1179"/>
      <c r="D7" s="281">
        <f>SUM(D8:D146)-D92</f>
        <v>147342</v>
      </c>
      <c r="E7" s="343">
        <f>SUM(E8:E146)-E92</f>
        <v>22723</v>
      </c>
      <c r="F7" s="282">
        <f>SUM(F8:F146)-F92</f>
        <v>170065</v>
      </c>
      <c r="G7" s="723">
        <f>SUM(G8:G146)-G92</f>
        <v>302940</v>
      </c>
    </row>
    <row r="8" spans="1:7" x14ac:dyDescent="0.2">
      <c r="A8" s="364">
        <v>1</v>
      </c>
      <c r="B8" s="493" t="s">
        <v>15</v>
      </c>
      <c r="C8" s="494" t="s">
        <v>16</v>
      </c>
      <c r="D8" s="309"/>
      <c r="E8" s="344"/>
      <c r="F8" s="282"/>
      <c r="G8" s="724">
        <v>3300</v>
      </c>
    </row>
    <row r="9" spans="1:7" x14ac:dyDescent="0.2">
      <c r="A9" s="364">
        <v>2</v>
      </c>
      <c r="B9" s="495" t="s">
        <v>17</v>
      </c>
      <c r="C9" s="494" t="s">
        <v>18</v>
      </c>
      <c r="D9" s="309">
        <v>1544</v>
      </c>
      <c r="E9" s="344">
        <v>158</v>
      </c>
      <c r="F9" s="282">
        <f>D9+E9</f>
        <v>1702</v>
      </c>
      <c r="G9" s="724">
        <v>3300</v>
      </c>
    </row>
    <row r="10" spans="1:7" x14ac:dyDescent="0.2">
      <c r="A10" s="364">
        <v>3</v>
      </c>
      <c r="B10" s="700" t="s">
        <v>19</v>
      </c>
      <c r="C10" s="494" t="s">
        <v>20</v>
      </c>
      <c r="D10" s="309">
        <v>3547</v>
      </c>
      <c r="E10" s="344">
        <v>468</v>
      </c>
      <c r="F10" s="282">
        <f>D10+E10</f>
        <v>4015</v>
      </c>
      <c r="G10" s="724">
        <v>5280</v>
      </c>
    </row>
    <row r="11" spans="1:7" x14ac:dyDescent="0.2">
      <c r="A11" s="364">
        <v>4</v>
      </c>
      <c r="B11" s="493" t="s">
        <v>21</v>
      </c>
      <c r="C11" s="494" t="s">
        <v>22</v>
      </c>
      <c r="D11" s="309">
        <v>806</v>
      </c>
      <c r="E11" s="344"/>
      <c r="F11" s="282">
        <f>D11+E11</f>
        <v>806</v>
      </c>
      <c r="G11" s="724">
        <v>3300</v>
      </c>
    </row>
    <row r="12" spans="1:7" ht="15" customHeight="1" x14ac:dyDescent="0.2">
      <c r="A12" s="364">
        <v>5</v>
      </c>
      <c r="B12" s="493" t="s">
        <v>23</v>
      </c>
      <c r="C12" s="494" t="s">
        <v>24</v>
      </c>
      <c r="D12" s="309"/>
      <c r="E12" s="344"/>
      <c r="F12" s="282"/>
      <c r="G12" s="724">
        <v>3300</v>
      </c>
    </row>
    <row r="13" spans="1:7" x14ac:dyDescent="0.2">
      <c r="A13" s="364">
        <v>6</v>
      </c>
      <c r="B13" s="700" t="s">
        <v>25</v>
      </c>
      <c r="C13" s="494" t="s">
        <v>26</v>
      </c>
      <c r="D13" s="309">
        <v>7529</v>
      </c>
      <c r="E13" s="344">
        <v>586</v>
      </c>
      <c r="F13" s="282">
        <f>D13+E13</f>
        <v>8115</v>
      </c>
      <c r="G13" s="724">
        <v>6930</v>
      </c>
    </row>
    <row r="14" spans="1:7" x14ac:dyDescent="0.2">
      <c r="A14" s="364">
        <v>7</v>
      </c>
      <c r="B14" s="493" t="s">
        <v>27</v>
      </c>
      <c r="C14" s="494" t="s">
        <v>28</v>
      </c>
      <c r="D14" s="309">
        <v>3253</v>
      </c>
      <c r="E14" s="344">
        <v>420</v>
      </c>
      <c r="F14" s="282">
        <f>D14+E14</f>
        <v>3673</v>
      </c>
      <c r="G14" s="724">
        <v>3300</v>
      </c>
    </row>
    <row r="15" spans="1:7" x14ac:dyDescent="0.2">
      <c r="A15" s="364">
        <v>8</v>
      </c>
      <c r="B15" s="700" t="s">
        <v>29</v>
      </c>
      <c r="C15" s="494" t="s">
        <v>30</v>
      </c>
      <c r="D15" s="309"/>
      <c r="E15" s="344"/>
      <c r="F15" s="282"/>
      <c r="G15" s="724">
        <v>3300</v>
      </c>
    </row>
    <row r="16" spans="1:7" x14ac:dyDescent="0.2">
      <c r="A16" s="364">
        <v>9</v>
      </c>
      <c r="B16" s="700" t="s">
        <v>31</v>
      </c>
      <c r="C16" s="494" t="s">
        <v>32</v>
      </c>
      <c r="D16" s="309">
        <v>791</v>
      </c>
      <c r="E16" s="344">
        <v>99</v>
      </c>
      <c r="F16" s="282">
        <f>D16+E16</f>
        <v>890</v>
      </c>
      <c r="G16" s="724">
        <v>1650</v>
      </c>
    </row>
    <row r="17" spans="1:7" x14ac:dyDescent="0.2">
      <c r="A17" s="364">
        <v>10</v>
      </c>
      <c r="B17" s="700" t="s">
        <v>33</v>
      </c>
      <c r="C17" s="494" t="s">
        <v>34</v>
      </c>
      <c r="D17" s="309"/>
      <c r="E17" s="344"/>
      <c r="F17" s="282"/>
      <c r="G17" s="724">
        <v>3300</v>
      </c>
    </row>
    <row r="18" spans="1:7" x14ac:dyDescent="0.2">
      <c r="A18" s="364">
        <v>11</v>
      </c>
      <c r="B18" s="700" t="s">
        <v>35</v>
      </c>
      <c r="C18" s="494" t="s">
        <v>36</v>
      </c>
      <c r="D18" s="309"/>
      <c r="E18" s="344"/>
      <c r="F18" s="282"/>
      <c r="G18" s="724">
        <f>3300-27</f>
        <v>3273</v>
      </c>
    </row>
    <row r="19" spans="1:7" x14ac:dyDescent="0.2">
      <c r="A19" s="364">
        <v>12</v>
      </c>
      <c r="B19" s="700" t="s">
        <v>37</v>
      </c>
      <c r="C19" s="494" t="s">
        <v>38</v>
      </c>
      <c r="D19" s="309">
        <f>1586+21</f>
        <v>1607</v>
      </c>
      <c r="E19" s="344"/>
      <c r="F19" s="282">
        <f>D19+E19</f>
        <v>1607</v>
      </c>
      <c r="G19" s="724">
        <v>3300</v>
      </c>
    </row>
    <row r="20" spans="1:7" x14ac:dyDescent="0.2">
      <c r="A20" s="364">
        <v>13</v>
      </c>
      <c r="B20" s="700" t="s">
        <v>39</v>
      </c>
      <c r="C20" s="494" t="s">
        <v>40</v>
      </c>
      <c r="D20" s="309"/>
      <c r="E20" s="344"/>
      <c r="F20" s="282"/>
      <c r="G20" s="724"/>
    </row>
    <row r="21" spans="1:7" x14ac:dyDescent="0.2">
      <c r="A21" s="364">
        <v>14</v>
      </c>
      <c r="B21" s="700" t="s">
        <v>41</v>
      </c>
      <c r="C21" s="494" t="s">
        <v>42</v>
      </c>
      <c r="D21" s="309"/>
      <c r="E21" s="344"/>
      <c r="F21" s="282"/>
      <c r="G21" s="724">
        <v>3300</v>
      </c>
    </row>
    <row r="22" spans="1:7" x14ac:dyDescent="0.2">
      <c r="A22" s="364">
        <v>15</v>
      </c>
      <c r="B22" s="700" t="s">
        <v>43</v>
      </c>
      <c r="C22" s="494" t="s">
        <v>44</v>
      </c>
      <c r="D22" s="309"/>
      <c r="E22" s="344"/>
      <c r="F22" s="282"/>
      <c r="G22" s="724">
        <v>3300</v>
      </c>
    </row>
    <row r="23" spans="1:7" x14ac:dyDescent="0.2">
      <c r="A23" s="364">
        <v>16</v>
      </c>
      <c r="B23" s="700" t="s">
        <v>45</v>
      </c>
      <c r="C23" s="496" t="s">
        <v>46</v>
      </c>
      <c r="D23" s="309">
        <v>1883</v>
      </c>
      <c r="E23" s="344">
        <v>265</v>
      </c>
      <c r="F23" s="282">
        <f t="shared" ref="F23:F28" si="0">D23+E23</f>
        <v>2148</v>
      </c>
      <c r="G23" s="724">
        <v>3300</v>
      </c>
    </row>
    <row r="24" spans="1:7" x14ac:dyDescent="0.2">
      <c r="A24" s="364">
        <v>17</v>
      </c>
      <c r="B24" s="700" t="s">
        <v>47</v>
      </c>
      <c r="C24" s="496" t="s">
        <v>48</v>
      </c>
      <c r="D24" s="309">
        <v>5517</v>
      </c>
      <c r="E24" s="344">
        <v>798</v>
      </c>
      <c r="F24" s="282">
        <f t="shared" si="0"/>
        <v>6315</v>
      </c>
      <c r="G24" s="724">
        <f>5280-962</f>
        <v>4318</v>
      </c>
    </row>
    <row r="25" spans="1:7" x14ac:dyDescent="0.2">
      <c r="A25" s="364">
        <v>18</v>
      </c>
      <c r="B25" s="493" t="s">
        <v>49</v>
      </c>
      <c r="C25" s="496" t="s">
        <v>50</v>
      </c>
      <c r="D25" s="309">
        <v>589</v>
      </c>
      <c r="E25" s="344">
        <v>95</v>
      </c>
      <c r="F25" s="282">
        <f t="shared" si="0"/>
        <v>684</v>
      </c>
      <c r="G25" s="724">
        <v>1650</v>
      </c>
    </row>
    <row r="26" spans="1:7" x14ac:dyDescent="0.2">
      <c r="A26" s="364">
        <v>19</v>
      </c>
      <c r="B26" s="493" t="s">
        <v>51</v>
      </c>
      <c r="C26" s="496" t="s">
        <v>52</v>
      </c>
      <c r="D26" s="309">
        <v>1498</v>
      </c>
      <c r="E26" s="344">
        <v>192</v>
      </c>
      <c r="F26" s="282">
        <f t="shared" si="0"/>
        <v>1690</v>
      </c>
      <c r="G26" s="724">
        <v>3300</v>
      </c>
    </row>
    <row r="27" spans="1:7" x14ac:dyDescent="0.2">
      <c r="A27" s="364">
        <v>20</v>
      </c>
      <c r="B27" s="493" t="s">
        <v>53</v>
      </c>
      <c r="C27" s="496" t="s">
        <v>54</v>
      </c>
      <c r="D27" s="309">
        <v>2496</v>
      </c>
      <c r="E27" s="344">
        <f>306+8</f>
        <v>314</v>
      </c>
      <c r="F27" s="282">
        <f t="shared" si="0"/>
        <v>2810</v>
      </c>
      <c r="G27" s="724">
        <v>3300</v>
      </c>
    </row>
    <row r="28" spans="1:7" x14ac:dyDescent="0.2">
      <c r="A28" s="364">
        <v>21</v>
      </c>
      <c r="B28" s="493" t="s">
        <v>55</v>
      </c>
      <c r="C28" s="494" t="s">
        <v>56</v>
      </c>
      <c r="D28" s="309">
        <v>2084</v>
      </c>
      <c r="E28" s="344">
        <v>471</v>
      </c>
      <c r="F28" s="282">
        <f t="shared" si="0"/>
        <v>2555</v>
      </c>
      <c r="G28" s="724">
        <f>5280-962</f>
        <v>4318</v>
      </c>
    </row>
    <row r="29" spans="1:7" x14ac:dyDescent="0.2">
      <c r="A29" s="539">
        <v>22</v>
      </c>
      <c r="B29" s="700" t="s">
        <v>57</v>
      </c>
      <c r="C29" s="494" t="s">
        <v>58</v>
      </c>
      <c r="D29" s="309"/>
      <c r="E29" s="344"/>
      <c r="F29" s="282"/>
      <c r="G29" s="724"/>
    </row>
    <row r="30" spans="1:7" x14ac:dyDescent="0.2">
      <c r="A30" s="364">
        <v>23</v>
      </c>
      <c r="B30" s="700" t="s">
        <v>59</v>
      </c>
      <c r="C30" s="494" t="s">
        <v>60</v>
      </c>
      <c r="D30" s="309"/>
      <c r="E30" s="344"/>
      <c r="F30" s="282"/>
      <c r="G30" s="724"/>
    </row>
    <row r="31" spans="1:7" ht="25.5" x14ac:dyDescent="0.2">
      <c r="A31" s="364">
        <v>24</v>
      </c>
      <c r="B31" s="700" t="s">
        <v>61</v>
      </c>
      <c r="C31" s="494" t="s">
        <v>62</v>
      </c>
      <c r="D31" s="309"/>
      <c r="E31" s="344"/>
      <c r="F31" s="282"/>
      <c r="G31" s="724"/>
    </row>
    <row r="32" spans="1:7" x14ac:dyDescent="0.2">
      <c r="A32" s="364">
        <v>25</v>
      </c>
      <c r="B32" s="493" t="s">
        <v>63</v>
      </c>
      <c r="C32" s="494" t="s">
        <v>64</v>
      </c>
      <c r="D32" s="309">
        <v>12043</v>
      </c>
      <c r="E32" s="344">
        <v>804</v>
      </c>
      <c r="F32" s="282">
        <f>D32+E32</f>
        <v>12847</v>
      </c>
      <c r="G32" s="724">
        <v>6600</v>
      </c>
    </row>
    <row r="33" spans="1:7" x14ac:dyDescent="0.2">
      <c r="A33" s="364">
        <v>26</v>
      </c>
      <c r="B33" s="700" t="s">
        <v>65</v>
      </c>
      <c r="C33" s="494" t="s">
        <v>66</v>
      </c>
      <c r="D33" s="309"/>
      <c r="E33" s="344">
        <v>356</v>
      </c>
      <c r="F33" s="282">
        <f>D33+E33</f>
        <v>356</v>
      </c>
      <c r="G33" s="724">
        <f>660-60-6</f>
        <v>594</v>
      </c>
    </row>
    <row r="34" spans="1:7" x14ac:dyDescent="0.2">
      <c r="A34" s="364">
        <v>27</v>
      </c>
      <c r="B34" s="495" t="s">
        <v>67</v>
      </c>
      <c r="C34" s="494" t="s">
        <v>68</v>
      </c>
      <c r="D34" s="309"/>
      <c r="E34" s="344"/>
      <c r="F34" s="282"/>
      <c r="G34" s="724"/>
    </row>
    <row r="35" spans="1:7" x14ac:dyDescent="0.2">
      <c r="A35" s="536">
        <v>28</v>
      </c>
      <c r="B35" s="495" t="s">
        <v>69</v>
      </c>
      <c r="C35" s="494" t="s">
        <v>70</v>
      </c>
      <c r="D35" s="309">
        <v>4156</v>
      </c>
      <c r="E35" s="344">
        <v>751</v>
      </c>
      <c r="F35" s="282">
        <f>D35+E35</f>
        <v>4907</v>
      </c>
      <c r="G35" s="724">
        <f>5280-962</f>
        <v>4318</v>
      </c>
    </row>
    <row r="36" spans="1:7" x14ac:dyDescent="0.2">
      <c r="A36" s="536">
        <v>29</v>
      </c>
      <c r="B36" s="493" t="s">
        <v>71</v>
      </c>
      <c r="C36" s="494" t="s">
        <v>72</v>
      </c>
      <c r="D36" s="309">
        <v>5207</v>
      </c>
      <c r="E36" s="344">
        <v>958</v>
      </c>
      <c r="F36" s="282">
        <f>D36+E36</f>
        <v>6165</v>
      </c>
      <c r="G36" s="724">
        <f>4950-962</f>
        <v>3988</v>
      </c>
    </row>
    <row r="37" spans="1:7" x14ac:dyDescent="0.2">
      <c r="A37" s="536">
        <v>30</v>
      </c>
      <c r="B37" s="495" t="s">
        <v>73</v>
      </c>
      <c r="C37" s="494" t="s">
        <v>74</v>
      </c>
      <c r="D37" s="309">
        <v>886</v>
      </c>
      <c r="E37" s="344">
        <v>145</v>
      </c>
      <c r="F37" s="282">
        <f>D37+E37</f>
        <v>1031</v>
      </c>
      <c r="G37" s="724">
        <v>3300</v>
      </c>
    </row>
    <row r="38" spans="1:7" x14ac:dyDescent="0.2">
      <c r="A38" s="536">
        <v>31</v>
      </c>
      <c r="B38" s="700" t="s">
        <v>75</v>
      </c>
      <c r="C38" s="494" t="s">
        <v>76</v>
      </c>
      <c r="D38" s="309">
        <v>2992</v>
      </c>
      <c r="E38" s="344">
        <v>446</v>
      </c>
      <c r="F38" s="282">
        <f>D38+E38</f>
        <v>3438</v>
      </c>
      <c r="G38" s="724">
        <v>4950</v>
      </c>
    </row>
    <row r="39" spans="1:7" x14ac:dyDescent="0.2">
      <c r="A39" s="536">
        <v>32</v>
      </c>
      <c r="B39" s="495" t="s">
        <v>77</v>
      </c>
      <c r="C39" s="494" t="s">
        <v>78</v>
      </c>
      <c r="D39" s="309"/>
      <c r="E39" s="344"/>
      <c r="F39" s="282"/>
      <c r="G39" s="724">
        <v>3300</v>
      </c>
    </row>
    <row r="40" spans="1:7" x14ac:dyDescent="0.2">
      <c r="A40" s="536">
        <v>33</v>
      </c>
      <c r="B40" s="493" t="s">
        <v>79</v>
      </c>
      <c r="C40" s="494" t="s">
        <v>80</v>
      </c>
      <c r="D40" s="309">
        <v>3554</v>
      </c>
      <c r="E40" s="344">
        <v>529</v>
      </c>
      <c r="F40" s="282">
        <f>D40+E40</f>
        <v>4083</v>
      </c>
      <c r="G40" s="724">
        <v>3300</v>
      </c>
    </row>
    <row r="41" spans="1:7" x14ac:dyDescent="0.2">
      <c r="A41" s="536">
        <v>34</v>
      </c>
      <c r="B41" s="476" t="s">
        <v>81</v>
      </c>
      <c r="C41" s="477" t="s">
        <v>82</v>
      </c>
      <c r="D41" s="309"/>
      <c r="E41" s="344"/>
      <c r="F41" s="282"/>
      <c r="G41" s="724">
        <f>3300-8</f>
        <v>3292</v>
      </c>
    </row>
    <row r="42" spans="1:7" x14ac:dyDescent="0.2">
      <c r="A42" s="536">
        <v>35</v>
      </c>
      <c r="B42" s="493" t="s">
        <v>83</v>
      </c>
      <c r="C42" s="494" t="s">
        <v>84</v>
      </c>
      <c r="D42" s="309">
        <v>690</v>
      </c>
      <c r="E42" s="344">
        <v>84</v>
      </c>
      <c r="F42" s="282">
        <f>D42+E42</f>
        <v>774</v>
      </c>
      <c r="G42" s="724">
        <v>3300</v>
      </c>
    </row>
    <row r="43" spans="1:7" x14ac:dyDescent="0.2">
      <c r="A43" s="536">
        <v>36</v>
      </c>
      <c r="B43" s="493" t="s">
        <v>85</v>
      </c>
      <c r="C43" s="494" t="s">
        <v>86</v>
      </c>
      <c r="D43" s="309"/>
      <c r="E43" s="344"/>
      <c r="F43" s="282"/>
      <c r="G43" s="724">
        <v>3300</v>
      </c>
    </row>
    <row r="44" spans="1:7" x14ac:dyDescent="0.2">
      <c r="A44" s="536">
        <v>37</v>
      </c>
      <c r="B44" s="700" t="s">
        <v>87</v>
      </c>
      <c r="C44" s="494" t="s">
        <v>88</v>
      </c>
      <c r="D44" s="309"/>
      <c r="E44" s="344"/>
      <c r="F44" s="282"/>
      <c r="G44" s="724">
        <v>3300</v>
      </c>
    </row>
    <row r="45" spans="1:7" x14ac:dyDescent="0.2">
      <c r="A45" s="536">
        <v>38</v>
      </c>
      <c r="B45" s="495" t="s">
        <v>89</v>
      </c>
      <c r="C45" s="494" t="s">
        <v>90</v>
      </c>
      <c r="D45" s="309"/>
      <c r="E45" s="344"/>
      <c r="F45" s="282"/>
      <c r="G45" s="724"/>
    </row>
    <row r="46" spans="1:7" x14ac:dyDescent="0.2">
      <c r="A46" s="536">
        <v>39</v>
      </c>
      <c r="B46" s="700" t="s">
        <v>91</v>
      </c>
      <c r="C46" s="494" t="s">
        <v>92</v>
      </c>
      <c r="D46" s="309">
        <v>3773</v>
      </c>
      <c r="E46" s="344">
        <v>619</v>
      </c>
      <c r="F46" s="282">
        <f>D46+E46</f>
        <v>4392</v>
      </c>
      <c r="G46" s="724">
        <f>5280-965</f>
        <v>4315</v>
      </c>
    </row>
    <row r="47" spans="1:7" x14ac:dyDescent="0.2">
      <c r="A47" s="536">
        <v>40</v>
      </c>
      <c r="B47" s="493" t="s">
        <v>93</v>
      </c>
      <c r="C47" s="494" t="s">
        <v>94</v>
      </c>
      <c r="D47" s="309">
        <f>996+9</f>
        <v>1005</v>
      </c>
      <c r="E47" s="344">
        <v>270</v>
      </c>
      <c r="F47" s="282">
        <f>D47+E47</f>
        <v>1275</v>
      </c>
      <c r="G47" s="724">
        <v>3300</v>
      </c>
    </row>
    <row r="48" spans="1:7" x14ac:dyDescent="0.2">
      <c r="A48" s="536">
        <v>41</v>
      </c>
      <c r="B48" s="493" t="s">
        <v>95</v>
      </c>
      <c r="C48" s="494" t="s">
        <v>96</v>
      </c>
      <c r="D48" s="309">
        <f>3948+2</f>
        <v>3950</v>
      </c>
      <c r="E48" s="344">
        <f>833+10</f>
        <v>843</v>
      </c>
      <c r="F48" s="282">
        <f>D48+E48</f>
        <v>4793</v>
      </c>
      <c r="G48" s="724">
        <v>6600</v>
      </c>
    </row>
    <row r="49" spans="1:7" x14ac:dyDescent="0.2">
      <c r="A49" s="536">
        <v>42</v>
      </c>
      <c r="B49" s="700" t="s">
        <v>97</v>
      </c>
      <c r="C49" s="494" t="s">
        <v>98</v>
      </c>
      <c r="D49" s="309"/>
      <c r="E49" s="344"/>
      <c r="F49" s="282"/>
      <c r="G49" s="724">
        <v>3300</v>
      </c>
    </row>
    <row r="50" spans="1:7" x14ac:dyDescent="0.2">
      <c r="A50" s="536">
        <v>43</v>
      </c>
      <c r="B50" s="495" t="s">
        <v>184</v>
      </c>
      <c r="C50" s="494" t="s">
        <v>185</v>
      </c>
      <c r="D50" s="309">
        <v>1000</v>
      </c>
      <c r="E50" s="344"/>
      <c r="F50" s="282">
        <f>D50+E50</f>
        <v>1000</v>
      </c>
      <c r="G50" s="724">
        <v>3300</v>
      </c>
    </row>
    <row r="51" spans="1:7" x14ac:dyDescent="0.2">
      <c r="A51" s="536">
        <v>87</v>
      </c>
      <c r="B51" s="700" t="s">
        <v>99</v>
      </c>
      <c r="C51" s="494" t="s">
        <v>100</v>
      </c>
      <c r="D51" s="309"/>
      <c r="E51" s="344"/>
      <c r="F51" s="282"/>
      <c r="G51" s="724">
        <v>3300</v>
      </c>
    </row>
    <row r="52" spans="1:7" x14ac:dyDescent="0.2">
      <c r="A52" s="536">
        <v>44</v>
      </c>
      <c r="B52" s="495" t="s">
        <v>101</v>
      </c>
      <c r="C52" s="494" t="s">
        <v>102</v>
      </c>
      <c r="D52" s="309">
        <v>1360</v>
      </c>
      <c r="E52" s="344">
        <v>394</v>
      </c>
      <c r="F52" s="282">
        <f t="shared" ref="F52:F58" si="1">D52+E52</f>
        <v>1754</v>
      </c>
      <c r="G52" s="724">
        <v>3300</v>
      </c>
    </row>
    <row r="53" spans="1:7" x14ac:dyDescent="0.2">
      <c r="A53" s="536">
        <v>45</v>
      </c>
      <c r="B53" s="700" t="s">
        <v>103</v>
      </c>
      <c r="C53" s="494" t="s">
        <v>104</v>
      </c>
      <c r="D53" s="309">
        <v>499</v>
      </c>
      <c r="E53" s="344"/>
      <c r="F53" s="282">
        <f t="shared" si="1"/>
        <v>499</v>
      </c>
      <c r="G53" s="724">
        <v>3300</v>
      </c>
    </row>
    <row r="54" spans="1:7" x14ac:dyDescent="0.2">
      <c r="A54" s="536">
        <v>46</v>
      </c>
      <c r="B54" s="495" t="s">
        <v>105</v>
      </c>
      <c r="C54" s="494" t="s">
        <v>106</v>
      </c>
      <c r="D54" s="309">
        <v>929</v>
      </c>
      <c r="E54" s="344">
        <f>113-7</f>
        <v>106</v>
      </c>
      <c r="F54" s="282">
        <f t="shared" si="1"/>
        <v>1035</v>
      </c>
      <c r="G54" s="724">
        <v>3300</v>
      </c>
    </row>
    <row r="55" spans="1:7" x14ac:dyDescent="0.2">
      <c r="A55" s="536">
        <v>47</v>
      </c>
      <c r="B55" s="700" t="s">
        <v>107</v>
      </c>
      <c r="C55" s="494" t="s">
        <v>108</v>
      </c>
      <c r="D55" s="309">
        <v>1392</v>
      </c>
      <c r="E55" s="344"/>
      <c r="F55" s="282">
        <f t="shared" si="1"/>
        <v>1392</v>
      </c>
      <c r="G55" s="724">
        <v>3300</v>
      </c>
    </row>
    <row r="56" spans="1:7" x14ac:dyDescent="0.2">
      <c r="A56" s="536">
        <v>48</v>
      </c>
      <c r="B56" s="700" t="s">
        <v>109</v>
      </c>
      <c r="C56" s="494" t="s">
        <v>110</v>
      </c>
      <c r="D56" s="309">
        <f>4643-6</f>
        <v>4637</v>
      </c>
      <c r="E56" s="344">
        <v>644</v>
      </c>
      <c r="F56" s="282">
        <f t="shared" si="1"/>
        <v>5281</v>
      </c>
      <c r="G56" s="724">
        <v>4950</v>
      </c>
    </row>
    <row r="57" spans="1:7" x14ac:dyDescent="0.2">
      <c r="A57" s="536">
        <v>49</v>
      </c>
      <c r="B57" s="700" t="s">
        <v>200</v>
      </c>
      <c r="C57" s="494" t="s">
        <v>201</v>
      </c>
      <c r="D57" s="309">
        <v>1016</v>
      </c>
      <c r="E57" s="344">
        <v>369</v>
      </c>
      <c r="F57" s="282">
        <f>D57+E57</f>
        <v>1385</v>
      </c>
      <c r="G57" s="724">
        <v>3300</v>
      </c>
    </row>
    <row r="58" spans="1:7" x14ac:dyDescent="0.2">
      <c r="A58" s="536">
        <v>95</v>
      </c>
      <c r="B58" s="700" t="s">
        <v>111</v>
      </c>
      <c r="C58" s="494" t="s">
        <v>112</v>
      </c>
      <c r="D58" s="309">
        <v>779</v>
      </c>
      <c r="E58" s="344"/>
      <c r="F58" s="282">
        <f t="shared" si="1"/>
        <v>779</v>
      </c>
      <c r="G58" s="724">
        <v>3300</v>
      </c>
    </row>
    <row r="59" spans="1:7" x14ac:dyDescent="0.2">
      <c r="A59" s="536">
        <v>50</v>
      </c>
      <c r="B59" s="495" t="s">
        <v>204</v>
      </c>
      <c r="C59" s="494" t="s">
        <v>205</v>
      </c>
      <c r="D59" s="309"/>
      <c r="E59" s="344"/>
      <c r="F59" s="282"/>
      <c r="G59" s="724">
        <v>3300</v>
      </c>
    </row>
    <row r="60" spans="1:7" x14ac:dyDescent="0.2">
      <c r="A60" s="536">
        <v>97</v>
      </c>
      <c r="B60" s="700" t="s">
        <v>113</v>
      </c>
      <c r="C60" s="494" t="s">
        <v>114</v>
      </c>
      <c r="D60" s="309"/>
      <c r="E60" s="344"/>
      <c r="F60" s="282"/>
      <c r="G60" s="724"/>
    </row>
    <row r="61" spans="1:7" x14ac:dyDescent="0.2">
      <c r="A61" s="536">
        <v>51</v>
      </c>
      <c r="B61" s="700" t="s">
        <v>115</v>
      </c>
      <c r="C61" s="494" t="s">
        <v>116</v>
      </c>
      <c r="D61" s="309"/>
      <c r="E61" s="344"/>
      <c r="F61" s="282"/>
      <c r="G61" s="724"/>
    </row>
    <row r="62" spans="1:7" x14ac:dyDescent="0.2">
      <c r="A62" s="536">
        <v>52</v>
      </c>
      <c r="B62" s="700" t="s">
        <v>117</v>
      </c>
      <c r="C62" s="494" t="s">
        <v>118</v>
      </c>
      <c r="D62" s="309"/>
      <c r="E62" s="344"/>
      <c r="F62" s="282"/>
      <c r="G62" s="724"/>
    </row>
    <row r="63" spans="1:7" x14ac:dyDescent="0.2">
      <c r="A63" s="536">
        <v>53</v>
      </c>
      <c r="B63" s="495" t="s">
        <v>119</v>
      </c>
      <c r="C63" s="494" t="s">
        <v>120</v>
      </c>
      <c r="D63" s="309"/>
      <c r="E63" s="344"/>
      <c r="F63" s="282"/>
      <c r="G63" s="724"/>
    </row>
    <row r="64" spans="1:7" ht="15" customHeight="1" x14ac:dyDescent="0.2">
      <c r="A64" s="536">
        <v>54</v>
      </c>
      <c r="B64" s="493" t="s">
        <v>121</v>
      </c>
      <c r="C64" s="494" t="s">
        <v>122</v>
      </c>
      <c r="D64" s="309"/>
      <c r="E64" s="344"/>
      <c r="F64" s="282"/>
      <c r="G64" s="724"/>
    </row>
    <row r="65" spans="1:7" x14ac:dyDescent="0.2">
      <c r="A65" s="536">
        <v>55</v>
      </c>
      <c r="B65" s="495" t="s">
        <v>123</v>
      </c>
      <c r="C65" s="494" t="s">
        <v>124</v>
      </c>
      <c r="D65" s="309"/>
      <c r="E65" s="344">
        <v>571</v>
      </c>
      <c r="F65" s="282">
        <f>D65+E65</f>
        <v>571</v>
      </c>
      <c r="G65" s="724"/>
    </row>
    <row r="66" spans="1:7" x14ac:dyDescent="0.2">
      <c r="A66" s="536">
        <v>56</v>
      </c>
      <c r="B66" s="700" t="s">
        <v>125</v>
      </c>
      <c r="C66" s="494" t="s">
        <v>126</v>
      </c>
      <c r="D66" s="309"/>
      <c r="E66" s="344"/>
      <c r="F66" s="282"/>
      <c r="G66" s="724"/>
    </row>
    <row r="67" spans="1:7" ht="25.5" x14ac:dyDescent="0.2">
      <c r="A67" s="536">
        <v>57</v>
      </c>
      <c r="B67" s="493" t="s">
        <v>127</v>
      </c>
      <c r="C67" s="494" t="s">
        <v>128</v>
      </c>
      <c r="D67" s="309"/>
      <c r="E67" s="344"/>
      <c r="F67" s="282"/>
      <c r="G67" s="724"/>
    </row>
    <row r="68" spans="1:7" ht="25.5" x14ac:dyDescent="0.2">
      <c r="A68" s="536">
        <v>58</v>
      </c>
      <c r="B68" s="493" t="s">
        <v>129</v>
      </c>
      <c r="C68" s="494" t="s">
        <v>130</v>
      </c>
      <c r="D68" s="309"/>
      <c r="E68" s="344"/>
      <c r="F68" s="282"/>
      <c r="G68" s="724"/>
    </row>
    <row r="69" spans="1:7" x14ac:dyDescent="0.2">
      <c r="A69" s="536">
        <v>59</v>
      </c>
      <c r="B69" s="495" t="s">
        <v>131</v>
      </c>
      <c r="C69" s="494" t="s">
        <v>132</v>
      </c>
      <c r="D69" s="309">
        <v>3563</v>
      </c>
      <c r="E69" s="344">
        <f>809-16</f>
        <v>793</v>
      </c>
      <c r="F69" s="282">
        <f>D69+E69</f>
        <v>4356</v>
      </c>
      <c r="G69" s="724"/>
    </row>
    <row r="70" spans="1:7" x14ac:dyDescent="0.2">
      <c r="A70" s="536">
        <v>60</v>
      </c>
      <c r="B70" s="495" t="s">
        <v>133</v>
      </c>
      <c r="C70" s="494" t="s">
        <v>134</v>
      </c>
      <c r="D70" s="309">
        <v>2130</v>
      </c>
      <c r="E70" s="344">
        <v>920</v>
      </c>
      <c r="F70" s="282">
        <f>D70+E70</f>
        <v>3050</v>
      </c>
      <c r="G70" s="724"/>
    </row>
    <row r="71" spans="1:7" x14ac:dyDescent="0.2">
      <c r="A71" s="536">
        <v>61</v>
      </c>
      <c r="B71" s="495" t="s">
        <v>135</v>
      </c>
      <c r="C71" s="494" t="s">
        <v>136</v>
      </c>
      <c r="D71" s="309">
        <v>5016</v>
      </c>
      <c r="E71" s="344"/>
      <c r="F71" s="282">
        <f>D71+E71</f>
        <v>5016</v>
      </c>
      <c r="G71" s="724"/>
    </row>
    <row r="72" spans="1:7" ht="25.5" x14ac:dyDescent="0.2">
      <c r="A72" s="536">
        <v>62</v>
      </c>
      <c r="B72" s="495" t="s">
        <v>137</v>
      </c>
      <c r="C72" s="494" t="s">
        <v>138</v>
      </c>
      <c r="D72" s="309"/>
      <c r="E72" s="344"/>
      <c r="F72" s="282"/>
      <c r="G72" s="724"/>
    </row>
    <row r="73" spans="1:7" ht="25.5" x14ac:dyDescent="0.2">
      <c r="A73" s="536">
        <v>63</v>
      </c>
      <c r="B73" s="493" t="s">
        <v>139</v>
      </c>
      <c r="C73" s="494" t="s">
        <v>140</v>
      </c>
      <c r="D73" s="309"/>
      <c r="E73" s="344"/>
      <c r="F73" s="282"/>
      <c r="G73" s="724"/>
    </row>
    <row r="74" spans="1:7" ht="25.5" x14ac:dyDescent="0.2">
      <c r="A74" s="536">
        <v>64</v>
      </c>
      <c r="B74" s="495" t="s">
        <v>141</v>
      </c>
      <c r="C74" s="494" t="s">
        <v>142</v>
      </c>
      <c r="D74" s="309"/>
      <c r="E74" s="344"/>
      <c r="F74" s="282"/>
      <c r="G74" s="724"/>
    </row>
    <row r="75" spans="1:7" ht="25.5" x14ac:dyDescent="0.2">
      <c r="A75" s="536">
        <v>65</v>
      </c>
      <c r="B75" s="495" t="s">
        <v>143</v>
      </c>
      <c r="C75" s="494" t="s">
        <v>144</v>
      </c>
      <c r="D75" s="309"/>
      <c r="E75" s="344"/>
      <c r="F75" s="282"/>
      <c r="G75" s="724"/>
    </row>
    <row r="76" spans="1:7" ht="25.5" x14ac:dyDescent="0.2">
      <c r="A76" s="536">
        <v>66</v>
      </c>
      <c r="B76" s="493" t="s">
        <v>145</v>
      </c>
      <c r="C76" s="494" t="s">
        <v>146</v>
      </c>
      <c r="D76" s="309"/>
      <c r="E76" s="344"/>
      <c r="F76" s="282"/>
      <c r="G76" s="724"/>
    </row>
    <row r="77" spans="1:7" ht="25.5" x14ac:dyDescent="0.2">
      <c r="A77" s="536">
        <v>67</v>
      </c>
      <c r="B77" s="493" t="s">
        <v>147</v>
      </c>
      <c r="C77" s="494" t="s">
        <v>148</v>
      </c>
      <c r="D77" s="309"/>
      <c r="E77" s="344"/>
      <c r="F77" s="282"/>
      <c r="G77" s="724"/>
    </row>
    <row r="78" spans="1:7" ht="25.5" x14ac:dyDescent="0.2">
      <c r="A78" s="536">
        <v>68</v>
      </c>
      <c r="B78" s="493" t="s">
        <v>149</v>
      </c>
      <c r="C78" s="494" t="s">
        <v>150</v>
      </c>
      <c r="D78" s="309"/>
      <c r="E78" s="344"/>
      <c r="F78" s="282"/>
      <c r="G78" s="724"/>
    </row>
    <row r="79" spans="1:7" x14ac:dyDescent="0.2">
      <c r="A79" s="536">
        <v>69</v>
      </c>
      <c r="B79" s="700" t="s">
        <v>151</v>
      </c>
      <c r="C79" s="494" t="s">
        <v>152</v>
      </c>
      <c r="D79" s="309">
        <v>2562</v>
      </c>
      <c r="E79" s="344"/>
      <c r="F79" s="282">
        <f t="shared" ref="F79:F85" si="2">D79+E79</f>
        <v>2562</v>
      </c>
      <c r="G79" s="724">
        <v>4950</v>
      </c>
    </row>
    <row r="80" spans="1:7" x14ac:dyDescent="0.2">
      <c r="A80" s="536">
        <v>70</v>
      </c>
      <c r="B80" s="493" t="s">
        <v>153</v>
      </c>
      <c r="C80" s="494" t="s">
        <v>154</v>
      </c>
      <c r="D80" s="309">
        <v>6848</v>
      </c>
      <c r="E80" s="344">
        <v>1021</v>
      </c>
      <c r="F80" s="282">
        <f t="shared" si="2"/>
        <v>7869</v>
      </c>
      <c r="G80" s="724">
        <v>9900</v>
      </c>
    </row>
    <row r="81" spans="1:7" x14ac:dyDescent="0.2">
      <c r="A81" s="536">
        <v>71</v>
      </c>
      <c r="B81" s="700" t="s">
        <v>155</v>
      </c>
      <c r="C81" s="494" t="s">
        <v>156</v>
      </c>
      <c r="D81" s="309">
        <f>3888-410</f>
        <v>3478</v>
      </c>
      <c r="E81" s="344">
        <v>481</v>
      </c>
      <c r="F81" s="282">
        <f t="shared" si="2"/>
        <v>3959</v>
      </c>
      <c r="G81" s="724">
        <v>3300</v>
      </c>
    </row>
    <row r="82" spans="1:7" x14ac:dyDescent="0.2">
      <c r="A82" s="536">
        <v>72</v>
      </c>
      <c r="B82" s="493" t="s">
        <v>157</v>
      </c>
      <c r="C82" s="494" t="s">
        <v>704</v>
      </c>
      <c r="D82" s="309">
        <v>931</v>
      </c>
      <c r="E82" s="344"/>
      <c r="F82" s="282">
        <f t="shared" si="2"/>
        <v>931</v>
      </c>
      <c r="G82" s="724">
        <f>4950-962</f>
        <v>3988</v>
      </c>
    </row>
    <row r="83" spans="1:7" x14ac:dyDescent="0.2">
      <c r="A83" s="536">
        <v>73</v>
      </c>
      <c r="B83" s="493" t="s">
        <v>158</v>
      </c>
      <c r="C83" s="494" t="s">
        <v>159</v>
      </c>
      <c r="D83" s="309">
        <v>6458</v>
      </c>
      <c r="E83" s="344">
        <v>676</v>
      </c>
      <c r="F83" s="282">
        <f t="shared" si="2"/>
        <v>7134</v>
      </c>
      <c r="G83" s="724">
        <v>4950</v>
      </c>
    </row>
    <row r="84" spans="1:7" x14ac:dyDescent="0.2">
      <c r="A84" s="536">
        <v>74</v>
      </c>
      <c r="B84" s="493" t="s">
        <v>160</v>
      </c>
      <c r="C84" s="494" t="s">
        <v>161</v>
      </c>
      <c r="D84" s="309"/>
      <c r="E84" s="344">
        <v>695</v>
      </c>
      <c r="F84" s="282">
        <f t="shared" si="2"/>
        <v>695</v>
      </c>
      <c r="G84" s="724">
        <f>3960+60</f>
        <v>4020</v>
      </c>
    </row>
    <row r="85" spans="1:7" x14ac:dyDescent="0.2">
      <c r="A85" s="536">
        <v>75</v>
      </c>
      <c r="B85" s="493" t="s">
        <v>162</v>
      </c>
      <c r="C85" s="494" t="s">
        <v>163</v>
      </c>
      <c r="D85" s="309">
        <v>5211</v>
      </c>
      <c r="E85" s="344"/>
      <c r="F85" s="282">
        <f t="shared" si="2"/>
        <v>5211</v>
      </c>
      <c r="G85" s="724">
        <v>5280</v>
      </c>
    </row>
    <row r="86" spans="1:7" x14ac:dyDescent="0.2">
      <c r="A86" s="536">
        <v>76</v>
      </c>
      <c r="B86" s="493" t="s">
        <v>164</v>
      </c>
      <c r="C86" s="494" t="s">
        <v>165</v>
      </c>
      <c r="D86" s="309"/>
      <c r="E86" s="344"/>
      <c r="F86" s="282"/>
      <c r="G86" s="724"/>
    </row>
    <row r="87" spans="1:7" x14ac:dyDescent="0.2">
      <c r="A87" s="536">
        <v>77</v>
      </c>
      <c r="B87" s="495" t="s">
        <v>166</v>
      </c>
      <c r="C87" s="494" t="s">
        <v>167</v>
      </c>
      <c r="D87" s="309"/>
      <c r="E87" s="344"/>
      <c r="F87" s="282"/>
      <c r="G87" s="724"/>
    </row>
    <row r="88" spans="1:7" ht="25.5" x14ac:dyDescent="0.2">
      <c r="A88" s="1145">
        <v>78</v>
      </c>
      <c r="B88" s="1180" t="s">
        <v>168</v>
      </c>
      <c r="C88" s="498" t="s">
        <v>320</v>
      </c>
      <c r="D88" s="309"/>
      <c r="E88" s="344"/>
      <c r="F88" s="282"/>
      <c r="G88" s="724"/>
    </row>
    <row r="89" spans="1:7" ht="44.25" customHeight="1" x14ac:dyDescent="0.2">
      <c r="A89" s="1146"/>
      <c r="B89" s="1180"/>
      <c r="C89" s="494" t="s">
        <v>321</v>
      </c>
      <c r="D89" s="309"/>
      <c r="E89" s="344"/>
      <c r="F89" s="282"/>
      <c r="G89" s="724"/>
    </row>
    <row r="90" spans="1:7" ht="25.5" x14ac:dyDescent="0.2">
      <c r="A90" s="1146"/>
      <c r="B90" s="1180"/>
      <c r="C90" s="494" t="s">
        <v>322</v>
      </c>
      <c r="D90" s="309"/>
      <c r="E90" s="344"/>
      <c r="F90" s="282"/>
      <c r="G90" s="724"/>
    </row>
    <row r="91" spans="1:7" ht="40.5" customHeight="1" x14ac:dyDescent="0.2">
      <c r="A91" s="1147"/>
      <c r="B91" s="1180"/>
      <c r="C91" s="366" t="s">
        <v>323</v>
      </c>
      <c r="D91" s="309"/>
      <c r="E91" s="344"/>
      <c r="F91" s="282"/>
      <c r="G91" s="724"/>
    </row>
    <row r="92" spans="1:7" ht="25.5" x14ac:dyDescent="0.2">
      <c r="A92" s="537">
        <v>79</v>
      </c>
      <c r="B92" s="495" t="s">
        <v>170</v>
      </c>
      <c r="C92" s="494" t="s">
        <v>171</v>
      </c>
      <c r="D92" s="309"/>
      <c r="E92" s="344"/>
      <c r="F92" s="282"/>
      <c r="G92" s="724"/>
    </row>
    <row r="93" spans="1:7" x14ac:dyDescent="0.2">
      <c r="A93" s="536">
        <v>80</v>
      </c>
      <c r="B93" s="495" t="s">
        <v>172</v>
      </c>
      <c r="C93" s="494" t="s">
        <v>173</v>
      </c>
      <c r="D93" s="309"/>
      <c r="E93" s="344"/>
      <c r="F93" s="282"/>
      <c r="G93" s="724"/>
    </row>
    <row r="94" spans="1:7" x14ac:dyDescent="0.2">
      <c r="A94" s="536">
        <v>81</v>
      </c>
      <c r="B94" s="700" t="s">
        <v>174</v>
      </c>
      <c r="C94" s="494" t="s">
        <v>175</v>
      </c>
      <c r="D94" s="309"/>
      <c r="E94" s="344"/>
      <c r="F94" s="282"/>
      <c r="G94" s="724"/>
    </row>
    <row r="95" spans="1:7" x14ac:dyDescent="0.2">
      <c r="A95" s="536">
        <v>82</v>
      </c>
      <c r="B95" s="495" t="s">
        <v>176</v>
      </c>
      <c r="C95" s="494" t="s">
        <v>177</v>
      </c>
      <c r="D95" s="309"/>
      <c r="E95" s="344"/>
      <c r="F95" s="282"/>
      <c r="G95" s="724">
        <v>3300</v>
      </c>
    </row>
    <row r="96" spans="1:7" x14ac:dyDescent="0.2">
      <c r="A96" s="536">
        <v>83</v>
      </c>
      <c r="B96" s="700" t="s">
        <v>178</v>
      </c>
      <c r="C96" s="494" t="s">
        <v>179</v>
      </c>
      <c r="D96" s="309"/>
      <c r="E96" s="344"/>
      <c r="F96" s="282"/>
      <c r="G96" s="724">
        <v>3300</v>
      </c>
    </row>
    <row r="97" spans="1:7" x14ac:dyDescent="0.2">
      <c r="A97" s="536">
        <v>84</v>
      </c>
      <c r="B97" s="700" t="s">
        <v>180</v>
      </c>
      <c r="C97" s="494" t="s">
        <v>181</v>
      </c>
      <c r="D97" s="309">
        <v>1766</v>
      </c>
      <c r="E97" s="344">
        <v>214</v>
      </c>
      <c r="F97" s="282">
        <f>D97+E97</f>
        <v>1980</v>
      </c>
      <c r="G97" s="724">
        <v>3300</v>
      </c>
    </row>
    <row r="98" spans="1:7" x14ac:dyDescent="0.2">
      <c r="A98" s="536">
        <v>85</v>
      </c>
      <c r="B98" s="495" t="s">
        <v>182</v>
      </c>
      <c r="C98" s="494" t="s">
        <v>183</v>
      </c>
      <c r="D98" s="309">
        <v>773</v>
      </c>
      <c r="E98" s="344">
        <f>121-38</f>
        <v>83</v>
      </c>
      <c r="F98" s="282">
        <f>D98+E98</f>
        <v>856</v>
      </c>
      <c r="G98" s="724">
        <v>1650</v>
      </c>
    </row>
    <row r="99" spans="1:7" x14ac:dyDescent="0.2">
      <c r="A99" s="536">
        <v>86</v>
      </c>
      <c r="B99" s="493" t="s">
        <v>186</v>
      </c>
      <c r="C99" s="494" t="s">
        <v>187</v>
      </c>
      <c r="D99" s="309">
        <f>2003-1</f>
        <v>2002</v>
      </c>
      <c r="E99" s="344">
        <v>286</v>
      </c>
      <c r="F99" s="282">
        <f>D99+E99</f>
        <v>2288</v>
      </c>
      <c r="G99" s="724">
        <v>3300</v>
      </c>
    </row>
    <row r="100" spans="1:7" x14ac:dyDescent="0.2">
      <c r="A100" s="536">
        <v>88</v>
      </c>
      <c r="B100" s="493" t="s">
        <v>188</v>
      </c>
      <c r="C100" s="494" t="s">
        <v>189</v>
      </c>
      <c r="D100" s="309">
        <v>3510</v>
      </c>
      <c r="E100" s="344">
        <v>350</v>
      </c>
      <c r="F100" s="282">
        <f>D100+E100</f>
        <v>3860</v>
      </c>
      <c r="G100" s="724">
        <v>3300</v>
      </c>
    </row>
    <row r="101" spans="1:7" x14ac:dyDescent="0.2">
      <c r="A101" s="536">
        <v>89</v>
      </c>
      <c r="B101" s="700" t="s">
        <v>190</v>
      </c>
      <c r="C101" s="494" t="s">
        <v>191</v>
      </c>
      <c r="D101" s="309"/>
      <c r="E101" s="344"/>
      <c r="F101" s="282"/>
      <c r="G101" s="724">
        <v>1650</v>
      </c>
    </row>
    <row r="102" spans="1:7" x14ac:dyDescent="0.2">
      <c r="A102" s="536">
        <v>90</v>
      </c>
      <c r="B102" s="493" t="s">
        <v>192</v>
      </c>
      <c r="C102" s="494" t="s">
        <v>193</v>
      </c>
      <c r="D102" s="309">
        <v>922</v>
      </c>
      <c r="E102" s="344"/>
      <c r="F102" s="282">
        <f>D102+E102</f>
        <v>922</v>
      </c>
      <c r="G102" s="724">
        <f>3300-5</f>
        <v>3295</v>
      </c>
    </row>
    <row r="103" spans="1:7" x14ac:dyDescent="0.2">
      <c r="A103" s="536">
        <v>91</v>
      </c>
      <c r="B103" s="493" t="s">
        <v>194</v>
      </c>
      <c r="C103" s="494" t="s">
        <v>195</v>
      </c>
      <c r="D103" s="309"/>
      <c r="E103" s="344"/>
      <c r="F103" s="282"/>
      <c r="G103" s="724">
        <v>3300</v>
      </c>
    </row>
    <row r="104" spans="1:7" x14ac:dyDescent="0.2">
      <c r="A104" s="536">
        <v>92</v>
      </c>
      <c r="B104" s="495" t="s">
        <v>196</v>
      </c>
      <c r="C104" s="494" t="s">
        <v>197</v>
      </c>
      <c r="D104" s="309">
        <v>3081</v>
      </c>
      <c r="E104" s="344">
        <v>504</v>
      </c>
      <c r="F104" s="282">
        <f>D104+E104</f>
        <v>3585</v>
      </c>
      <c r="G104" s="724">
        <v>3630</v>
      </c>
    </row>
    <row r="105" spans="1:7" x14ac:dyDescent="0.2">
      <c r="A105" s="536">
        <v>93</v>
      </c>
      <c r="B105" s="700" t="s">
        <v>198</v>
      </c>
      <c r="C105" s="494" t="s">
        <v>199</v>
      </c>
      <c r="D105" s="309">
        <v>687</v>
      </c>
      <c r="E105" s="344"/>
      <c r="F105" s="282">
        <f>D105+E105</f>
        <v>687</v>
      </c>
      <c r="G105" s="724">
        <v>3300</v>
      </c>
    </row>
    <row r="106" spans="1:7" x14ac:dyDescent="0.2">
      <c r="A106" s="536">
        <v>94</v>
      </c>
      <c r="B106" s="493" t="s">
        <v>202</v>
      </c>
      <c r="C106" s="494" t="s">
        <v>203</v>
      </c>
      <c r="D106" s="309">
        <v>2534</v>
      </c>
      <c r="E106" s="344">
        <v>389</v>
      </c>
      <c r="F106" s="282">
        <f>D106+E106</f>
        <v>2923</v>
      </c>
      <c r="G106" s="724">
        <v>3300</v>
      </c>
    </row>
    <row r="107" spans="1:7" x14ac:dyDescent="0.2">
      <c r="A107" s="536">
        <v>96</v>
      </c>
      <c r="B107" s="493" t="s">
        <v>206</v>
      </c>
      <c r="C107" s="494" t="s">
        <v>207</v>
      </c>
      <c r="D107" s="309"/>
      <c r="E107" s="344"/>
      <c r="F107" s="282"/>
      <c r="G107" s="724"/>
    </row>
    <row r="108" spans="1:7" x14ac:dyDescent="0.2">
      <c r="A108" s="536">
        <v>98</v>
      </c>
      <c r="B108" s="493" t="s">
        <v>208</v>
      </c>
      <c r="C108" s="494" t="s">
        <v>209</v>
      </c>
      <c r="D108" s="309"/>
      <c r="E108" s="344"/>
      <c r="F108" s="282"/>
      <c r="G108" s="724"/>
    </row>
    <row r="109" spans="1:7" x14ac:dyDescent="0.2">
      <c r="A109" s="536">
        <v>99</v>
      </c>
      <c r="B109" s="700" t="s">
        <v>210</v>
      </c>
      <c r="C109" s="494" t="s">
        <v>211</v>
      </c>
      <c r="D109" s="309"/>
      <c r="E109" s="344"/>
      <c r="F109" s="282"/>
      <c r="G109" s="724"/>
    </row>
    <row r="110" spans="1:7" x14ac:dyDescent="0.2">
      <c r="A110" s="536">
        <v>100</v>
      </c>
      <c r="B110" s="700" t="s">
        <v>212</v>
      </c>
      <c r="C110" s="494" t="s">
        <v>213</v>
      </c>
      <c r="D110" s="309"/>
      <c r="E110" s="344"/>
      <c r="F110" s="282"/>
      <c r="G110" s="724"/>
    </row>
    <row r="111" spans="1:7" ht="15.75" customHeight="1" x14ac:dyDescent="0.2">
      <c r="A111" s="536">
        <v>101</v>
      </c>
      <c r="B111" s="700" t="s">
        <v>214</v>
      </c>
      <c r="C111" s="494" t="s">
        <v>215</v>
      </c>
      <c r="D111" s="309"/>
      <c r="E111" s="344"/>
      <c r="F111" s="282"/>
      <c r="G111" s="724"/>
    </row>
    <row r="112" spans="1:7" x14ac:dyDescent="0.2">
      <c r="A112" s="536">
        <v>102</v>
      </c>
      <c r="B112" s="700" t="s">
        <v>216</v>
      </c>
      <c r="C112" s="494" t="s">
        <v>217</v>
      </c>
      <c r="D112" s="309"/>
      <c r="E112" s="344"/>
      <c r="F112" s="282"/>
      <c r="G112" s="724"/>
    </row>
    <row r="113" spans="1:7" x14ac:dyDescent="0.2">
      <c r="A113" s="536">
        <v>103</v>
      </c>
      <c r="B113" s="700" t="s">
        <v>218</v>
      </c>
      <c r="C113" s="494" t="s">
        <v>219</v>
      </c>
      <c r="D113" s="309"/>
      <c r="E113" s="344"/>
      <c r="F113" s="282"/>
      <c r="G113" s="724"/>
    </row>
    <row r="114" spans="1:7" x14ac:dyDescent="0.2">
      <c r="A114" s="536">
        <v>104</v>
      </c>
      <c r="B114" s="478" t="s">
        <v>220</v>
      </c>
      <c r="C114" s="477" t="s">
        <v>221</v>
      </c>
      <c r="D114" s="309"/>
      <c r="E114" s="344"/>
      <c r="F114" s="282"/>
      <c r="G114" s="724"/>
    </row>
    <row r="115" spans="1:7" x14ac:dyDescent="0.2">
      <c r="A115" s="536">
        <v>105</v>
      </c>
      <c r="B115" s="495" t="s">
        <v>222</v>
      </c>
      <c r="C115" s="494" t="s">
        <v>223</v>
      </c>
      <c r="D115" s="309"/>
      <c r="E115" s="344"/>
      <c r="F115" s="282"/>
      <c r="G115" s="724"/>
    </row>
    <row r="116" spans="1:7" x14ac:dyDescent="0.2">
      <c r="A116" s="536">
        <v>106</v>
      </c>
      <c r="B116" s="700" t="s">
        <v>224</v>
      </c>
      <c r="C116" s="494" t="s">
        <v>225</v>
      </c>
      <c r="D116" s="309"/>
      <c r="E116" s="344"/>
      <c r="F116" s="282"/>
      <c r="G116" s="724"/>
    </row>
    <row r="117" spans="1:7" ht="15" customHeight="1" x14ac:dyDescent="0.2">
      <c r="A117" s="536">
        <v>107</v>
      </c>
      <c r="B117" s="493" t="s">
        <v>226</v>
      </c>
      <c r="C117" s="499" t="s">
        <v>227</v>
      </c>
      <c r="D117" s="309"/>
      <c r="E117" s="344"/>
      <c r="F117" s="282"/>
      <c r="G117" s="724"/>
    </row>
    <row r="118" spans="1:7" x14ac:dyDescent="0.2">
      <c r="A118" s="536">
        <v>108</v>
      </c>
      <c r="B118" s="700" t="s">
        <v>228</v>
      </c>
      <c r="C118" s="494" t="s">
        <v>229</v>
      </c>
      <c r="D118" s="309"/>
      <c r="E118" s="344"/>
      <c r="F118" s="282"/>
      <c r="G118" s="724"/>
    </row>
    <row r="119" spans="1:7" x14ac:dyDescent="0.2">
      <c r="A119" s="536">
        <v>109</v>
      </c>
      <c r="B119" s="495" t="s">
        <v>230</v>
      </c>
      <c r="C119" s="494" t="s">
        <v>231</v>
      </c>
      <c r="D119" s="309"/>
      <c r="E119" s="344"/>
      <c r="F119" s="282"/>
      <c r="G119" s="724"/>
    </row>
    <row r="120" spans="1:7" x14ac:dyDescent="0.2">
      <c r="A120" s="536">
        <v>110</v>
      </c>
      <c r="B120" s="493" t="s">
        <v>232</v>
      </c>
      <c r="C120" s="494" t="s">
        <v>233</v>
      </c>
      <c r="D120" s="309"/>
      <c r="E120" s="344"/>
      <c r="F120" s="282"/>
      <c r="G120" s="724"/>
    </row>
    <row r="121" spans="1:7" x14ac:dyDescent="0.2">
      <c r="A121" s="536">
        <v>111</v>
      </c>
      <c r="B121" s="495" t="s">
        <v>234</v>
      </c>
      <c r="C121" s="494" t="s">
        <v>235</v>
      </c>
      <c r="D121" s="309"/>
      <c r="E121" s="344"/>
      <c r="F121" s="282"/>
      <c r="G121" s="724"/>
    </row>
    <row r="122" spans="1:7" x14ac:dyDescent="0.2">
      <c r="A122" s="536">
        <v>112</v>
      </c>
      <c r="B122" s="495" t="s">
        <v>236</v>
      </c>
      <c r="C122" s="494" t="s">
        <v>237</v>
      </c>
      <c r="D122" s="309"/>
      <c r="E122" s="344"/>
      <c r="F122" s="282"/>
      <c r="G122" s="724"/>
    </row>
    <row r="123" spans="1:7" x14ac:dyDescent="0.2">
      <c r="A123" s="536">
        <v>113</v>
      </c>
      <c r="B123" s="700" t="s">
        <v>238</v>
      </c>
      <c r="C123" s="494" t="s">
        <v>239</v>
      </c>
      <c r="D123" s="309"/>
      <c r="E123" s="344"/>
      <c r="F123" s="282"/>
      <c r="G123" s="724"/>
    </row>
    <row r="124" spans="1:7" ht="25.5" x14ac:dyDescent="0.2">
      <c r="A124" s="536">
        <v>114</v>
      </c>
      <c r="B124" s="700" t="s">
        <v>240</v>
      </c>
      <c r="C124" s="497" t="s">
        <v>241</v>
      </c>
      <c r="D124" s="309"/>
      <c r="E124" s="344"/>
      <c r="F124" s="282"/>
      <c r="G124" s="724"/>
    </row>
    <row r="125" spans="1:7" x14ac:dyDescent="0.2">
      <c r="A125" s="536">
        <v>115</v>
      </c>
      <c r="B125" s="700" t="s">
        <v>242</v>
      </c>
      <c r="C125" s="494" t="s">
        <v>243</v>
      </c>
      <c r="D125" s="309"/>
      <c r="E125" s="344"/>
      <c r="F125" s="282"/>
      <c r="G125" s="724"/>
    </row>
    <row r="126" spans="1:7" x14ac:dyDescent="0.2">
      <c r="A126" s="536">
        <v>116</v>
      </c>
      <c r="B126" s="700" t="s">
        <v>244</v>
      </c>
      <c r="C126" s="494" t="s">
        <v>245</v>
      </c>
      <c r="D126" s="309">
        <v>2833</v>
      </c>
      <c r="E126" s="344">
        <v>841</v>
      </c>
      <c r="F126" s="282">
        <f>D126+E126</f>
        <v>3674</v>
      </c>
      <c r="G126" s="724">
        <v>13200</v>
      </c>
    </row>
    <row r="127" spans="1:7" x14ac:dyDescent="0.2">
      <c r="A127" s="536">
        <v>117</v>
      </c>
      <c r="B127" s="700" t="s">
        <v>246</v>
      </c>
      <c r="C127" s="494" t="s">
        <v>247</v>
      </c>
      <c r="D127" s="309"/>
      <c r="E127" s="344"/>
      <c r="F127" s="282"/>
      <c r="G127" s="724"/>
    </row>
    <row r="128" spans="1:7" x14ac:dyDescent="0.2">
      <c r="A128" s="536">
        <v>118</v>
      </c>
      <c r="B128" s="493" t="s">
        <v>248</v>
      </c>
      <c r="C128" s="494" t="s">
        <v>249</v>
      </c>
      <c r="D128" s="309"/>
      <c r="E128" s="344"/>
      <c r="F128" s="282">
        <f>D128+E128</f>
        <v>0</v>
      </c>
      <c r="G128" s="724"/>
    </row>
    <row r="129" spans="1:7" x14ac:dyDescent="0.2">
      <c r="A129" s="536">
        <v>119</v>
      </c>
      <c r="B129" s="493" t="s">
        <v>250</v>
      </c>
      <c r="C129" s="494" t="s">
        <v>251</v>
      </c>
      <c r="D129" s="309"/>
      <c r="E129" s="344"/>
      <c r="F129" s="282"/>
      <c r="G129" s="724"/>
    </row>
    <row r="130" spans="1:7" x14ac:dyDescent="0.2">
      <c r="A130" s="536">
        <v>120</v>
      </c>
      <c r="B130" s="493" t="s">
        <v>252</v>
      </c>
      <c r="C130" s="494" t="s">
        <v>253</v>
      </c>
      <c r="D130" s="309"/>
      <c r="E130" s="344"/>
      <c r="F130" s="282"/>
      <c r="G130" s="724"/>
    </row>
    <row r="131" spans="1:7" x14ac:dyDescent="0.2">
      <c r="A131" s="536">
        <v>121</v>
      </c>
      <c r="B131" s="700" t="s">
        <v>254</v>
      </c>
      <c r="C131" s="494" t="s">
        <v>255</v>
      </c>
      <c r="D131" s="309"/>
      <c r="E131" s="344"/>
      <c r="F131" s="282"/>
      <c r="G131" s="724"/>
    </row>
    <row r="132" spans="1:7" x14ac:dyDescent="0.2">
      <c r="A132" s="536">
        <v>122</v>
      </c>
      <c r="B132" s="700" t="s">
        <v>256</v>
      </c>
      <c r="C132" s="494" t="s">
        <v>257</v>
      </c>
      <c r="D132" s="309"/>
      <c r="E132" s="344"/>
      <c r="F132" s="282"/>
      <c r="G132" s="724"/>
    </row>
    <row r="133" spans="1:7" x14ac:dyDescent="0.2">
      <c r="A133" s="536">
        <v>123</v>
      </c>
      <c r="B133" s="700" t="s">
        <v>258</v>
      </c>
      <c r="C133" s="494" t="s">
        <v>259</v>
      </c>
      <c r="D133" s="309">
        <f>2671+385</f>
        <v>3056</v>
      </c>
      <c r="E133" s="344"/>
      <c r="F133" s="282">
        <f>D133+E133</f>
        <v>3056</v>
      </c>
      <c r="G133" s="724">
        <v>23100</v>
      </c>
    </row>
    <row r="134" spans="1:7" x14ac:dyDescent="0.2">
      <c r="A134" s="536">
        <v>124</v>
      </c>
      <c r="B134" s="493" t="s">
        <v>260</v>
      </c>
      <c r="C134" s="494" t="s">
        <v>261</v>
      </c>
      <c r="D134" s="309">
        <v>2730</v>
      </c>
      <c r="E134" s="344"/>
      <c r="F134" s="282">
        <f>D134+E134</f>
        <v>2730</v>
      </c>
      <c r="G134" s="724"/>
    </row>
    <row r="135" spans="1:7" x14ac:dyDescent="0.2">
      <c r="A135" s="536">
        <v>125</v>
      </c>
      <c r="B135" s="495" t="s">
        <v>262</v>
      </c>
      <c r="C135" s="494" t="s">
        <v>263</v>
      </c>
      <c r="D135" s="309">
        <v>4239</v>
      </c>
      <c r="E135" s="344">
        <v>472</v>
      </c>
      <c r="F135" s="282">
        <f>D135+E135</f>
        <v>4711</v>
      </c>
      <c r="G135" s="724"/>
    </row>
    <row r="136" spans="1:7" x14ac:dyDescent="0.2">
      <c r="A136" s="536">
        <v>126</v>
      </c>
      <c r="B136" s="700" t="s">
        <v>264</v>
      </c>
      <c r="C136" s="494" t="s">
        <v>265</v>
      </c>
      <c r="D136" s="309"/>
      <c r="E136" s="344"/>
      <c r="F136" s="282"/>
      <c r="G136" s="724">
        <f>0+5775-14</f>
        <v>5761</v>
      </c>
    </row>
    <row r="137" spans="1:7" x14ac:dyDescent="0.2">
      <c r="A137" s="536">
        <v>127</v>
      </c>
      <c r="B137" s="493" t="s">
        <v>266</v>
      </c>
      <c r="C137" s="494" t="s">
        <v>267</v>
      </c>
      <c r="D137" s="309"/>
      <c r="E137" s="344"/>
      <c r="F137" s="282"/>
      <c r="G137" s="724"/>
    </row>
    <row r="138" spans="1:7" x14ac:dyDescent="0.2">
      <c r="A138" s="536">
        <v>128</v>
      </c>
      <c r="B138" s="700" t="s">
        <v>268</v>
      </c>
      <c r="C138" s="494" t="s">
        <v>269</v>
      </c>
      <c r="D138" s="309"/>
      <c r="E138" s="344"/>
      <c r="F138" s="282"/>
      <c r="G138" s="724"/>
    </row>
    <row r="139" spans="1:7" x14ac:dyDescent="0.2">
      <c r="A139" s="536">
        <v>129</v>
      </c>
      <c r="B139" s="480" t="s">
        <v>270</v>
      </c>
      <c r="C139" s="479" t="s">
        <v>271</v>
      </c>
      <c r="D139" s="309"/>
      <c r="E139" s="344"/>
      <c r="F139" s="282"/>
      <c r="G139" s="724"/>
    </row>
    <row r="140" spans="1:7" x14ac:dyDescent="0.2">
      <c r="A140" s="536">
        <v>130</v>
      </c>
      <c r="B140" s="500" t="s">
        <v>272</v>
      </c>
      <c r="C140" s="479" t="s">
        <v>273</v>
      </c>
      <c r="D140" s="309"/>
      <c r="E140" s="344"/>
      <c r="F140" s="282"/>
      <c r="G140" s="724"/>
    </row>
    <row r="141" spans="1:7" x14ac:dyDescent="0.2">
      <c r="A141" s="536">
        <v>131</v>
      </c>
      <c r="B141" s="480" t="s">
        <v>274</v>
      </c>
      <c r="C141" s="276" t="s">
        <v>749</v>
      </c>
      <c r="D141" s="309"/>
      <c r="E141" s="344"/>
      <c r="F141" s="282"/>
      <c r="G141" s="724">
        <v>1980</v>
      </c>
    </row>
    <row r="142" spans="1:7" x14ac:dyDescent="0.2">
      <c r="A142" s="536">
        <v>132</v>
      </c>
      <c r="B142" s="482" t="s">
        <v>275</v>
      </c>
      <c r="C142" s="501" t="s">
        <v>276</v>
      </c>
      <c r="D142" s="309"/>
      <c r="E142" s="344"/>
      <c r="F142" s="282"/>
      <c r="G142" s="724"/>
    </row>
    <row r="143" spans="1:7" ht="16.5" customHeight="1" x14ac:dyDescent="0.2">
      <c r="A143" s="536">
        <v>133</v>
      </c>
      <c r="B143" s="484" t="s">
        <v>277</v>
      </c>
      <c r="C143" s="501" t="s">
        <v>278</v>
      </c>
      <c r="D143" s="309"/>
      <c r="E143" s="344">
        <f>3200+43</f>
        <v>3243</v>
      </c>
      <c r="F143" s="282">
        <f>D143+E143</f>
        <v>3243</v>
      </c>
      <c r="G143" s="724">
        <f>19800+60</f>
        <v>19860</v>
      </c>
    </row>
    <row r="144" spans="1:7" x14ac:dyDescent="0.2">
      <c r="A144" s="536">
        <v>134</v>
      </c>
      <c r="B144" s="484" t="s">
        <v>279</v>
      </c>
      <c r="C144" s="501" t="s">
        <v>280</v>
      </c>
      <c r="D144" s="313"/>
      <c r="E144" s="344"/>
      <c r="F144" s="282"/>
      <c r="G144" s="724"/>
    </row>
    <row r="145" spans="1:7" ht="24" x14ac:dyDescent="0.2">
      <c r="A145" s="309">
        <v>135</v>
      </c>
      <c r="B145" s="38" t="s">
        <v>443</v>
      </c>
      <c r="C145" s="485" t="s">
        <v>444</v>
      </c>
      <c r="D145" s="313"/>
      <c r="E145" s="344"/>
      <c r="F145" s="282"/>
      <c r="G145" s="724"/>
    </row>
    <row r="146" spans="1:7" x14ac:dyDescent="0.2">
      <c r="A146" s="546">
        <v>136</v>
      </c>
      <c r="B146" s="484" t="s">
        <v>281</v>
      </c>
      <c r="C146" s="501" t="s">
        <v>282</v>
      </c>
      <c r="D146" s="313"/>
      <c r="E146" s="344"/>
      <c r="F146" s="282"/>
      <c r="G146" s="724"/>
    </row>
    <row r="147" spans="1:7" ht="13.5" thickBot="1" x14ac:dyDescent="0.25">
      <c r="A147" s="547">
        <v>137</v>
      </c>
      <c r="B147" s="548" t="s">
        <v>756</v>
      </c>
      <c r="C147" s="561" t="s">
        <v>757</v>
      </c>
      <c r="D147" s="317"/>
      <c r="E147" s="345"/>
      <c r="F147" s="725"/>
      <c r="G147" s="726"/>
    </row>
    <row r="148" spans="1:7" s="347" customFormat="1" x14ac:dyDescent="0.2">
      <c r="C148" s="348"/>
      <c r="D148" s="349"/>
      <c r="E148" s="349"/>
      <c r="F148" s="349"/>
      <c r="G148" s="349"/>
    </row>
    <row r="149" spans="1:7" s="349" customFormat="1" x14ac:dyDescent="0.2">
      <c r="C149" s="350"/>
    </row>
    <row r="150" spans="1:7" s="349" customFormat="1" x14ac:dyDescent="0.2">
      <c r="C150" s="350"/>
    </row>
    <row r="151" spans="1:7" s="349" customFormat="1" x14ac:dyDescent="0.2">
      <c r="C151" s="350"/>
      <c r="F151" s="351"/>
    </row>
  </sheetData>
  <mergeCells count="13">
    <mergeCell ref="G5:G6"/>
    <mergeCell ref="A7:C7"/>
    <mergeCell ref="A88:A91"/>
    <mergeCell ref="B88:B91"/>
    <mergeCell ref="A1:G1"/>
    <mergeCell ref="A3:A6"/>
    <mergeCell ref="B3:B6"/>
    <mergeCell ref="C3:C6"/>
    <mergeCell ref="D3:F4"/>
    <mergeCell ref="G3:G4"/>
    <mergeCell ref="D5:D6"/>
    <mergeCell ref="E5:E6"/>
    <mergeCell ref="F5:F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zoomScale="90" zoomScaleNormal="90" workbookViewId="0">
      <pane xSplit="3" ySplit="7" topLeftCell="D116" activePane="bottomRight" state="frozen"/>
      <selection pane="topRight" activeCell="D1" sqref="D1"/>
      <selection pane="bottomLeft" activeCell="A8" sqref="A8"/>
      <selection pane="bottomRight" activeCell="L144" sqref="L143:L144"/>
    </sheetView>
  </sheetViews>
  <sheetFormatPr defaultRowHeight="12.75" x14ac:dyDescent="0.2"/>
  <cols>
    <col min="1" max="1" width="5.85546875" style="305" customWidth="1"/>
    <col min="2" max="2" width="9.28515625" style="305" bestFit="1" customWidth="1"/>
    <col min="3" max="3" width="32.7109375" style="306" customWidth="1"/>
    <col min="4" max="4" width="16.85546875" style="307" customWidth="1"/>
    <col min="5" max="5" width="15.140625" style="307" customWidth="1"/>
    <col min="6" max="6" width="12.85546875" style="307" customWidth="1"/>
    <col min="7" max="7" width="13.85546875" style="305" customWidth="1"/>
    <col min="8" max="8" width="12.42578125" style="307" customWidth="1"/>
    <col min="9" max="9" width="13.42578125" style="305" customWidth="1"/>
    <col min="10" max="16384" width="9.140625" style="305"/>
  </cols>
  <sheetData>
    <row r="1" spans="1:9" ht="15.75" customHeight="1" x14ac:dyDescent="0.2">
      <c r="A1" s="1155" t="s">
        <v>760</v>
      </c>
      <c r="B1" s="1198"/>
      <c r="C1" s="1198"/>
      <c r="D1" s="1198"/>
      <c r="E1" s="1198"/>
      <c r="F1" s="1198"/>
      <c r="G1" s="1156"/>
      <c r="H1" s="1156"/>
      <c r="I1" s="1156"/>
    </row>
    <row r="2" spans="1:9" ht="13.5" thickBot="1" x14ac:dyDescent="0.25"/>
    <row r="3" spans="1:9" s="308" customFormat="1" ht="11.25" customHeight="1" x14ac:dyDescent="0.2">
      <c r="A3" s="1157" t="s">
        <v>1</v>
      </c>
      <c r="B3" s="1160" t="s">
        <v>626</v>
      </c>
      <c r="C3" s="1185" t="s">
        <v>3</v>
      </c>
      <c r="D3" s="1199" t="s">
        <v>635</v>
      </c>
      <c r="E3" s="1200"/>
      <c r="F3" s="1199" t="s">
        <v>636</v>
      </c>
      <c r="G3" s="1203"/>
      <c r="H3" s="1205" t="s">
        <v>637</v>
      </c>
      <c r="I3" s="1203"/>
    </row>
    <row r="4" spans="1:9" s="308" customFormat="1" ht="13.5" customHeight="1" x14ac:dyDescent="0.2">
      <c r="A4" s="1183"/>
      <c r="B4" s="1184"/>
      <c r="C4" s="1186"/>
      <c r="D4" s="1201"/>
      <c r="E4" s="1202"/>
      <c r="F4" s="1201"/>
      <c r="G4" s="1204"/>
      <c r="H4" s="1206"/>
      <c r="I4" s="1204"/>
    </row>
    <row r="5" spans="1:9" s="308" customFormat="1" ht="16.5" customHeight="1" x14ac:dyDescent="0.2">
      <c r="A5" s="1183"/>
      <c r="B5" s="1184"/>
      <c r="C5" s="1186"/>
      <c r="D5" s="1151" t="s">
        <v>638</v>
      </c>
      <c r="E5" s="1153" t="s">
        <v>639</v>
      </c>
      <c r="F5" s="1151" t="s">
        <v>640</v>
      </c>
      <c r="G5" s="1207" t="s">
        <v>632</v>
      </c>
      <c r="H5" s="1073" t="s">
        <v>633</v>
      </c>
      <c r="I5" s="1207" t="s">
        <v>634</v>
      </c>
    </row>
    <row r="6" spans="1:9" s="308" customFormat="1" ht="26.25" customHeight="1" thickBot="1" x14ac:dyDescent="0.25">
      <c r="A6" s="1159"/>
      <c r="B6" s="1162"/>
      <c r="C6" s="1187"/>
      <c r="D6" s="1194"/>
      <c r="E6" s="1197"/>
      <c r="F6" s="1194"/>
      <c r="G6" s="1208"/>
      <c r="H6" s="1209"/>
      <c r="I6" s="1208"/>
    </row>
    <row r="7" spans="1:9" ht="12.75" customHeight="1" x14ac:dyDescent="0.2">
      <c r="A7" s="1142" t="s">
        <v>388</v>
      </c>
      <c r="B7" s="1143"/>
      <c r="C7" s="1144"/>
      <c r="D7" s="281">
        <f t="shared" ref="D7:I7" si="0">SUM(D8:D146)-D88</f>
        <v>428173</v>
      </c>
      <c r="E7" s="282">
        <f t="shared" si="0"/>
        <v>94934</v>
      </c>
      <c r="F7" s="283">
        <f t="shared" si="0"/>
        <v>19467</v>
      </c>
      <c r="G7" s="284">
        <f t="shared" si="0"/>
        <v>239920</v>
      </c>
      <c r="H7" s="285">
        <f t="shared" si="0"/>
        <v>1525</v>
      </c>
      <c r="I7" s="286">
        <f t="shared" si="0"/>
        <v>18290</v>
      </c>
    </row>
    <row r="8" spans="1:9" x14ac:dyDescent="0.2">
      <c r="A8" s="364">
        <v>1</v>
      </c>
      <c r="B8" s="493" t="s">
        <v>15</v>
      </c>
      <c r="C8" s="538" t="s">
        <v>16</v>
      </c>
      <c r="D8" s="309">
        <v>1928</v>
      </c>
      <c r="E8" s="312">
        <v>430</v>
      </c>
      <c r="F8" s="309"/>
      <c r="G8" s="310"/>
      <c r="H8" s="291"/>
      <c r="I8" s="310"/>
    </row>
    <row r="9" spans="1:9" x14ac:dyDescent="0.2">
      <c r="A9" s="364">
        <v>2</v>
      </c>
      <c r="B9" s="495" t="s">
        <v>17</v>
      </c>
      <c r="C9" s="538" t="s">
        <v>18</v>
      </c>
      <c r="D9" s="309">
        <v>1969</v>
      </c>
      <c r="E9" s="310">
        <v>469</v>
      </c>
      <c r="F9" s="313"/>
      <c r="G9" s="310"/>
      <c r="H9" s="291"/>
      <c r="I9" s="310"/>
    </row>
    <row r="10" spans="1:9" x14ac:dyDescent="0.2">
      <c r="A10" s="364">
        <v>3</v>
      </c>
      <c r="B10" s="700" t="s">
        <v>19</v>
      </c>
      <c r="C10" s="538" t="s">
        <v>20</v>
      </c>
      <c r="D10" s="309">
        <v>6710</v>
      </c>
      <c r="E10" s="310">
        <v>2195</v>
      </c>
      <c r="F10" s="313">
        <v>323</v>
      </c>
      <c r="G10" s="310">
        <v>3730</v>
      </c>
      <c r="H10" s="291">
        <v>181</v>
      </c>
      <c r="I10" s="310">
        <v>2170</v>
      </c>
    </row>
    <row r="11" spans="1:9" x14ac:dyDescent="0.2">
      <c r="A11" s="364">
        <v>4</v>
      </c>
      <c r="B11" s="493" t="s">
        <v>21</v>
      </c>
      <c r="C11" s="538" t="s">
        <v>22</v>
      </c>
      <c r="D11" s="309">
        <v>2301</v>
      </c>
      <c r="E11" s="310">
        <v>473</v>
      </c>
      <c r="F11" s="313"/>
      <c r="G11" s="310"/>
      <c r="H11" s="291"/>
      <c r="I11" s="310"/>
    </row>
    <row r="12" spans="1:9" ht="12" customHeight="1" x14ac:dyDescent="0.2">
      <c r="A12" s="364">
        <v>5</v>
      </c>
      <c r="B12" s="493" t="s">
        <v>23</v>
      </c>
      <c r="C12" s="538" t="s">
        <v>24</v>
      </c>
      <c r="D12" s="309">
        <v>2288</v>
      </c>
      <c r="E12" s="310">
        <v>627</v>
      </c>
      <c r="F12" s="313"/>
      <c r="G12" s="310"/>
      <c r="H12" s="291"/>
      <c r="I12" s="310"/>
    </row>
    <row r="13" spans="1:9" x14ac:dyDescent="0.2">
      <c r="A13" s="364">
        <v>6</v>
      </c>
      <c r="B13" s="700" t="s">
        <v>25</v>
      </c>
      <c r="C13" s="538" t="s">
        <v>26</v>
      </c>
      <c r="D13" s="309">
        <v>19923</v>
      </c>
      <c r="E13" s="310">
        <v>1991</v>
      </c>
      <c r="F13" s="313">
        <v>923</v>
      </c>
      <c r="G13" s="310">
        <v>11074</v>
      </c>
      <c r="H13" s="291">
        <v>129</v>
      </c>
      <c r="I13" s="310">
        <v>1550</v>
      </c>
    </row>
    <row r="14" spans="1:9" x14ac:dyDescent="0.2">
      <c r="A14" s="364">
        <v>7</v>
      </c>
      <c r="B14" s="493" t="s">
        <v>27</v>
      </c>
      <c r="C14" s="538" t="s">
        <v>28</v>
      </c>
      <c r="D14" s="309">
        <v>6473</v>
      </c>
      <c r="E14" s="310">
        <v>460</v>
      </c>
      <c r="F14" s="313"/>
      <c r="G14" s="310"/>
      <c r="H14" s="291"/>
      <c r="I14" s="310"/>
    </row>
    <row r="15" spans="1:9" x14ac:dyDescent="0.2">
      <c r="A15" s="364">
        <v>8</v>
      </c>
      <c r="B15" s="700" t="s">
        <v>29</v>
      </c>
      <c r="C15" s="538" t="s">
        <v>30</v>
      </c>
      <c r="D15" s="309">
        <v>2337</v>
      </c>
      <c r="E15" s="310">
        <v>444</v>
      </c>
      <c r="F15" s="313"/>
      <c r="G15" s="310"/>
      <c r="H15" s="291"/>
      <c r="I15" s="310"/>
    </row>
    <row r="16" spans="1:9" x14ac:dyDescent="0.2">
      <c r="A16" s="364">
        <v>9</v>
      </c>
      <c r="B16" s="700" t="s">
        <v>31</v>
      </c>
      <c r="C16" s="538" t="s">
        <v>32</v>
      </c>
      <c r="D16" s="309">
        <v>2558</v>
      </c>
      <c r="E16" s="310">
        <v>955</v>
      </c>
      <c r="F16" s="313">
        <v>324</v>
      </c>
      <c r="G16" s="310">
        <v>2514</v>
      </c>
      <c r="H16" s="291"/>
      <c r="I16" s="310"/>
    </row>
    <row r="17" spans="1:9" x14ac:dyDescent="0.2">
      <c r="A17" s="364">
        <v>10</v>
      </c>
      <c r="B17" s="700" t="s">
        <v>33</v>
      </c>
      <c r="C17" s="538" t="s">
        <v>34</v>
      </c>
      <c r="D17" s="309"/>
      <c r="E17" s="310"/>
      <c r="F17" s="313"/>
      <c r="G17" s="310"/>
      <c r="H17" s="291"/>
      <c r="I17" s="310"/>
    </row>
    <row r="18" spans="1:9" x14ac:dyDescent="0.2">
      <c r="A18" s="364">
        <v>11</v>
      </c>
      <c r="B18" s="700" t="s">
        <v>35</v>
      </c>
      <c r="C18" s="538" t="s">
        <v>36</v>
      </c>
      <c r="D18" s="309">
        <v>2298</v>
      </c>
      <c r="E18" s="310">
        <v>527</v>
      </c>
      <c r="F18" s="313"/>
      <c r="G18" s="310"/>
      <c r="H18" s="291"/>
      <c r="I18" s="310"/>
    </row>
    <row r="19" spans="1:9" x14ac:dyDescent="0.2">
      <c r="A19" s="364">
        <v>12</v>
      </c>
      <c r="B19" s="700" t="s">
        <v>37</v>
      </c>
      <c r="C19" s="538" t="s">
        <v>38</v>
      </c>
      <c r="D19" s="309">
        <v>4651</v>
      </c>
      <c r="E19" s="310">
        <v>719</v>
      </c>
      <c r="F19" s="313"/>
      <c r="G19" s="310"/>
      <c r="H19" s="291"/>
      <c r="I19" s="310"/>
    </row>
    <row r="20" spans="1:9" ht="12" customHeight="1" x14ac:dyDescent="0.2">
      <c r="A20" s="364">
        <v>13</v>
      </c>
      <c r="B20" s="700" t="s">
        <v>39</v>
      </c>
      <c r="C20" s="538" t="s">
        <v>40</v>
      </c>
      <c r="D20" s="309"/>
      <c r="E20" s="310"/>
      <c r="F20" s="313"/>
      <c r="G20" s="310"/>
      <c r="H20" s="291"/>
      <c r="I20" s="310"/>
    </row>
    <row r="21" spans="1:9" ht="12" customHeight="1" x14ac:dyDescent="0.2">
      <c r="A21" s="364">
        <v>14</v>
      </c>
      <c r="B21" s="700" t="s">
        <v>41</v>
      </c>
      <c r="C21" s="538" t="s">
        <v>42</v>
      </c>
      <c r="D21" s="309">
        <v>3242</v>
      </c>
      <c r="E21" s="310">
        <v>347</v>
      </c>
      <c r="F21" s="313"/>
      <c r="G21" s="310"/>
      <c r="H21" s="291"/>
      <c r="I21" s="310"/>
    </row>
    <row r="22" spans="1:9" x14ac:dyDescent="0.2">
      <c r="A22" s="364">
        <v>15</v>
      </c>
      <c r="B22" s="700" t="s">
        <v>43</v>
      </c>
      <c r="C22" s="538" t="s">
        <v>44</v>
      </c>
      <c r="D22" s="309">
        <f>4808-14</f>
        <v>4794</v>
      </c>
      <c r="E22" s="310">
        <v>952</v>
      </c>
      <c r="F22" s="313">
        <v>684</v>
      </c>
      <c r="G22" s="310">
        <v>4416</v>
      </c>
      <c r="H22" s="291"/>
      <c r="I22" s="310"/>
    </row>
    <row r="23" spans="1:9" x14ac:dyDescent="0.2">
      <c r="A23" s="364">
        <v>16</v>
      </c>
      <c r="B23" s="700" t="s">
        <v>45</v>
      </c>
      <c r="C23" s="496" t="s">
        <v>46</v>
      </c>
      <c r="D23" s="309">
        <f>5869+40</f>
        <v>5909</v>
      </c>
      <c r="E23" s="310">
        <v>527</v>
      </c>
      <c r="F23" s="313">
        <v>360</v>
      </c>
      <c r="G23" s="310">
        <v>3392</v>
      </c>
      <c r="H23" s="291"/>
      <c r="I23" s="310"/>
    </row>
    <row r="24" spans="1:9" x14ac:dyDescent="0.2">
      <c r="A24" s="364">
        <v>17</v>
      </c>
      <c r="B24" s="700" t="s">
        <v>47</v>
      </c>
      <c r="C24" s="496" t="s">
        <v>48</v>
      </c>
      <c r="D24" s="309">
        <v>10615</v>
      </c>
      <c r="E24" s="310">
        <v>4203</v>
      </c>
      <c r="F24" s="313">
        <v>577</v>
      </c>
      <c r="G24" s="310">
        <v>7578</v>
      </c>
      <c r="H24" s="291"/>
      <c r="I24" s="310"/>
    </row>
    <row r="25" spans="1:9" x14ac:dyDescent="0.2">
      <c r="A25" s="364">
        <v>18</v>
      </c>
      <c r="B25" s="493" t="s">
        <v>49</v>
      </c>
      <c r="C25" s="496" t="s">
        <v>50</v>
      </c>
      <c r="D25" s="309">
        <v>1875</v>
      </c>
      <c r="E25" s="310">
        <v>778</v>
      </c>
      <c r="F25" s="313"/>
      <c r="G25" s="310"/>
      <c r="H25" s="291"/>
      <c r="I25" s="310"/>
    </row>
    <row r="26" spans="1:9" x14ac:dyDescent="0.2">
      <c r="A26" s="364">
        <v>19</v>
      </c>
      <c r="B26" s="493" t="s">
        <v>51</v>
      </c>
      <c r="C26" s="496" t="s">
        <v>52</v>
      </c>
      <c r="D26" s="309">
        <v>1579</v>
      </c>
      <c r="E26" s="310">
        <f>518-3</f>
        <v>515</v>
      </c>
      <c r="F26" s="313"/>
      <c r="G26" s="310"/>
      <c r="H26" s="291"/>
      <c r="I26" s="310"/>
    </row>
    <row r="27" spans="1:9" x14ac:dyDescent="0.2">
      <c r="A27" s="364">
        <v>20</v>
      </c>
      <c r="B27" s="493" t="s">
        <v>53</v>
      </c>
      <c r="C27" s="496" t="s">
        <v>54</v>
      </c>
      <c r="D27" s="309">
        <f>7505-275</f>
        <v>7230</v>
      </c>
      <c r="E27" s="310">
        <v>920</v>
      </c>
      <c r="F27" s="313">
        <v>462</v>
      </c>
      <c r="G27" s="310">
        <v>4258</v>
      </c>
      <c r="H27" s="291"/>
      <c r="I27" s="310"/>
    </row>
    <row r="28" spans="1:9" x14ac:dyDescent="0.2">
      <c r="A28" s="364">
        <v>21</v>
      </c>
      <c r="B28" s="493" t="s">
        <v>55</v>
      </c>
      <c r="C28" s="538" t="s">
        <v>56</v>
      </c>
      <c r="D28" s="309">
        <f>6175+10</f>
        <v>6185</v>
      </c>
      <c r="E28" s="310">
        <v>543</v>
      </c>
      <c r="F28" s="313">
        <v>1154</v>
      </c>
      <c r="G28" s="310">
        <v>13404</v>
      </c>
      <c r="H28" s="291"/>
      <c r="I28" s="310"/>
    </row>
    <row r="29" spans="1:9" x14ac:dyDescent="0.2">
      <c r="A29" s="539">
        <v>22</v>
      </c>
      <c r="B29" s="700" t="s">
        <v>57</v>
      </c>
      <c r="C29" s="538" t="s">
        <v>58</v>
      </c>
      <c r="D29" s="309"/>
      <c r="E29" s="310"/>
      <c r="F29" s="313"/>
      <c r="G29" s="310"/>
      <c r="H29" s="291"/>
      <c r="I29" s="310"/>
    </row>
    <row r="30" spans="1:9" x14ac:dyDescent="0.2">
      <c r="A30" s="364">
        <v>23</v>
      </c>
      <c r="B30" s="700" t="s">
        <v>59</v>
      </c>
      <c r="C30" s="538" t="s">
        <v>60</v>
      </c>
      <c r="D30" s="309"/>
      <c r="E30" s="310"/>
      <c r="F30" s="313"/>
      <c r="G30" s="310"/>
      <c r="H30" s="291"/>
      <c r="I30" s="310"/>
    </row>
    <row r="31" spans="1:9" ht="25.5" x14ac:dyDescent="0.2">
      <c r="A31" s="364">
        <v>24</v>
      </c>
      <c r="B31" s="700" t="s">
        <v>61</v>
      </c>
      <c r="C31" s="538" t="s">
        <v>62</v>
      </c>
      <c r="D31" s="309"/>
      <c r="E31" s="310"/>
      <c r="F31" s="313"/>
      <c r="G31" s="310"/>
      <c r="H31" s="291"/>
      <c r="I31" s="310"/>
    </row>
    <row r="32" spans="1:9" x14ac:dyDescent="0.2">
      <c r="A32" s="364">
        <v>25</v>
      </c>
      <c r="B32" s="493" t="s">
        <v>63</v>
      </c>
      <c r="C32" s="538" t="s">
        <v>64</v>
      </c>
      <c r="D32" s="309">
        <v>5167</v>
      </c>
      <c r="E32" s="310">
        <v>1260</v>
      </c>
      <c r="F32" s="313"/>
      <c r="G32" s="310"/>
      <c r="H32" s="291"/>
      <c r="I32" s="310"/>
    </row>
    <row r="33" spans="1:9" x14ac:dyDescent="0.2">
      <c r="A33" s="364">
        <v>26</v>
      </c>
      <c r="B33" s="700" t="s">
        <v>65</v>
      </c>
      <c r="C33" s="538" t="s">
        <v>66</v>
      </c>
      <c r="D33" s="309"/>
      <c r="E33" s="310"/>
      <c r="F33" s="313"/>
      <c r="G33" s="310"/>
      <c r="H33" s="291"/>
      <c r="I33" s="310"/>
    </row>
    <row r="34" spans="1:9" x14ac:dyDescent="0.2">
      <c r="A34" s="364">
        <v>27</v>
      </c>
      <c r="B34" s="495" t="s">
        <v>67</v>
      </c>
      <c r="C34" s="538" t="s">
        <v>68</v>
      </c>
      <c r="D34" s="309"/>
      <c r="E34" s="310"/>
      <c r="F34" s="313"/>
      <c r="G34" s="310"/>
      <c r="H34" s="291"/>
      <c r="I34" s="310"/>
    </row>
    <row r="35" spans="1:9" x14ac:dyDescent="0.2">
      <c r="A35" s="536">
        <v>28</v>
      </c>
      <c r="B35" s="495" t="s">
        <v>69</v>
      </c>
      <c r="C35" s="538" t="s">
        <v>70</v>
      </c>
      <c r="D35" s="309">
        <v>8976</v>
      </c>
      <c r="E35" s="310">
        <f>2631-22</f>
        <v>2609</v>
      </c>
      <c r="F35" s="313">
        <v>594</v>
      </c>
      <c r="G35" s="310">
        <v>8254</v>
      </c>
      <c r="H35" s="291"/>
      <c r="I35" s="310"/>
    </row>
    <row r="36" spans="1:9" x14ac:dyDescent="0.2">
      <c r="A36" s="536">
        <v>29</v>
      </c>
      <c r="B36" s="493" t="s">
        <v>71</v>
      </c>
      <c r="C36" s="538" t="s">
        <v>72</v>
      </c>
      <c r="D36" s="309">
        <v>15975</v>
      </c>
      <c r="E36" s="310">
        <v>4000</v>
      </c>
      <c r="F36" s="313">
        <v>1241</v>
      </c>
      <c r="G36" s="310">
        <v>17895</v>
      </c>
      <c r="H36" s="291">
        <v>233</v>
      </c>
      <c r="I36" s="310">
        <v>2790</v>
      </c>
    </row>
    <row r="37" spans="1:9" x14ac:dyDescent="0.2">
      <c r="A37" s="536">
        <v>30</v>
      </c>
      <c r="B37" s="495" t="s">
        <v>73</v>
      </c>
      <c r="C37" s="538" t="s">
        <v>74</v>
      </c>
      <c r="D37" s="309">
        <v>2591</v>
      </c>
      <c r="E37" s="310">
        <v>619</v>
      </c>
      <c r="F37" s="313">
        <v>504</v>
      </c>
      <c r="G37" s="310">
        <v>3577</v>
      </c>
      <c r="H37" s="291"/>
      <c r="I37" s="310"/>
    </row>
    <row r="38" spans="1:9" x14ac:dyDescent="0.2">
      <c r="A38" s="536">
        <v>31</v>
      </c>
      <c r="B38" s="700" t="s">
        <v>75</v>
      </c>
      <c r="C38" s="538" t="s">
        <v>76</v>
      </c>
      <c r="D38" s="309">
        <v>9094</v>
      </c>
      <c r="E38" s="310">
        <v>966</v>
      </c>
      <c r="F38" s="313">
        <v>577</v>
      </c>
      <c r="G38" s="310">
        <v>6698</v>
      </c>
      <c r="H38" s="291">
        <v>155</v>
      </c>
      <c r="I38" s="310">
        <v>1860</v>
      </c>
    </row>
    <row r="39" spans="1:9" x14ac:dyDescent="0.2">
      <c r="A39" s="536">
        <v>32</v>
      </c>
      <c r="B39" s="495" t="s">
        <v>77</v>
      </c>
      <c r="C39" s="538" t="s">
        <v>78</v>
      </c>
      <c r="D39" s="309">
        <v>3256</v>
      </c>
      <c r="E39" s="310">
        <v>1243</v>
      </c>
      <c r="F39" s="313">
        <v>324</v>
      </c>
      <c r="G39" s="310">
        <v>2384</v>
      </c>
      <c r="H39" s="291"/>
      <c r="I39" s="310"/>
    </row>
    <row r="40" spans="1:9" x14ac:dyDescent="0.2">
      <c r="A40" s="536">
        <v>33</v>
      </c>
      <c r="B40" s="493" t="s">
        <v>79</v>
      </c>
      <c r="C40" s="538" t="s">
        <v>80</v>
      </c>
      <c r="D40" s="309">
        <v>8738</v>
      </c>
      <c r="E40" s="310">
        <v>3177</v>
      </c>
      <c r="F40" s="313">
        <v>693</v>
      </c>
      <c r="G40" s="310">
        <v>7146</v>
      </c>
      <c r="H40" s="291"/>
      <c r="I40" s="310"/>
    </row>
    <row r="41" spans="1:9" x14ac:dyDescent="0.2">
      <c r="A41" s="536">
        <v>34</v>
      </c>
      <c r="B41" s="476" t="s">
        <v>81</v>
      </c>
      <c r="C41" s="540" t="s">
        <v>82</v>
      </c>
      <c r="D41" s="309">
        <f>2912-65</f>
        <v>2847</v>
      </c>
      <c r="E41" s="310">
        <v>655</v>
      </c>
      <c r="F41" s="313"/>
      <c r="G41" s="310"/>
      <c r="H41" s="291"/>
      <c r="I41" s="310"/>
    </row>
    <row r="42" spans="1:9" x14ac:dyDescent="0.2">
      <c r="A42" s="536">
        <v>35</v>
      </c>
      <c r="B42" s="493" t="s">
        <v>83</v>
      </c>
      <c r="C42" s="538" t="s">
        <v>84</v>
      </c>
      <c r="D42" s="309">
        <v>1816</v>
      </c>
      <c r="E42" s="310">
        <v>337</v>
      </c>
      <c r="F42" s="313"/>
      <c r="G42" s="310"/>
      <c r="H42" s="291"/>
      <c r="I42" s="310"/>
    </row>
    <row r="43" spans="1:9" x14ac:dyDescent="0.2">
      <c r="A43" s="536">
        <v>36</v>
      </c>
      <c r="B43" s="493" t="s">
        <v>85</v>
      </c>
      <c r="C43" s="538" t="s">
        <v>86</v>
      </c>
      <c r="D43" s="309">
        <f>4174+36</f>
        <v>4210</v>
      </c>
      <c r="E43" s="310">
        <v>480</v>
      </c>
      <c r="F43" s="313"/>
      <c r="G43" s="310"/>
      <c r="H43" s="291"/>
      <c r="I43" s="310"/>
    </row>
    <row r="44" spans="1:9" x14ac:dyDescent="0.2">
      <c r="A44" s="536">
        <v>37</v>
      </c>
      <c r="B44" s="700" t="s">
        <v>87</v>
      </c>
      <c r="C44" s="538" t="s">
        <v>88</v>
      </c>
      <c r="D44" s="309">
        <v>2018</v>
      </c>
      <c r="E44" s="310">
        <v>442</v>
      </c>
      <c r="F44" s="313"/>
      <c r="G44" s="310"/>
      <c r="H44" s="291"/>
      <c r="I44" s="310"/>
    </row>
    <row r="45" spans="1:9" x14ac:dyDescent="0.2">
      <c r="A45" s="536">
        <v>38</v>
      </c>
      <c r="B45" s="495" t="s">
        <v>89</v>
      </c>
      <c r="C45" s="538" t="s">
        <v>90</v>
      </c>
      <c r="D45" s="309"/>
      <c r="E45" s="310"/>
      <c r="F45" s="313"/>
      <c r="G45" s="310"/>
      <c r="H45" s="291"/>
      <c r="I45" s="310"/>
    </row>
    <row r="46" spans="1:9" x14ac:dyDescent="0.2">
      <c r="A46" s="536">
        <v>39</v>
      </c>
      <c r="B46" s="700" t="s">
        <v>91</v>
      </c>
      <c r="C46" s="538" t="s">
        <v>92</v>
      </c>
      <c r="D46" s="309">
        <v>12612</v>
      </c>
      <c r="E46" s="310">
        <v>2793</v>
      </c>
      <c r="F46" s="313">
        <v>577</v>
      </c>
      <c r="G46" s="310">
        <v>6977</v>
      </c>
      <c r="H46" s="291"/>
      <c r="I46" s="310"/>
    </row>
    <row r="47" spans="1:9" x14ac:dyDescent="0.2">
      <c r="A47" s="536">
        <v>40</v>
      </c>
      <c r="B47" s="493" t="s">
        <v>93</v>
      </c>
      <c r="C47" s="538" t="s">
        <v>94</v>
      </c>
      <c r="D47" s="309">
        <f>2713-14</f>
        <v>2699</v>
      </c>
      <c r="E47" s="310">
        <f>769-5</f>
        <v>764</v>
      </c>
      <c r="F47" s="313"/>
      <c r="G47" s="310"/>
      <c r="H47" s="291"/>
      <c r="I47" s="310"/>
    </row>
    <row r="48" spans="1:9" x14ac:dyDescent="0.2">
      <c r="A48" s="536">
        <v>41</v>
      </c>
      <c r="B48" s="493" t="s">
        <v>95</v>
      </c>
      <c r="C48" s="538" t="s">
        <v>96</v>
      </c>
      <c r="D48" s="309">
        <f>10396+37</f>
        <v>10433</v>
      </c>
      <c r="E48" s="310">
        <f>4000+40</f>
        <v>4040</v>
      </c>
      <c r="F48" s="313">
        <v>808</v>
      </c>
      <c r="G48" s="310">
        <v>9930</v>
      </c>
      <c r="H48" s="291"/>
      <c r="I48" s="310"/>
    </row>
    <row r="49" spans="1:9" x14ac:dyDescent="0.2">
      <c r="A49" s="536">
        <v>42</v>
      </c>
      <c r="B49" s="700" t="s">
        <v>97</v>
      </c>
      <c r="C49" s="538" t="s">
        <v>98</v>
      </c>
      <c r="D49" s="309">
        <v>2317</v>
      </c>
      <c r="E49" s="310">
        <v>528</v>
      </c>
      <c r="F49" s="313"/>
      <c r="G49" s="310"/>
      <c r="H49" s="291"/>
      <c r="I49" s="310"/>
    </row>
    <row r="50" spans="1:9" x14ac:dyDescent="0.2">
      <c r="A50" s="536">
        <v>43</v>
      </c>
      <c r="B50" s="495" t="s">
        <v>184</v>
      </c>
      <c r="C50" s="538" t="s">
        <v>185</v>
      </c>
      <c r="D50" s="309">
        <f>2790+30</f>
        <v>2820</v>
      </c>
      <c r="E50" s="310">
        <v>1100</v>
      </c>
      <c r="F50" s="313">
        <v>360</v>
      </c>
      <c r="G50" s="310">
        <v>2712</v>
      </c>
      <c r="H50" s="291"/>
      <c r="I50" s="310"/>
    </row>
    <row r="51" spans="1:9" x14ac:dyDescent="0.2">
      <c r="A51" s="536">
        <v>87</v>
      </c>
      <c r="B51" s="700" t="s">
        <v>99</v>
      </c>
      <c r="C51" s="538" t="s">
        <v>100</v>
      </c>
      <c r="D51" s="309">
        <f>3330+36</f>
        <v>3366</v>
      </c>
      <c r="E51" s="310">
        <f>624+10</f>
        <v>634</v>
      </c>
      <c r="F51" s="313"/>
      <c r="G51" s="310"/>
      <c r="H51" s="291"/>
      <c r="I51" s="310"/>
    </row>
    <row r="52" spans="1:9" x14ac:dyDescent="0.2">
      <c r="A52" s="536">
        <v>44</v>
      </c>
      <c r="B52" s="495" t="s">
        <v>101</v>
      </c>
      <c r="C52" s="538" t="s">
        <v>102</v>
      </c>
      <c r="D52" s="309">
        <v>3926</v>
      </c>
      <c r="E52" s="310">
        <v>2144</v>
      </c>
      <c r="F52" s="313">
        <v>863</v>
      </c>
      <c r="G52" s="310">
        <v>6037</v>
      </c>
      <c r="H52" s="291"/>
      <c r="I52" s="310"/>
    </row>
    <row r="53" spans="1:9" x14ac:dyDescent="0.2">
      <c r="A53" s="536">
        <v>45</v>
      </c>
      <c r="B53" s="700" t="s">
        <v>103</v>
      </c>
      <c r="C53" s="538" t="s">
        <v>104</v>
      </c>
      <c r="D53" s="309">
        <f>1593+7</f>
        <v>1600</v>
      </c>
      <c r="E53" s="310">
        <v>361</v>
      </c>
      <c r="F53" s="313"/>
      <c r="G53" s="310"/>
      <c r="H53" s="291"/>
      <c r="I53" s="310"/>
    </row>
    <row r="54" spans="1:9" x14ac:dyDescent="0.2">
      <c r="A54" s="536">
        <v>46</v>
      </c>
      <c r="B54" s="495" t="s">
        <v>105</v>
      </c>
      <c r="C54" s="538" t="s">
        <v>106</v>
      </c>
      <c r="D54" s="309">
        <v>2559</v>
      </c>
      <c r="E54" s="310">
        <v>491</v>
      </c>
      <c r="F54" s="313"/>
      <c r="G54" s="310"/>
      <c r="H54" s="291"/>
      <c r="I54" s="310"/>
    </row>
    <row r="55" spans="1:9" x14ac:dyDescent="0.2">
      <c r="A55" s="536">
        <v>47</v>
      </c>
      <c r="B55" s="700" t="s">
        <v>107</v>
      </c>
      <c r="C55" s="538" t="s">
        <v>108</v>
      </c>
      <c r="D55" s="309">
        <v>3910</v>
      </c>
      <c r="E55" s="310">
        <v>920</v>
      </c>
      <c r="F55" s="313"/>
      <c r="G55" s="310"/>
      <c r="H55" s="291"/>
      <c r="I55" s="310"/>
    </row>
    <row r="56" spans="1:9" x14ac:dyDescent="0.2">
      <c r="A56" s="536">
        <v>48</v>
      </c>
      <c r="B56" s="700" t="s">
        <v>109</v>
      </c>
      <c r="C56" s="538" t="s">
        <v>110</v>
      </c>
      <c r="D56" s="309">
        <f>14268+25</f>
        <v>14293</v>
      </c>
      <c r="E56" s="310">
        <v>5954</v>
      </c>
      <c r="F56" s="313">
        <v>923</v>
      </c>
      <c r="G56" s="310">
        <v>9532</v>
      </c>
      <c r="H56" s="291">
        <v>233</v>
      </c>
      <c r="I56" s="310">
        <v>2790</v>
      </c>
    </row>
    <row r="57" spans="1:9" x14ac:dyDescent="0.2">
      <c r="A57" s="536">
        <v>49</v>
      </c>
      <c r="B57" s="700" t="s">
        <v>200</v>
      </c>
      <c r="C57" s="538" t="s">
        <v>201</v>
      </c>
      <c r="D57" s="309">
        <f>3033+35</f>
        <v>3068</v>
      </c>
      <c r="E57" s="310">
        <v>543</v>
      </c>
      <c r="F57" s="313"/>
      <c r="G57" s="310"/>
      <c r="H57" s="291"/>
      <c r="I57" s="310"/>
    </row>
    <row r="58" spans="1:9" x14ac:dyDescent="0.2">
      <c r="A58" s="536">
        <v>95</v>
      </c>
      <c r="B58" s="700" t="s">
        <v>111</v>
      </c>
      <c r="C58" s="538" t="s">
        <v>112</v>
      </c>
      <c r="D58" s="309">
        <v>2061</v>
      </c>
      <c r="E58" s="310">
        <v>387</v>
      </c>
      <c r="F58" s="313"/>
      <c r="G58" s="310"/>
      <c r="H58" s="291"/>
      <c r="I58" s="310"/>
    </row>
    <row r="59" spans="1:9" x14ac:dyDescent="0.2">
      <c r="A59" s="536">
        <v>50</v>
      </c>
      <c r="B59" s="495" t="s">
        <v>204</v>
      </c>
      <c r="C59" s="538" t="s">
        <v>205</v>
      </c>
      <c r="D59" s="309">
        <v>2618</v>
      </c>
      <c r="E59" s="310">
        <v>615</v>
      </c>
      <c r="F59" s="313"/>
      <c r="G59" s="310"/>
      <c r="H59" s="291"/>
      <c r="I59" s="310"/>
    </row>
    <row r="60" spans="1:9" x14ac:dyDescent="0.2">
      <c r="A60" s="536">
        <v>97</v>
      </c>
      <c r="B60" s="700" t="s">
        <v>113</v>
      </c>
      <c r="C60" s="538" t="s">
        <v>114</v>
      </c>
      <c r="D60" s="309"/>
      <c r="E60" s="310"/>
      <c r="F60" s="313"/>
      <c r="G60" s="310"/>
      <c r="H60" s="291"/>
      <c r="I60" s="310"/>
    </row>
    <row r="61" spans="1:9" ht="13.5" customHeight="1" x14ac:dyDescent="0.2">
      <c r="A61" s="536">
        <v>51</v>
      </c>
      <c r="B61" s="700" t="s">
        <v>115</v>
      </c>
      <c r="C61" s="538" t="s">
        <v>116</v>
      </c>
      <c r="D61" s="309"/>
      <c r="E61" s="310"/>
      <c r="F61" s="313"/>
      <c r="G61" s="310"/>
      <c r="H61" s="291"/>
      <c r="I61" s="310"/>
    </row>
    <row r="62" spans="1:9" ht="25.5" x14ac:dyDescent="0.2">
      <c r="A62" s="536">
        <v>52</v>
      </c>
      <c r="B62" s="700" t="s">
        <v>117</v>
      </c>
      <c r="C62" s="538" t="s">
        <v>118</v>
      </c>
      <c r="D62" s="309"/>
      <c r="E62" s="310"/>
      <c r="F62" s="313"/>
      <c r="G62" s="310"/>
      <c r="H62" s="291"/>
      <c r="I62" s="310"/>
    </row>
    <row r="63" spans="1:9" ht="25.5" x14ac:dyDescent="0.2">
      <c r="A63" s="536">
        <v>53</v>
      </c>
      <c r="B63" s="495" t="s">
        <v>119</v>
      </c>
      <c r="C63" s="538" t="s">
        <v>120</v>
      </c>
      <c r="D63" s="309"/>
      <c r="E63" s="310"/>
      <c r="F63" s="313"/>
      <c r="G63" s="310"/>
      <c r="H63" s="291"/>
      <c r="I63" s="310"/>
    </row>
    <row r="64" spans="1:9" ht="25.5" x14ac:dyDescent="0.2">
      <c r="A64" s="536">
        <v>54</v>
      </c>
      <c r="B64" s="493" t="s">
        <v>121</v>
      </c>
      <c r="C64" s="538" t="s">
        <v>122</v>
      </c>
      <c r="D64" s="309"/>
      <c r="E64" s="310"/>
      <c r="F64" s="313"/>
      <c r="G64" s="310"/>
      <c r="H64" s="291"/>
      <c r="I64" s="310"/>
    </row>
    <row r="65" spans="1:9" ht="25.5" x14ac:dyDescent="0.2">
      <c r="A65" s="536">
        <v>55</v>
      </c>
      <c r="B65" s="495" t="s">
        <v>123</v>
      </c>
      <c r="C65" s="538" t="s">
        <v>124</v>
      </c>
      <c r="D65" s="309"/>
      <c r="E65" s="310"/>
      <c r="F65" s="313"/>
      <c r="G65" s="310"/>
      <c r="H65" s="291"/>
      <c r="I65" s="310"/>
    </row>
    <row r="66" spans="1:9" ht="25.5" x14ac:dyDescent="0.2">
      <c r="A66" s="536">
        <v>56</v>
      </c>
      <c r="B66" s="700" t="s">
        <v>125</v>
      </c>
      <c r="C66" s="538" t="s">
        <v>126</v>
      </c>
      <c r="D66" s="309"/>
      <c r="E66" s="310"/>
      <c r="F66" s="313"/>
      <c r="G66" s="310"/>
      <c r="H66" s="291"/>
      <c r="I66" s="310"/>
    </row>
    <row r="67" spans="1:9" ht="26.25" customHeight="1" x14ac:dyDescent="0.2">
      <c r="A67" s="536">
        <v>57</v>
      </c>
      <c r="B67" s="493" t="s">
        <v>127</v>
      </c>
      <c r="C67" s="538" t="s">
        <v>128</v>
      </c>
      <c r="D67" s="309"/>
      <c r="E67" s="310"/>
      <c r="F67" s="313"/>
      <c r="G67" s="310"/>
      <c r="H67" s="291"/>
      <c r="I67" s="310"/>
    </row>
    <row r="68" spans="1:9" ht="26.25" customHeight="1" x14ac:dyDescent="0.2">
      <c r="A68" s="536">
        <v>58</v>
      </c>
      <c r="B68" s="493" t="s">
        <v>129</v>
      </c>
      <c r="C68" s="538" t="s">
        <v>130</v>
      </c>
      <c r="D68" s="309"/>
      <c r="E68" s="310"/>
      <c r="F68" s="313"/>
      <c r="G68" s="310"/>
      <c r="H68" s="291"/>
      <c r="I68" s="310"/>
    </row>
    <row r="69" spans="1:9" x14ac:dyDescent="0.2">
      <c r="A69" s="536">
        <v>59</v>
      </c>
      <c r="B69" s="495" t="s">
        <v>131</v>
      </c>
      <c r="C69" s="538" t="s">
        <v>132</v>
      </c>
      <c r="D69" s="309"/>
      <c r="E69" s="310"/>
      <c r="F69" s="313"/>
      <c r="G69" s="310"/>
      <c r="H69" s="291"/>
      <c r="I69" s="310"/>
    </row>
    <row r="70" spans="1:9" x14ac:dyDescent="0.2">
      <c r="A70" s="536">
        <v>60</v>
      </c>
      <c r="B70" s="495" t="s">
        <v>133</v>
      </c>
      <c r="C70" s="538" t="s">
        <v>134</v>
      </c>
      <c r="D70" s="309"/>
      <c r="E70" s="310"/>
      <c r="F70" s="313"/>
      <c r="G70" s="310"/>
      <c r="H70" s="291"/>
      <c r="I70" s="310"/>
    </row>
    <row r="71" spans="1:9" x14ac:dyDescent="0.2">
      <c r="A71" s="536">
        <v>61</v>
      </c>
      <c r="B71" s="495" t="s">
        <v>135</v>
      </c>
      <c r="C71" s="538" t="s">
        <v>136</v>
      </c>
      <c r="D71" s="309"/>
      <c r="E71" s="310"/>
      <c r="F71" s="313"/>
      <c r="G71" s="310"/>
      <c r="H71" s="291"/>
      <c r="I71" s="310"/>
    </row>
    <row r="72" spans="1:9" ht="25.5" x14ac:dyDescent="0.2">
      <c r="A72" s="536">
        <v>62</v>
      </c>
      <c r="B72" s="495" t="s">
        <v>137</v>
      </c>
      <c r="C72" s="538" t="s">
        <v>138</v>
      </c>
      <c r="D72" s="309"/>
      <c r="E72" s="310"/>
      <c r="F72" s="313"/>
      <c r="G72" s="310"/>
      <c r="H72" s="291"/>
      <c r="I72" s="310"/>
    </row>
    <row r="73" spans="1:9" ht="25.5" x14ac:dyDescent="0.2">
      <c r="A73" s="536">
        <v>63</v>
      </c>
      <c r="B73" s="493" t="s">
        <v>139</v>
      </c>
      <c r="C73" s="538" t="s">
        <v>140</v>
      </c>
      <c r="D73" s="309"/>
      <c r="E73" s="310"/>
      <c r="F73" s="313"/>
      <c r="G73" s="310"/>
      <c r="H73" s="291"/>
      <c r="I73" s="310"/>
    </row>
    <row r="74" spans="1:9" ht="25.5" x14ac:dyDescent="0.2">
      <c r="A74" s="536">
        <v>64</v>
      </c>
      <c r="B74" s="495" t="s">
        <v>141</v>
      </c>
      <c r="C74" s="538" t="s">
        <v>142</v>
      </c>
      <c r="D74" s="309"/>
      <c r="E74" s="310"/>
      <c r="F74" s="313"/>
      <c r="G74" s="310"/>
      <c r="H74" s="291"/>
      <c r="I74" s="310"/>
    </row>
    <row r="75" spans="1:9" ht="25.5" x14ac:dyDescent="0.2">
      <c r="A75" s="536">
        <v>65</v>
      </c>
      <c r="B75" s="495" t="s">
        <v>143</v>
      </c>
      <c r="C75" s="538" t="s">
        <v>144</v>
      </c>
      <c r="D75" s="309"/>
      <c r="E75" s="310"/>
      <c r="F75" s="313"/>
      <c r="G75" s="310"/>
      <c r="H75" s="291"/>
      <c r="I75" s="310"/>
    </row>
    <row r="76" spans="1:9" ht="25.5" x14ac:dyDescent="0.2">
      <c r="A76" s="536">
        <v>66</v>
      </c>
      <c r="B76" s="493" t="s">
        <v>145</v>
      </c>
      <c r="C76" s="538" t="s">
        <v>146</v>
      </c>
      <c r="D76" s="309"/>
      <c r="E76" s="310"/>
      <c r="F76" s="313"/>
      <c r="G76" s="310"/>
      <c r="H76" s="291"/>
      <c r="I76" s="310"/>
    </row>
    <row r="77" spans="1:9" ht="25.5" x14ac:dyDescent="0.2">
      <c r="A77" s="536">
        <v>67</v>
      </c>
      <c r="B77" s="493" t="s">
        <v>147</v>
      </c>
      <c r="C77" s="538" t="s">
        <v>148</v>
      </c>
      <c r="D77" s="309"/>
      <c r="E77" s="310"/>
      <c r="F77" s="313"/>
      <c r="G77" s="310"/>
      <c r="H77" s="291"/>
      <c r="I77" s="310"/>
    </row>
    <row r="78" spans="1:9" ht="25.5" x14ac:dyDescent="0.2">
      <c r="A78" s="536">
        <v>68</v>
      </c>
      <c r="B78" s="493" t="s">
        <v>149</v>
      </c>
      <c r="C78" s="538" t="s">
        <v>150</v>
      </c>
      <c r="D78" s="309"/>
      <c r="E78" s="310"/>
      <c r="F78" s="313"/>
      <c r="G78" s="310"/>
      <c r="H78" s="291"/>
      <c r="I78" s="310"/>
    </row>
    <row r="79" spans="1:9" ht="14.25" customHeight="1" x14ac:dyDescent="0.2">
      <c r="A79" s="536">
        <v>69</v>
      </c>
      <c r="B79" s="700" t="s">
        <v>151</v>
      </c>
      <c r="C79" s="538" t="s">
        <v>152</v>
      </c>
      <c r="D79" s="309"/>
      <c r="E79" s="310"/>
      <c r="F79" s="313"/>
      <c r="G79" s="310"/>
      <c r="H79" s="291"/>
      <c r="I79" s="310"/>
    </row>
    <row r="80" spans="1:9" x14ac:dyDescent="0.2">
      <c r="A80" s="536">
        <v>70</v>
      </c>
      <c r="B80" s="493" t="s">
        <v>153</v>
      </c>
      <c r="C80" s="538" t="s">
        <v>154</v>
      </c>
      <c r="D80" s="309"/>
      <c r="E80" s="310"/>
      <c r="F80" s="313"/>
      <c r="G80" s="310"/>
      <c r="H80" s="291"/>
      <c r="I80" s="310"/>
    </row>
    <row r="81" spans="1:9" x14ac:dyDescent="0.2">
      <c r="A81" s="536">
        <v>71</v>
      </c>
      <c r="B81" s="700" t="s">
        <v>155</v>
      </c>
      <c r="C81" s="538" t="s">
        <v>156</v>
      </c>
      <c r="D81" s="309"/>
      <c r="E81" s="310"/>
      <c r="F81" s="313"/>
      <c r="G81" s="310"/>
      <c r="H81" s="291"/>
      <c r="I81" s="310"/>
    </row>
    <row r="82" spans="1:9" x14ac:dyDescent="0.2">
      <c r="A82" s="536">
        <v>72</v>
      </c>
      <c r="B82" s="493" t="s">
        <v>157</v>
      </c>
      <c r="C82" s="538" t="s">
        <v>704</v>
      </c>
      <c r="D82" s="309"/>
      <c r="E82" s="310"/>
      <c r="F82" s="313"/>
      <c r="G82" s="310"/>
      <c r="H82" s="291"/>
      <c r="I82" s="310"/>
    </row>
    <row r="83" spans="1:9" x14ac:dyDescent="0.2">
      <c r="A83" s="536">
        <v>73</v>
      </c>
      <c r="B83" s="493" t="s">
        <v>158</v>
      </c>
      <c r="C83" s="538" t="s">
        <v>159</v>
      </c>
      <c r="D83" s="309"/>
      <c r="E83" s="310"/>
      <c r="F83" s="313"/>
      <c r="G83" s="310"/>
      <c r="H83" s="291"/>
      <c r="I83" s="310"/>
    </row>
    <row r="84" spans="1:9" x14ac:dyDescent="0.2">
      <c r="A84" s="536">
        <v>74</v>
      </c>
      <c r="B84" s="493" t="s">
        <v>160</v>
      </c>
      <c r="C84" s="538" t="s">
        <v>161</v>
      </c>
      <c r="D84" s="309"/>
      <c r="E84" s="310"/>
      <c r="F84" s="313"/>
      <c r="G84" s="310"/>
      <c r="H84" s="291"/>
      <c r="I84" s="310"/>
    </row>
    <row r="85" spans="1:9" x14ac:dyDescent="0.2">
      <c r="A85" s="536">
        <v>75</v>
      </c>
      <c r="B85" s="493" t="s">
        <v>162</v>
      </c>
      <c r="C85" s="538" t="s">
        <v>163</v>
      </c>
      <c r="D85" s="309"/>
      <c r="E85" s="310"/>
      <c r="F85" s="313"/>
      <c r="G85" s="310"/>
      <c r="H85" s="291"/>
      <c r="I85" s="310"/>
    </row>
    <row r="86" spans="1:9" x14ac:dyDescent="0.2">
      <c r="A86" s="536">
        <v>76</v>
      </c>
      <c r="B86" s="493" t="s">
        <v>164</v>
      </c>
      <c r="C86" s="538" t="s">
        <v>165</v>
      </c>
      <c r="D86" s="309"/>
      <c r="E86" s="310"/>
      <c r="F86" s="313"/>
      <c r="G86" s="310"/>
      <c r="H86" s="291"/>
      <c r="I86" s="310"/>
    </row>
    <row r="87" spans="1:9" x14ac:dyDescent="0.2">
      <c r="A87" s="536">
        <v>77</v>
      </c>
      <c r="B87" s="495" t="s">
        <v>166</v>
      </c>
      <c r="C87" s="538" t="s">
        <v>167</v>
      </c>
      <c r="D87" s="309"/>
      <c r="E87" s="310"/>
      <c r="F87" s="313"/>
      <c r="G87" s="310"/>
      <c r="H87" s="291"/>
      <c r="I87" s="310"/>
    </row>
    <row r="88" spans="1:9" ht="25.5" x14ac:dyDescent="0.2">
      <c r="A88" s="1145">
        <v>78</v>
      </c>
      <c r="B88" s="1180" t="s">
        <v>168</v>
      </c>
      <c r="C88" s="541" t="s">
        <v>320</v>
      </c>
      <c r="D88" s="309"/>
      <c r="E88" s="310"/>
      <c r="F88" s="313"/>
      <c r="G88" s="310"/>
      <c r="H88" s="291"/>
      <c r="I88" s="310"/>
    </row>
    <row r="89" spans="1:9" ht="51" x14ac:dyDescent="0.2">
      <c r="A89" s="1146"/>
      <c r="B89" s="1180"/>
      <c r="C89" s="538" t="s">
        <v>321</v>
      </c>
      <c r="D89" s="309"/>
      <c r="E89" s="310"/>
      <c r="F89" s="313"/>
      <c r="G89" s="310"/>
      <c r="H89" s="291"/>
      <c r="I89" s="310"/>
    </row>
    <row r="90" spans="1:9" ht="25.5" x14ac:dyDescent="0.2">
      <c r="A90" s="1146"/>
      <c r="B90" s="1180"/>
      <c r="C90" s="538" t="s">
        <v>322</v>
      </c>
      <c r="D90" s="309"/>
      <c r="E90" s="310"/>
      <c r="F90" s="313"/>
      <c r="G90" s="310"/>
      <c r="H90" s="291"/>
      <c r="I90" s="310"/>
    </row>
    <row r="91" spans="1:9" ht="38.25" x14ac:dyDescent="0.2">
      <c r="A91" s="1147"/>
      <c r="B91" s="1180"/>
      <c r="C91" s="542" t="s">
        <v>323</v>
      </c>
      <c r="D91" s="309"/>
      <c r="E91" s="310"/>
      <c r="F91" s="313"/>
      <c r="G91" s="310"/>
      <c r="H91" s="291"/>
      <c r="I91" s="310"/>
    </row>
    <row r="92" spans="1:9" ht="25.5" x14ac:dyDescent="0.2">
      <c r="A92" s="537">
        <v>79</v>
      </c>
      <c r="B92" s="495" t="s">
        <v>170</v>
      </c>
      <c r="C92" s="538" t="s">
        <v>171</v>
      </c>
      <c r="D92" s="309"/>
      <c r="E92" s="310"/>
      <c r="F92" s="313"/>
      <c r="G92" s="310"/>
      <c r="H92" s="291"/>
      <c r="I92" s="310"/>
    </row>
    <row r="93" spans="1:9" x14ac:dyDescent="0.2">
      <c r="A93" s="536">
        <v>80</v>
      </c>
      <c r="B93" s="495" t="s">
        <v>172</v>
      </c>
      <c r="C93" s="538" t="s">
        <v>173</v>
      </c>
      <c r="D93" s="309"/>
      <c r="E93" s="310"/>
      <c r="F93" s="313"/>
      <c r="G93" s="310"/>
      <c r="H93" s="291"/>
      <c r="I93" s="310"/>
    </row>
    <row r="94" spans="1:9" x14ac:dyDescent="0.2">
      <c r="A94" s="536">
        <v>81</v>
      </c>
      <c r="B94" s="700" t="s">
        <v>174</v>
      </c>
      <c r="C94" s="538" t="s">
        <v>175</v>
      </c>
      <c r="D94" s="309"/>
      <c r="E94" s="310"/>
      <c r="F94" s="313"/>
      <c r="G94" s="310"/>
      <c r="H94" s="291"/>
      <c r="I94" s="310"/>
    </row>
    <row r="95" spans="1:9" x14ac:dyDescent="0.2">
      <c r="A95" s="536">
        <v>82</v>
      </c>
      <c r="B95" s="495" t="s">
        <v>176</v>
      </c>
      <c r="C95" s="538" t="s">
        <v>177</v>
      </c>
      <c r="D95" s="309">
        <f>1827+30</f>
        <v>1857</v>
      </c>
      <c r="E95" s="310">
        <f>485-35</f>
        <v>450</v>
      </c>
      <c r="F95" s="313"/>
      <c r="G95" s="310"/>
      <c r="H95" s="291"/>
      <c r="I95" s="310"/>
    </row>
    <row r="96" spans="1:9" x14ac:dyDescent="0.2">
      <c r="A96" s="536">
        <v>83</v>
      </c>
      <c r="B96" s="700" t="s">
        <v>178</v>
      </c>
      <c r="C96" s="538" t="s">
        <v>179</v>
      </c>
      <c r="D96" s="309">
        <v>1907</v>
      </c>
      <c r="E96" s="310">
        <v>301</v>
      </c>
      <c r="F96" s="313"/>
      <c r="G96" s="310"/>
      <c r="H96" s="291"/>
      <c r="I96" s="310"/>
    </row>
    <row r="97" spans="1:9" x14ac:dyDescent="0.2">
      <c r="A97" s="536">
        <v>84</v>
      </c>
      <c r="B97" s="700" t="s">
        <v>180</v>
      </c>
      <c r="C97" s="538" t="s">
        <v>181</v>
      </c>
      <c r="D97" s="309">
        <f>5331-55</f>
        <v>5276</v>
      </c>
      <c r="E97" s="310">
        <f>1394-5</f>
        <v>1389</v>
      </c>
      <c r="F97" s="313"/>
      <c r="G97" s="310"/>
      <c r="H97" s="291"/>
      <c r="I97" s="310"/>
    </row>
    <row r="98" spans="1:9" x14ac:dyDescent="0.2">
      <c r="A98" s="536">
        <v>85</v>
      </c>
      <c r="B98" s="495" t="s">
        <v>182</v>
      </c>
      <c r="C98" s="538" t="s">
        <v>183</v>
      </c>
      <c r="D98" s="309">
        <f>2403+30</f>
        <v>2433</v>
      </c>
      <c r="E98" s="310">
        <v>611</v>
      </c>
      <c r="F98" s="313"/>
      <c r="G98" s="310"/>
      <c r="H98" s="291"/>
      <c r="I98" s="310"/>
    </row>
    <row r="99" spans="1:9" x14ac:dyDescent="0.2">
      <c r="A99" s="536">
        <v>86</v>
      </c>
      <c r="B99" s="493" t="s">
        <v>186</v>
      </c>
      <c r="C99" s="538" t="s">
        <v>187</v>
      </c>
      <c r="D99" s="309">
        <v>7622</v>
      </c>
      <c r="E99" s="310">
        <f>665-1</f>
        <v>664</v>
      </c>
      <c r="F99" s="313"/>
      <c r="G99" s="310"/>
      <c r="H99" s="291"/>
      <c r="I99" s="310"/>
    </row>
    <row r="100" spans="1:9" x14ac:dyDescent="0.2">
      <c r="A100" s="536">
        <v>88</v>
      </c>
      <c r="B100" s="493" t="s">
        <v>188</v>
      </c>
      <c r="C100" s="538" t="s">
        <v>189</v>
      </c>
      <c r="D100" s="309">
        <v>5638</v>
      </c>
      <c r="E100" s="310">
        <f>1000-9</f>
        <v>991</v>
      </c>
      <c r="F100" s="313"/>
      <c r="G100" s="310"/>
      <c r="H100" s="291"/>
      <c r="I100" s="310"/>
    </row>
    <row r="101" spans="1:9" x14ac:dyDescent="0.2">
      <c r="A101" s="536">
        <v>89</v>
      </c>
      <c r="B101" s="700" t="s">
        <v>190</v>
      </c>
      <c r="C101" s="538" t="s">
        <v>191</v>
      </c>
      <c r="D101" s="309">
        <v>1787</v>
      </c>
      <c r="E101" s="310">
        <v>548</v>
      </c>
      <c r="F101" s="313">
        <v>504</v>
      </c>
      <c r="G101" s="310">
        <v>2520</v>
      </c>
      <c r="H101" s="291"/>
      <c r="I101" s="310"/>
    </row>
    <row r="102" spans="1:9" x14ac:dyDescent="0.2">
      <c r="A102" s="536">
        <v>90</v>
      </c>
      <c r="B102" s="493" t="s">
        <v>192</v>
      </c>
      <c r="C102" s="538" t="s">
        <v>193</v>
      </c>
      <c r="D102" s="309">
        <v>2896</v>
      </c>
      <c r="E102" s="310">
        <v>519</v>
      </c>
      <c r="F102" s="313"/>
      <c r="G102" s="310"/>
      <c r="H102" s="291"/>
      <c r="I102" s="310"/>
    </row>
    <row r="103" spans="1:9" x14ac:dyDescent="0.2">
      <c r="A103" s="536">
        <v>91</v>
      </c>
      <c r="B103" s="493" t="s">
        <v>194</v>
      </c>
      <c r="C103" s="538" t="s">
        <v>195</v>
      </c>
      <c r="D103" s="309">
        <f>2570+18</f>
        <v>2588</v>
      </c>
      <c r="E103" s="310">
        <v>414</v>
      </c>
      <c r="F103" s="313">
        <v>360</v>
      </c>
      <c r="G103" s="310">
        <v>2819</v>
      </c>
      <c r="H103" s="291"/>
      <c r="I103" s="310"/>
    </row>
    <row r="104" spans="1:9" x14ac:dyDescent="0.2">
      <c r="A104" s="536">
        <v>92</v>
      </c>
      <c r="B104" s="495" t="s">
        <v>196</v>
      </c>
      <c r="C104" s="538" t="s">
        <v>197</v>
      </c>
      <c r="D104" s="309">
        <v>3343</v>
      </c>
      <c r="E104" s="310">
        <v>675</v>
      </c>
      <c r="F104" s="313">
        <v>540</v>
      </c>
      <c r="G104" s="310">
        <v>3666</v>
      </c>
      <c r="H104" s="291"/>
      <c r="I104" s="310"/>
    </row>
    <row r="105" spans="1:9" x14ac:dyDescent="0.2">
      <c r="A105" s="536">
        <v>93</v>
      </c>
      <c r="B105" s="700" t="s">
        <v>198</v>
      </c>
      <c r="C105" s="538" t="s">
        <v>199</v>
      </c>
      <c r="D105" s="309">
        <v>2194</v>
      </c>
      <c r="E105" s="310">
        <v>511</v>
      </c>
      <c r="F105" s="313"/>
      <c r="G105" s="310"/>
      <c r="H105" s="291"/>
      <c r="I105" s="310"/>
    </row>
    <row r="106" spans="1:9" x14ac:dyDescent="0.2">
      <c r="A106" s="536">
        <v>94</v>
      </c>
      <c r="B106" s="493" t="s">
        <v>202</v>
      </c>
      <c r="C106" s="538" t="s">
        <v>203</v>
      </c>
      <c r="D106" s="309">
        <f>5516+39</f>
        <v>5555</v>
      </c>
      <c r="E106" s="310">
        <v>1074</v>
      </c>
      <c r="F106" s="313">
        <v>719</v>
      </c>
      <c r="G106" s="310">
        <v>5287</v>
      </c>
      <c r="H106" s="291"/>
      <c r="I106" s="310"/>
    </row>
    <row r="107" spans="1:9" x14ac:dyDescent="0.2">
      <c r="A107" s="536">
        <v>96</v>
      </c>
      <c r="B107" s="493" t="s">
        <v>206</v>
      </c>
      <c r="C107" s="538" t="s">
        <v>207</v>
      </c>
      <c r="D107" s="309"/>
      <c r="E107" s="310"/>
      <c r="F107" s="313"/>
      <c r="G107" s="310"/>
      <c r="H107" s="291"/>
      <c r="I107" s="310"/>
    </row>
    <row r="108" spans="1:9" x14ac:dyDescent="0.2">
      <c r="A108" s="536">
        <v>98</v>
      </c>
      <c r="B108" s="493" t="s">
        <v>208</v>
      </c>
      <c r="C108" s="538" t="s">
        <v>209</v>
      </c>
      <c r="D108" s="309"/>
      <c r="E108" s="310"/>
      <c r="F108" s="313"/>
      <c r="G108" s="310"/>
      <c r="H108" s="291"/>
      <c r="I108" s="310"/>
    </row>
    <row r="109" spans="1:9" x14ac:dyDescent="0.2">
      <c r="A109" s="536">
        <v>99</v>
      </c>
      <c r="B109" s="700" t="s">
        <v>210</v>
      </c>
      <c r="C109" s="538" t="s">
        <v>211</v>
      </c>
      <c r="D109" s="309"/>
      <c r="E109" s="310"/>
      <c r="F109" s="313"/>
      <c r="G109" s="310"/>
      <c r="H109" s="291"/>
      <c r="I109" s="310"/>
    </row>
    <row r="110" spans="1:9" x14ac:dyDescent="0.2">
      <c r="A110" s="536">
        <v>100</v>
      </c>
      <c r="B110" s="700" t="s">
        <v>212</v>
      </c>
      <c r="C110" s="538" t="s">
        <v>213</v>
      </c>
      <c r="D110" s="309"/>
      <c r="E110" s="310"/>
      <c r="F110" s="313"/>
      <c r="G110" s="310"/>
      <c r="H110" s="291"/>
      <c r="I110" s="310"/>
    </row>
    <row r="111" spans="1:9" ht="25.5" x14ac:dyDescent="0.2">
      <c r="A111" s="536">
        <v>101</v>
      </c>
      <c r="B111" s="700" t="s">
        <v>214</v>
      </c>
      <c r="C111" s="538" t="s">
        <v>215</v>
      </c>
      <c r="D111" s="309"/>
      <c r="E111" s="310"/>
      <c r="F111" s="313"/>
      <c r="G111" s="310"/>
      <c r="H111" s="291"/>
      <c r="I111" s="310"/>
    </row>
    <row r="112" spans="1:9" x14ac:dyDescent="0.2">
      <c r="A112" s="536">
        <v>102</v>
      </c>
      <c r="B112" s="700" t="s">
        <v>216</v>
      </c>
      <c r="C112" s="538" t="s">
        <v>217</v>
      </c>
      <c r="D112" s="309"/>
      <c r="E112" s="310"/>
      <c r="F112" s="313"/>
      <c r="G112" s="310"/>
      <c r="H112" s="291"/>
      <c r="I112" s="310"/>
    </row>
    <row r="113" spans="1:9" x14ac:dyDescent="0.2">
      <c r="A113" s="536">
        <v>103</v>
      </c>
      <c r="B113" s="700" t="s">
        <v>218</v>
      </c>
      <c r="C113" s="538" t="s">
        <v>219</v>
      </c>
      <c r="D113" s="309"/>
      <c r="E113" s="310"/>
      <c r="F113" s="313"/>
      <c r="G113" s="310"/>
      <c r="H113" s="291"/>
      <c r="I113" s="310"/>
    </row>
    <row r="114" spans="1:9" x14ac:dyDescent="0.2">
      <c r="A114" s="536">
        <v>104</v>
      </c>
      <c r="B114" s="478" t="s">
        <v>220</v>
      </c>
      <c r="C114" s="540" t="s">
        <v>221</v>
      </c>
      <c r="D114" s="309"/>
      <c r="E114" s="310"/>
      <c r="F114" s="313"/>
      <c r="G114" s="310"/>
      <c r="H114" s="291"/>
      <c r="I114" s="310"/>
    </row>
    <row r="115" spans="1:9" x14ac:dyDescent="0.2">
      <c r="A115" s="536">
        <v>105</v>
      </c>
      <c r="B115" s="495" t="s">
        <v>222</v>
      </c>
      <c r="C115" s="538" t="s">
        <v>223</v>
      </c>
      <c r="D115" s="309"/>
      <c r="E115" s="310"/>
      <c r="F115" s="313"/>
      <c r="G115" s="310"/>
      <c r="H115" s="291"/>
      <c r="I115" s="310"/>
    </row>
    <row r="116" spans="1:9" x14ac:dyDescent="0.2">
      <c r="A116" s="536">
        <v>106</v>
      </c>
      <c r="B116" s="700" t="s">
        <v>224</v>
      </c>
      <c r="C116" s="538" t="s">
        <v>225</v>
      </c>
      <c r="D116" s="309"/>
      <c r="E116" s="310"/>
      <c r="F116" s="313"/>
      <c r="G116" s="310"/>
      <c r="H116" s="291"/>
      <c r="I116" s="310"/>
    </row>
    <row r="117" spans="1:9" ht="12.75" customHeight="1" x14ac:dyDescent="0.2">
      <c r="A117" s="536">
        <v>107</v>
      </c>
      <c r="B117" s="493" t="s">
        <v>226</v>
      </c>
      <c r="C117" s="543" t="s">
        <v>227</v>
      </c>
      <c r="D117" s="309"/>
      <c r="E117" s="310"/>
      <c r="F117" s="313"/>
      <c r="G117" s="310"/>
      <c r="H117" s="291"/>
      <c r="I117" s="310"/>
    </row>
    <row r="118" spans="1:9" x14ac:dyDescent="0.2">
      <c r="A118" s="536">
        <v>108</v>
      </c>
      <c r="B118" s="700" t="s">
        <v>228</v>
      </c>
      <c r="C118" s="538" t="s">
        <v>229</v>
      </c>
      <c r="D118" s="309"/>
      <c r="E118" s="310"/>
      <c r="F118" s="313"/>
      <c r="G118" s="310"/>
      <c r="H118" s="291"/>
      <c r="I118" s="310"/>
    </row>
    <row r="119" spans="1:9" x14ac:dyDescent="0.2">
      <c r="A119" s="536">
        <v>109</v>
      </c>
      <c r="B119" s="495" t="s">
        <v>230</v>
      </c>
      <c r="C119" s="538" t="s">
        <v>231</v>
      </c>
      <c r="D119" s="309"/>
      <c r="E119" s="310"/>
      <c r="F119" s="313"/>
      <c r="G119" s="310"/>
      <c r="H119" s="291"/>
      <c r="I119" s="310"/>
    </row>
    <row r="120" spans="1:9" x14ac:dyDescent="0.2">
      <c r="A120" s="536">
        <v>110</v>
      </c>
      <c r="B120" s="493" t="s">
        <v>232</v>
      </c>
      <c r="C120" s="538" t="s">
        <v>233</v>
      </c>
      <c r="D120" s="309"/>
      <c r="E120" s="310"/>
      <c r="F120" s="313"/>
      <c r="G120" s="310"/>
      <c r="H120" s="291"/>
      <c r="I120" s="310"/>
    </row>
    <row r="121" spans="1:9" x14ac:dyDescent="0.2">
      <c r="A121" s="536">
        <v>111</v>
      </c>
      <c r="B121" s="495" t="s">
        <v>234</v>
      </c>
      <c r="C121" s="538" t="s">
        <v>235</v>
      </c>
      <c r="D121" s="309"/>
      <c r="E121" s="310"/>
      <c r="F121" s="313"/>
      <c r="G121" s="310"/>
      <c r="H121" s="291"/>
      <c r="I121" s="310"/>
    </row>
    <row r="122" spans="1:9" x14ac:dyDescent="0.2">
      <c r="A122" s="536">
        <v>112</v>
      </c>
      <c r="B122" s="495" t="s">
        <v>236</v>
      </c>
      <c r="C122" s="538" t="s">
        <v>237</v>
      </c>
      <c r="D122" s="309"/>
      <c r="E122" s="310"/>
      <c r="F122" s="313"/>
      <c r="G122" s="310"/>
      <c r="H122" s="291"/>
      <c r="I122" s="310"/>
    </row>
    <row r="123" spans="1:9" x14ac:dyDescent="0.2">
      <c r="A123" s="536">
        <v>113</v>
      </c>
      <c r="B123" s="700" t="s">
        <v>238</v>
      </c>
      <c r="C123" s="538" t="s">
        <v>239</v>
      </c>
      <c r="D123" s="309"/>
      <c r="E123" s="310"/>
      <c r="F123" s="313"/>
      <c r="G123" s="310"/>
      <c r="H123" s="291"/>
      <c r="I123" s="310"/>
    </row>
    <row r="124" spans="1:9" ht="25.5" x14ac:dyDescent="0.2">
      <c r="A124" s="536">
        <v>114</v>
      </c>
      <c r="B124" s="700" t="s">
        <v>240</v>
      </c>
      <c r="C124" s="544" t="s">
        <v>241</v>
      </c>
      <c r="D124" s="309"/>
      <c r="E124" s="310"/>
      <c r="F124" s="313"/>
      <c r="G124" s="310"/>
      <c r="H124" s="291"/>
      <c r="I124" s="310"/>
    </row>
    <row r="125" spans="1:9" x14ac:dyDescent="0.2">
      <c r="A125" s="536">
        <v>115</v>
      </c>
      <c r="B125" s="700" t="s">
        <v>242</v>
      </c>
      <c r="C125" s="538" t="s">
        <v>243</v>
      </c>
      <c r="D125" s="309"/>
      <c r="E125" s="310"/>
      <c r="F125" s="313"/>
      <c r="G125" s="310"/>
      <c r="H125" s="291"/>
      <c r="I125" s="310"/>
    </row>
    <row r="126" spans="1:9" x14ac:dyDescent="0.2">
      <c r="A126" s="536">
        <v>116</v>
      </c>
      <c r="B126" s="700" t="s">
        <v>244</v>
      </c>
      <c r="C126" s="538" t="s">
        <v>245</v>
      </c>
      <c r="D126" s="309"/>
      <c r="E126" s="310"/>
      <c r="F126" s="313"/>
      <c r="G126" s="310"/>
      <c r="H126" s="291"/>
      <c r="I126" s="310"/>
    </row>
    <row r="127" spans="1:9" x14ac:dyDescent="0.2">
      <c r="A127" s="536">
        <v>117</v>
      </c>
      <c r="B127" s="700" t="s">
        <v>246</v>
      </c>
      <c r="C127" s="538" t="s">
        <v>247</v>
      </c>
      <c r="D127" s="309"/>
      <c r="E127" s="310"/>
      <c r="F127" s="313"/>
      <c r="G127" s="310"/>
      <c r="H127" s="291"/>
      <c r="I127" s="310"/>
    </row>
    <row r="128" spans="1:9" x14ac:dyDescent="0.2">
      <c r="A128" s="536">
        <v>118</v>
      </c>
      <c r="B128" s="493" t="s">
        <v>248</v>
      </c>
      <c r="C128" s="538" t="s">
        <v>249</v>
      </c>
      <c r="D128" s="309"/>
      <c r="E128" s="310"/>
      <c r="F128" s="313"/>
      <c r="G128" s="310"/>
      <c r="H128" s="291"/>
      <c r="I128" s="310"/>
    </row>
    <row r="129" spans="1:9" x14ac:dyDescent="0.2">
      <c r="A129" s="536">
        <v>119</v>
      </c>
      <c r="B129" s="493" t="s">
        <v>250</v>
      </c>
      <c r="C129" s="538" t="s">
        <v>251</v>
      </c>
      <c r="D129" s="309"/>
      <c r="E129" s="310"/>
      <c r="F129" s="313"/>
      <c r="G129" s="310"/>
      <c r="H129" s="291"/>
      <c r="I129" s="310"/>
    </row>
    <row r="130" spans="1:9" x14ac:dyDescent="0.2">
      <c r="A130" s="536">
        <v>120</v>
      </c>
      <c r="B130" s="493" t="s">
        <v>252</v>
      </c>
      <c r="C130" s="538" t="s">
        <v>253</v>
      </c>
      <c r="D130" s="309"/>
      <c r="E130" s="310"/>
      <c r="F130" s="313"/>
      <c r="G130" s="310"/>
      <c r="H130" s="291"/>
      <c r="I130" s="310"/>
    </row>
    <row r="131" spans="1:9" x14ac:dyDescent="0.2">
      <c r="A131" s="536">
        <v>121</v>
      </c>
      <c r="B131" s="700" t="s">
        <v>254</v>
      </c>
      <c r="C131" s="538" t="s">
        <v>255</v>
      </c>
      <c r="D131" s="309"/>
      <c r="E131" s="310"/>
      <c r="F131" s="313"/>
      <c r="G131" s="310"/>
      <c r="H131" s="291"/>
      <c r="I131" s="310"/>
    </row>
    <row r="132" spans="1:9" x14ac:dyDescent="0.2">
      <c r="A132" s="536">
        <v>122</v>
      </c>
      <c r="B132" s="700" t="s">
        <v>256</v>
      </c>
      <c r="C132" s="538" t="s">
        <v>257</v>
      </c>
      <c r="D132" s="309"/>
      <c r="E132" s="310"/>
      <c r="F132" s="313"/>
      <c r="G132" s="310"/>
      <c r="H132" s="291"/>
      <c r="I132" s="310"/>
    </row>
    <row r="133" spans="1:9" x14ac:dyDescent="0.2">
      <c r="A133" s="536">
        <v>123</v>
      </c>
      <c r="B133" s="700" t="s">
        <v>258</v>
      </c>
      <c r="C133" s="538" t="s">
        <v>259</v>
      </c>
      <c r="D133" s="309"/>
      <c r="E133" s="310"/>
      <c r="F133" s="313"/>
      <c r="G133" s="310"/>
      <c r="H133" s="291"/>
      <c r="I133" s="310"/>
    </row>
    <row r="134" spans="1:9" x14ac:dyDescent="0.2">
      <c r="A134" s="536">
        <v>124</v>
      </c>
      <c r="B134" s="493" t="s">
        <v>260</v>
      </c>
      <c r="C134" s="538" t="s">
        <v>261</v>
      </c>
      <c r="D134" s="309"/>
      <c r="E134" s="310"/>
      <c r="F134" s="313"/>
      <c r="G134" s="310"/>
      <c r="H134" s="291"/>
      <c r="I134" s="310"/>
    </row>
    <row r="135" spans="1:9" x14ac:dyDescent="0.2">
      <c r="A135" s="536">
        <v>125</v>
      </c>
      <c r="B135" s="495" t="s">
        <v>262</v>
      </c>
      <c r="C135" s="538" t="s">
        <v>263</v>
      </c>
      <c r="D135" s="309">
        <v>11233</v>
      </c>
      <c r="E135" s="310">
        <v>513</v>
      </c>
      <c r="F135" s="313"/>
      <c r="G135" s="310"/>
      <c r="H135" s="291"/>
      <c r="I135" s="310"/>
    </row>
    <row r="136" spans="1:9" x14ac:dyDescent="0.2">
      <c r="A136" s="536">
        <v>126</v>
      </c>
      <c r="B136" s="700" t="s">
        <v>264</v>
      </c>
      <c r="C136" s="538" t="s">
        <v>265</v>
      </c>
      <c r="D136" s="309"/>
      <c r="E136" s="310"/>
      <c r="F136" s="313"/>
      <c r="G136" s="310"/>
      <c r="H136" s="291"/>
      <c r="I136" s="310"/>
    </row>
    <row r="137" spans="1:9" x14ac:dyDescent="0.2">
      <c r="A137" s="536">
        <v>127</v>
      </c>
      <c r="B137" s="493" t="s">
        <v>266</v>
      </c>
      <c r="C137" s="538" t="s">
        <v>267</v>
      </c>
      <c r="D137" s="309"/>
      <c r="E137" s="310"/>
      <c r="F137" s="313"/>
      <c r="G137" s="310"/>
      <c r="H137" s="291"/>
      <c r="I137" s="310"/>
    </row>
    <row r="138" spans="1:9" x14ac:dyDescent="0.2">
      <c r="A138" s="536">
        <v>128</v>
      </c>
      <c r="B138" s="700" t="s">
        <v>268</v>
      </c>
      <c r="C138" s="538" t="s">
        <v>269</v>
      </c>
      <c r="D138" s="309"/>
      <c r="E138" s="310"/>
      <c r="F138" s="313"/>
      <c r="G138" s="310"/>
      <c r="H138" s="291"/>
      <c r="I138" s="310"/>
    </row>
    <row r="139" spans="1:9" x14ac:dyDescent="0.2">
      <c r="A139" s="536">
        <v>129</v>
      </c>
      <c r="B139" s="480" t="s">
        <v>270</v>
      </c>
      <c r="C139" s="545" t="s">
        <v>271</v>
      </c>
      <c r="D139" s="309">
        <f>145959+50</f>
        <v>146009</v>
      </c>
      <c r="E139" s="310">
        <f>31107+30</f>
        <v>31137</v>
      </c>
      <c r="F139" s="291">
        <v>5073</v>
      </c>
      <c r="G139" s="310">
        <v>94120</v>
      </c>
      <c r="H139" s="291">
        <v>594</v>
      </c>
      <c r="I139" s="310">
        <v>7130</v>
      </c>
    </row>
    <row r="140" spans="1:9" x14ac:dyDescent="0.2">
      <c r="A140" s="536">
        <v>130</v>
      </c>
      <c r="B140" s="500" t="s">
        <v>272</v>
      </c>
      <c r="C140" s="545" t="s">
        <v>273</v>
      </c>
      <c r="D140" s="309"/>
      <c r="E140" s="310"/>
      <c r="F140" s="313"/>
      <c r="G140" s="310"/>
      <c r="H140" s="291"/>
      <c r="I140" s="310"/>
    </row>
    <row r="141" spans="1:9" x14ac:dyDescent="0.2">
      <c r="A141" s="536">
        <v>131</v>
      </c>
      <c r="B141" s="480" t="s">
        <v>274</v>
      </c>
      <c r="C141" s="276" t="s">
        <v>749</v>
      </c>
      <c r="D141" s="309"/>
      <c r="E141" s="310"/>
      <c r="F141" s="313"/>
      <c r="G141" s="310"/>
      <c r="H141" s="291"/>
      <c r="I141" s="310"/>
    </row>
    <row r="142" spans="1:9" x14ac:dyDescent="0.2">
      <c r="A142" s="536">
        <v>132</v>
      </c>
      <c r="B142" s="482" t="s">
        <v>275</v>
      </c>
      <c r="C142" s="483" t="s">
        <v>276</v>
      </c>
      <c r="D142" s="309"/>
      <c r="E142" s="310"/>
      <c r="F142" s="313"/>
      <c r="G142" s="310"/>
      <c r="H142" s="291"/>
      <c r="I142" s="310"/>
    </row>
    <row r="143" spans="1:9" x14ac:dyDescent="0.2">
      <c r="A143" s="536">
        <v>133</v>
      </c>
      <c r="B143" s="484" t="s">
        <v>277</v>
      </c>
      <c r="C143" s="483" t="s">
        <v>278</v>
      </c>
      <c r="D143" s="309"/>
      <c r="E143" s="310"/>
      <c r="F143" s="313"/>
      <c r="G143" s="310"/>
      <c r="H143" s="291"/>
      <c r="I143" s="310"/>
    </row>
    <row r="144" spans="1:9" x14ac:dyDescent="0.2">
      <c r="A144" s="536">
        <v>134</v>
      </c>
      <c r="B144" s="484" t="s">
        <v>279</v>
      </c>
      <c r="C144" s="483" t="s">
        <v>280</v>
      </c>
      <c r="D144" s="309"/>
      <c r="E144" s="310"/>
      <c r="F144" s="313"/>
      <c r="G144" s="310"/>
      <c r="H144" s="291"/>
      <c r="I144" s="310"/>
    </row>
    <row r="145" spans="1:9" ht="24" x14ac:dyDescent="0.2">
      <c r="A145" s="309">
        <v>135</v>
      </c>
      <c r="B145" s="38" t="s">
        <v>443</v>
      </c>
      <c r="C145" s="485" t="s">
        <v>444</v>
      </c>
      <c r="D145" s="314"/>
      <c r="E145" s="315"/>
      <c r="F145" s="316"/>
      <c r="G145" s="315"/>
      <c r="H145" s="298"/>
      <c r="I145" s="315"/>
    </row>
    <row r="146" spans="1:9" x14ac:dyDescent="0.2">
      <c r="A146" s="546">
        <v>136</v>
      </c>
      <c r="B146" s="484" t="s">
        <v>281</v>
      </c>
      <c r="C146" s="483" t="s">
        <v>282</v>
      </c>
      <c r="D146" s="309"/>
      <c r="E146" s="310"/>
      <c r="F146" s="313"/>
      <c r="G146" s="310"/>
      <c r="H146" s="291"/>
      <c r="I146" s="310"/>
    </row>
    <row r="147" spans="1:9" ht="13.5" thickBot="1" x14ac:dyDescent="0.25">
      <c r="A147" s="547">
        <v>137</v>
      </c>
      <c r="B147" s="548" t="s">
        <v>756</v>
      </c>
      <c r="C147" s="549" t="s">
        <v>757</v>
      </c>
      <c r="D147" s="356"/>
      <c r="E147" s="318"/>
      <c r="F147" s="317"/>
      <c r="G147" s="318"/>
      <c r="H147" s="301"/>
      <c r="I147" s="318"/>
    </row>
    <row r="148" spans="1:9" s="307" customFormat="1" x14ac:dyDescent="0.2">
      <c r="A148" s="308"/>
      <c r="C148" s="319"/>
    </row>
    <row r="149" spans="1:9" s="307" customFormat="1" x14ac:dyDescent="0.2">
      <c r="C149" s="319"/>
    </row>
    <row r="150" spans="1:9" s="307" customFormat="1" x14ac:dyDescent="0.2">
      <c r="C150" s="319"/>
    </row>
    <row r="151" spans="1:9" x14ac:dyDescent="0.2">
      <c r="G151" s="307"/>
      <c r="I151" s="307"/>
    </row>
  </sheetData>
  <mergeCells count="16">
    <mergeCell ref="A1:I1"/>
    <mergeCell ref="A3:A6"/>
    <mergeCell ref="B3:B6"/>
    <mergeCell ref="C3:C6"/>
    <mergeCell ref="D3:E4"/>
    <mergeCell ref="F3:G4"/>
    <mergeCell ref="H3:I4"/>
    <mergeCell ref="I5:I6"/>
    <mergeCell ref="F5:F6"/>
    <mergeCell ref="G5:G6"/>
    <mergeCell ref="H5:H6"/>
    <mergeCell ref="A7:C7"/>
    <mergeCell ref="A88:A91"/>
    <mergeCell ref="B88:B91"/>
    <mergeCell ref="D5:D6"/>
    <mergeCell ref="E5:E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zoomScale="90" zoomScaleNormal="90" workbookViewId="0">
      <pane xSplit="3" ySplit="7" topLeftCell="D122" activePane="bottomRight" state="frozen"/>
      <selection pane="topRight" activeCell="D1" sqref="D1"/>
      <selection pane="bottomLeft" activeCell="A8" sqref="A8"/>
      <selection pane="bottomRight" activeCell="L152" sqref="L152"/>
    </sheetView>
  </sheetViews>
  <sheetFormatPr defaultRowHeight="12.75" x14ac:dyDescent="0.2"/>
  <cols>
    <col min="1" max="1" width="5.140625" style="276" customWidth="1"/>
    <col min="2" max="2" width="9.5703125" style="276" customWidth="1"/>
    <col min="3" max="3" width="32.140625" style="276" customWidth="1"/>
    <col min="4" max="4" width="17" style="277" customWidth="1"/>
    <col min="5" max="5" width="14.28515625" style="277" customWidth="1"/>
    <col min="6" max="6" width="12.42578125" style="277" customWidth="1"/>
    <col min="7" max="7" width="12.42578125" style="276" customWidth="1"/>
    <col min="8" max="8" width="11.5703125" style="358" customWidth="1"/>
    <col min="9" max="9" width="12.42578125" style="276" customWidth="1"/>
    <col min="10" max="16384" width="9.140625" style="276"/>
  </cols>
  <sheetData>
    <row r="1" spans="1:9" s="275" customFormat="1" ht="21" customHeight="1" x14ac:dyDescent="0.25">
      <c r="A1" s="1155" t="s">
        <v>663</v>
      </c>
      <c r="B1" s="1156"/>
      <c r="C1" s="1156"/>
      <c r="D1" s="1156"/>
      <c r="E1" s="1156"/>
      <c r="F1" s="1156"/>
      <c r="G1" s="1210"/>
      <c r="H1" s="1210"/>
      <c r="I1" s="1210"/>
    </row>
    <row r="2" spans="1:9" ht="13.5" thickBot="1" x14ac:dyDescent="0.25"/>
    <row r="3" spans="1:9" s="359" customFormat="1" ht="12" customHeight="1" x14ac:dyDescent="0.2">
      <c r="A3" s="1157" t="s">
        <v>1</v>
      </c>
      <c r="B3" s="1160" t="s">
        <v>626</v>
      </c>
      <c r="C3" s="1163" t="s">
        <v>3</v>
      </c>
      <c r="D3" s="1166" t="s">
        <v>627</v>
      </c>
      <c r="E3" s="1167"/>
      <c r="F3" s="1170" t="s">
        <v>628</v>
      </c>
      <c r="G3" s="1188"/>
      <c r="H3" s="1170" t="s">
        <v>629</v>
      </c>
      <c r="I3" s="1212"/>
    </row>
    <row r="4" spans="1:9" s="359" customFormat="1" ht="15" customHeight="1" x14ac:dyDescent="0.2">
      <c r="A4" s="1183"/>
      <c r="B4" s="1184"/>
      <c r="C4" s="1211"/>
      <c r="D4" s="1189"/>
      <c r="E4" s="1190"/>
      <c r="F4" s="1189"/>
      <c r="G4" s="1190"/>
      <c r="H4" s="1189"/>
      <c r="I4" s="1213"/>
    </row>
    <row r="5" spans="1:9" s="359" customFormat="1" ht="19.5" customHeight="1" x14ac:dyDescent="0.2">
      <c r="A5" s="1183"/>
      <c r="B5" s="1184"/>
      <c r="C5" s="1211"/>
      <c r="D5" s="1151" t="s">
        <v>424</v>
      </c>
      <c r="E5" s="1153" t="s">
        <v>630</v>
      </c>
      <c r="F5" s="1175" t="s">
        <v>631</v>
      </c>
      <c r="G5" s="1071" t="s">
        <v>632</v>
      </c>
      <c r="H5" s="1193" t="s">
        <v>633</v>
      </c>
      <c r="I5" s="1173" t="s">
        <v>634</v>
      </c>
    </row>
    <row r="6" spans="1:9" s="359" customFormat="1" ht="21.75" customHeight="1" thickBot="1" x14ac:dyDescent="0.25">
      <c r="A6" s="1159"/>
      <c r="B6" s="1162"/>
      <c r="C6" s="1165"/>
      <c r="D6" s="1194"/>
      <c r="E6" s="1197"/>
      <c r="F6" s="1194"/>
      <c r="G6" s="1197"/>
      <c r="H6" s="1194"/>
      <c r="I6" s="1208"/>
    </row>
    <row r="7" spans="1:9" ht="12.75" customHeight="1" x14ac:dyDescent="0.2">
      <c r="A7" s="1142" t="s">
        <v>388</v>
      </c>
      <c r="B7" s="1143"/>
      <c r="C7" s="1179"/>
      <c r="D7" s="283">
        <f t="shared" ref="D7:I7" si="0">SUM(D8:D146)-D92</f>
        <v>50318</v>
      </c>
      <c r="E7" s="727">
        <f t="shared" si="0"/>
        <v>6273</v>
      </c>
      <c r="F7" s="283">
        <f t="shared" si="0"/>
        <v>5390</v>
      </c>
      <c r="G7" s="286">
        <f t="shared" si="0"/>
        <v>166372</v>
      </c>
      <c r="H7" s="285">
        <f t="shared" si="0"/>
        <v>4074</v>
      </c>
      <c r="I7" s="286">
        <f t="shared" si="0"/>
        <v>85560</v>
      </c>
    </row>
    <row r="8" spans="1:9" x14ac:dyDescent="0.2">
      <c r="A8" s="364">
        <v>1</v>
      </c>
      <c r="B8" s="493" t="s">
        <v>15</v>
      </c>
      <c r="C8" s="494" t="s">
        <v>16</v>
      </c>
      <c r="D8" s="474"/>
      <c r="E8" s="290"/>
      <c r="F8" s="292"/>
      <c r="G8" s="290"/>
      <c r="H8" s="291"/>
      <c r="I8" s="290"/>
    </row>
    <row r="9" spans="1:9" x14ac:dyDescent="0.2">
      <c r="A9" s="364">
        <v>2</v>
      </c>
      <c r="B9" s="495" t="s">
        <v>17</v>
      </c>
      <c r="C9" s="494" t="s">
        <v>18</v>
      </c>
      <c r="D9" s="474"/>
      <c r="E9" s="361"/>
      <c r="F9" s="292"/>
      <c r="G9" s="290"/>
      <c r="H9" s="291"/>
      <c r="I9" s="290"/>
    </row>
    <row r="10" spans="1:9" x14ac:dyDescent="0.2">
      <c r="A10" s="364">
        <v>3</v>
      </c>
      <c r="B10" s="700" t="s">
        <v>19</v>
      </c>
      <c r="C10" s="494" t="s">
        <v>20</v>
      </c>
      <c r="D10" s="474">
        <f>1460+42</f>
        <v>1502</v>
      </c>
      <c r="E10" s="361">
        <v>88</v>
      </c>
      <c r="F10" s="292"/>
      <c r="G10" s="290"/>
      <c r="H10" s="291">
        <v>221</v>
      </c>
      <c r="I10" s="290">
        <v>4650</v>
      </c>
    </row>
    <row r="11" spans="1:9" x14ac:dyDescent="0.2">
      <c r="A11" s="364">
        <v>4</v>
      </c>
      <c r="B11" s="493" t="s">
        <v>21</v>
      </c>
      <c r="C11" s="494" t="s">
        <v>22</v>
      </c>
      <c r="D11" s="474"/>
      <c r="E11" s="361"/>
      <c r="F11" s="292"/>
      <c r="G11" s="290"/>
      <c r="H11" s="291"/>
      <c r="I11" s="290"/>
    </row>
    <row r="12" spans="1:9" x14ac:dyDescent="0.2">
      <c r="A12" s="364">
        <v>5</v>
      </c>
      <c r="B12" s="493" t="s">
        <v>23</v>
      </c>
      <c r="C12" s="494" t="s">
        <v>24</v>
      </c>
      <c r="D12" s="474"/>
      <c r="E12" s="361"/>
      <c r="F12" s="292"/>
      <c r="G12" s="290"/>
      <c r="H12" s="291"/>
      <c r="I12" s="290"/>
    </row>
    <row r="13" spans="1:9" x14ac:dyDescent="0.2">
      <c r="A13" s="364">
        <v>6</v>
      </c>
      <c r="B13" s="700" t="s">
        <v>25</v>
      </c>
      <c r="C13" s="494" t="s">
        <v>26</v>
      </c>
      <c r="D13" s="474"/>
      <c r="E13" s="361"/>
      <c r="F13" s="292"/>
      <c r="G13" s="290"/>
      <c r="H13" s="291"/>
      <c r="I13" s="290"/>
    </row>
    <row r="14" spans="1:9" x14ac:dyDescent="0.2">
      <c r="A14" s="364">
        <v>7</v>
      </c>
      <c r="B14" s="493" t="s">
        <v>27</v>
      </c>
      <c r="C14" s="494" t="s">
        <v>28</v>
      </c>
      <c r="D14" s="474"/>
      <c r="E14" s="361"/>
      <c r="F14" s="292"/>
      <c r="G14" s="290"/>
      <c r="H14" s="291"/>
      <c r="I14" s="290"/>
    </row>
    <row r="15" spans="1:9" x14ac:dyDescent="0.2">
      <c r="A15" s="364">
        <v>8</v>
      </c>
      <c r="B15" s="700" t="s">
        <v>29</v>
      </c>
      <c r="C15" s="494" t="s">
        <v>30</v>
      </c>
      <c r="D15" s="474"/>
      <c r="E15" s="361"/>
      <c r="F15" s="292"/>
      <c r="G15" s="290"/>
      <c r="H15" s="291"/>
      <c r="I15" s="290"/>
    </row>
    <row r="16" spans="1:9" x14ac:dyDescent="0.2">
      <c r="A16" s="364">
        <v>9</v>
      </c>
      <c r="B16" s="700" t="s">
        <v>31</v>
      </c>
      <c r="C16" s="494" t="s">
        <v>32</v>
      </c>
      <c r="D16" s="474"/>
      <c r="E16" s="361"/>
      <c r="F16" s="292"/>
      <c r="G16" s="290"/>
      <c r="H16" s="291"/>
      <c r="I16" s="290"/>
    </row>
    <row r="17" spans="1:9" x14ac:dyDescent="0.2">
      <c r="A17" s="364">
        <v>10</v>
      </c>
      <c r="B17" s="700" t="s">
        <v>33</v>
      </c>
      <c r="C17" s="494" t="s">
        <v>34</v>
      </c>
      <c r="D17" s="474">
        <v>1460</v>
      </c>
      <c r="E17" s="361">
        <f>125-1</f>
        <v>124</v>
      </c>
      <c r="F17" s="474">
        <f>363-24</f>
        <v>339</v>
      </c>
      <c r="G17" s="475">
        <f>10890-742</f>
        <v>10148</v>
      </c>
      <c r="H17" s="291"/>
      <c r="I17" s="290"/>
    </row>
    <row r="18" spans="1:9" x14ac:dyDescent="0.2">
      <c r="A18" s="364">
        <v>11</v>
      </c>
      <c r="B18" s="700" t="s">
        <v>35</v>
      </c>
      <c r="C18" s="494" t="s">
        <v>36</v>
      </c>
      <c r="D18" s="474"/>
      <c r="E18" s="361"/>
      <c r="F18" s="292"/>
      <c r="G18" s="290"/>
      <c r="H18" s="291"/>
      <c r="I18" s="290"/>
    </row>
    <row r="19" spans="1:9" x14ac:dyDescent="0.2">
      <c r="A19" s="364">
        <v>12</v>
      </c>
      <c r="B19" s="700" t="s">
        <v>37</v>
      </c>
      <c r="C19" s="494" t="s">
        <v>38</v>
      </c>
      <c r="D19" s="474"/>
      <c r="E19" s="361"/>
      <c r="F19" s="292"/>
      <c r="G19" s="290"/>
      <c r="H19" s="291"/>
      <c r="I19" s="290"/>
    </row>
    <row r="20" spans="1:9" ht="12" customHeight="1" x14ac:dyDescent="0.2">
      <c r="A20" s="364">
        <v>13</v>
      </c>
      <c r="B20" s="700" t="s">
        <v>39</v>
      </c>
      <c r="C20" s="494" t="s">
        <v>40</v>
      </c>
      <c r="D20" s="474"/>
      <c r="E20" s="361"/>
      <c r="F20" s="292"/>
      <c r="G20" s="290"/>
      <c r="H20" s="291"/>
      <c r="I20" s="290"/>
    </row>
    <row r="21" spans="1:9" ht="12" customHeight="1" x14ac:dyDescent="0.2">
      <c r="A21" s="364">
        <v>14</v>
      </c>
      <c r="B21" s="700" t="s">
        <v>41</v>
      </c>
      <c r="C21" s="494" t="s">
        <v>42</v>
      </c>
      <c r="D21" s="474"/>
      <c r="E21" s="361"/>
      <c r="F21" s="292"/>
      <c r="G21" s="290"/>
      <c r="H21" s="291"/>
      <c r="I21" s="290"/>
    </row>
    <row r="22" spans="1:9" x14ac:dyDescent="0.2">
      <c r="A22" s="364">
        <v>15</v>
      </c>
      <c r="B22" s="700" t="s">
        <v>43</v>
      </c>
      <c r="C22" s="494" t="s">
        <v>44</v>
      </c>
      <c r="D22" s="474"/>
      <c r="E22" s="361"/>
      <c r="F22" s="292"/>
      <c r="G22" s="290"/>
      <c r="H22" s="291"/>
      <c r="I22" s="290"/>
    </row>
    <row r="23" spans="1:9" x14ac:dyDescent="0.2">
      <c r="A23" s="364">
        <v>16</v>
      </c>
      <c r="B23" s="700" t="s">
        <v>45</v>
      </c>
      <c r="C23" s="494" t="s">
        <v>46</v>
      </c>
      <c r="D23" s="474"/>
      <c r="E23" s="361"/>
      <c r="F23" s="292"/>
      <c r="G23" s="290"/>
      <c r="H23" s="291"/>
      <c r="I23" s="290"/>
    </row>
    <row r="24" spans="1:9" x14ac:dyDescent="0.2">
      <c r="A24" s="364">
        <v>17</v>
      </c>
      <c r="B24" s="700" t="s">
        <v>47</v>
      </c>
      <c r="C24" s="494" t="s">
        <v>48</v>
      </c>
      <c r="D24" s="474">
        <f>3735+38</f>
        <v>3773</v>
      </c>
      <c r="E24" s="361">
        <v>447</v>
      </c>
      <c r="F24" s="292"/>
      <c r="G24" s="290"/>
      <c r="H24" s="291"/>
      <c r="I24" s="290"/>
    </row>
    <row r="25" spans="1:9" x14ac:dyDescent="0.2">
      <c r="A25" s="364">
        <v>18</v>
      </c>
      <c r="B25" s="493" t="s">
        <v>49</v>
      </c>
      <c r="C25" s="494" t="s">
        <v>50</v>
      </c>
      <c r="D25" s="474"/>
      <c r="E25" s="361"/>
      <c r="F25" s="292"/>
      <c r="G25" s="290"/>
      <c r="H25" s="291"/>
      <c r="I25" s="290"/>
    </row>
    <row r="26" spans="1:9" x14ac:dyDescent="0.2">
      <c r="A26" s="364">
        <v>19</v>
      </c>
      <c r="B26" s="493" t="s">
        <v>51</v>
      </c>
      <c r="C26" s="494" t="s">
        <v>52</v>
      </c>
      <c r="D26" s="474"/>
      <c r="E26" s="361"/>
      <c r="F26" s="292"/>
      <c r="G26" s="290"/>
      <c r="H26" s="291"/>
      <c r="I26" s="290"/>
    </row>
    <row r="27" spans="1:9" x14ac:dyDescent="0.2">
      <c r="A27" s="364">
        <v>20</v>
      </c>
      <c r="B27" s="493" t="s">
        <v>53</v>
      </c>
      <c r="C27" s="494" t="s">
        <v>54</v>
      </c>
      <c r="D27" s="474">
        <f>1485-188-5</f>
        <v>1292</v>
      </c>
      <c r="E27" s="361">
        <v>125</v>
      </c>
      <c r="F27" s="474">
        <f>363-24</f>
        <v>339</v>
      </c>
      <c r="G27" s="475">
        <f>10890-742</f>
        <v>10148</v>
      </c>
      <c r="H27" s="291"/>
      <c r="I27" s="290"/>
    </row>
    <row r="28" spans="1:9" x14ac:dyDescent="0.2">
      <c r="A28" s="364">
        <v>21</v>
      </c>
      <c r="B28" s="493" t="s">
        <v>55</v>
      </c>
      <c r="C28" s="494" t="s">
        <v>56</v>
      </c>
      <c r="D28" s="474">
        <f>1459+42</f>
        <v>1501</v>
      </c>
      <c r="E28" s="361">
        <v>88</v>
      </c>
      <c r="F28" s="292">
        <v>330</v>
      </c>
      <c r="G28" s="290">
        <v>9900</v>
      </c>
      <c r="H28" s="291"/>
      <c r="I28" s="290"/>
    </row>
    <row r="29" spans="1:9" x14ac:dyDescent="0.2">
      <c r="A29" s="539">
        <v>22</v>
      </c>
      <c r="B29" s="700" t="s">
        <v>57</v>
      </c>
      <c r="C29" s="494" t="s">
        <v>58</v>
      </c>
      <c r="D29" s="474"/>
      <c r="E29" s="361"/>
      <c r="F29" s="309"/>
      <c r="G29" s="290"/>
      <c r="H29" s="291"/>
      <c r="I29" s="290"/>
    </row>
    <row r="30" spans="1:9" x14ac:dyDescent="0.2">
      <c r="A30" s="364">
        <v>23</v>
      </c>
      <c r="B30" s="700" t="s">
        <v>59</v>
      </c>
      <c r="C30" s="494" t="s">
        <v>60</v>
      </c>
      <c r="D30" s="474"/>
      <c r="E30" s="361"/>
      <c r="F30" s="292"/>
      <c r="G30" s="290"/>
      <c r="H30" s="291"/>
      <c r="I30" s="290"/>
    </row>
    <row r="31" spans="1:9" ht="25.5" x14ac:dyDescent="0.2">
      <c r="A31" s="364">
        <v>24</v>
      </c>
      <c r="B31" s="700" t="s">
        <v>61</v>
      </c>
      <c r="C31" s="494" t="s">
        <v>62</v>
      </c>
      <c r="D31" s="474"/>
      <c r="E31" s="361"/>
      <c r="F31" s="292"/>
      <c r="G31" s="290"/>
      <c r="H31" s="291"/>
      <c r="I31" s="290"/>
    </row>
    <row r="32" spans="1:9" x14ac:dyDescent="0.2">
      <c r="A32" s="364">
        <v>25</v>
      </c>
      <c r="B32" s="493" t="s">
        <v>63</v>
      </c>
      <c r="C32" s="494" t="s">
        <v>64</v>
      </c>
      <c r="D32" s="474">
        <v>1459</v>
      </c>
      <c r="E32" s="361">
        <v>125</v>
      </c>
      <c r="F32" s="292">
        <v>495</v>
      </c>
      <c r="G32" s="290">
        <v>14850</v>
      </c>
      <c r="H32" s="291">
        <v>221</v>
      </c>
      <c r="I32" s="290">
        <v>4650</v>
      </c>
    </row>
    <row r="33" spans="1:9" x14ac:dyDescent="0.2">
      <c r="A33" s="364">
        <v>26</v>
      </c>
      <c r="B33" s="700" t="s">
        <v>65</v>
      </c>
      <c r="C33" s="494" t="s">
        <v>66</v>
      </c>
      <c r="D33" s="474"/>
      <c r="E33" s="361"/>
      <c r="F33" s="292"/>
      <c r="G33" s="290"/>
      <c r="H33" s="291"/>
      <c r="I33" s="290"/>
    </row>
    <row r="34" spans="1:9" x14ac:dyDescent="0.2">
      <c r="A34" s="364">
        <v>27</v>
      </c>
      <c r="B34" s="495" t="s">
        <v>67</v>
      </c>
      <c r="C34" s="494" t="s">
        <v>68</v>
      </c>
      <c r="D34" s="474"/>
      <c r="E34" s="361"/>
      <c r="F34" s="292"/>
      <c r="G34" s="290"/>
      <c r="H34" s="291"/>
      <c r="I34" s="290"/>
    </row>
    <row r="35" spans="1:9" x14ac:dyDescent="0.2">
      <c r="A35" s="536">
        <v>28</v>
      </c>
      <c r="B35" s="495" t="s">
        <v>69</v>
      </c>
      <c r="C35" s="494" t="s">
        <v>70</v>
      </c>
      <c r="D35" s="474">
        <v>1485</v>
      </c>
      <c r="E35" s="361">
        <f>125-1</f>
        <v>124</v>
      </c>
      <c r="F35" s="292">
        <v>165</v>
      </c>
      <c r="G35" s="290">
        <v>4950</v>
      </c>
      <c r="H35" s="291">
        <v>221</v>
      </c>
      <c r="I35" s="290">
        <v>4650</v>
      </c>
    </row>
    <row r="36" spans="1:9" ht="15" customHeight="1" x14ac:dyDescent="0.2">
      <c r="A36" s="536">
        <v>29</v>
      </c>
      <c r="B36" s="493" t="s">
        <v>71</v>
      </c>
      <c r="C36" s="494" t="s">
        <v>72</v>
      </c>
      <c r="D36" s="474"/>
      <c r="E36" s="361"/>
      <c r="F36" s="292"/>
      <c r="G36" s="290"/>
      <c r="H36" s="291"/>
      <c r="I36" s="290"/>
    </row>
    <row r="37" spans="1:9" x14ac:dyDescent="0.2">
      <c r="A37" s="536">
        <v>30</v>
      </c>
      <c r="B37" s="495" t="s">
        <v>73</v>
      </c>
      <c r="C37" s="494" t="s">
        <v>74</v>
      </c>
      <c r="D37" s="474"/>
      <c r="E37" s="361"/>
      <c r="F37" s="292"/>
      <c r="G37" s="290"/>
      <c r="H37" s="291"/>
      <c r="I37" s="290"/>
    </row>
    <row r="38" spans="1:9" x14ac:dyDescent="0.2">
      <c r="A38" s="536">
        <v>31</v>
      </c>
      <c r="B38" s="700" t="s">
        <v>75</v>
      </c>
      <c r="C38" s="494" t="s">
        <v>76</v>
      </c>
      <c r="D38" s="474"/>
      <c r="E38" s="361"/>
      <c r="F38" s="292"/>
      <c r="G38" s="290"/>
      <c r="H38" s="291"/>
      <c r="I38" s="290"/>
    </row>
    <row r="39" spans="1:9" x14ac:dyDescent="0.2">
      <c r="A39" s="536">
        <v>32</v>
      </c>
      <c r="B39" s="495" t="s">
        <v>77</v>
      </c>
      <c r="C39" s="494" t="s">
        <v>78</v>
      </c>
      <c r="D39" s="474"/>
      <c r="E39" s="361"/>
      <c r="F39" s="292"/>
      <c r="G39" s="290"/>
      <c r="H39" s="291"/>
      <c r="I39" s="290"/>
    </row>
    <row r="40" spans="1:9" x14ac:dyDescent="0.2">
      <c r="A40" s="536">
        <v>33</v>
      </c>
      <c r="B40" s="493" t="s">
        <v>79</v>
      </c>
      <c r="C40" s="494" t="s">
        <v>80</v>
      </c>
      <c r="D40" s="474">
        <v>1460</v>
      </c>
      <c r="E40" s="361">
        <v>125</v>
      </c>
      <c r="F40" s="292">
        <v>363</v>
      </c>
      <c r="G40" s="290">
        <v>10890</v>
      </c>
      <c r="H40" s="291"/>
      <c r="I40" s="290"/>
    </row>
    <row r="41" spans="1:9" x14ac:dyDescent="0.2">
      <c r="A41" s="536">
        <v>34</v>
      </c>
      <c r="B41" s="476" t="s">
        <v>81</v>
      </c>
      <c r="C41" s="477" t="s">
        <v>82</v>
      </c>
      <c r="D41" s="474">
        <v>1459</v>
      </c>
      <c r="E41" s="361">
        <v>88</v>
      </c>
      <c r="F41" s="292"/>
      <c r="G41" s="290"/>
      <c r="H41" s="291">
        <v>148</v>
      </c>
      <c r="I41" s="290">
        <v>3100</v>
      </c>
    </row>
    <row r="42" spans="1:9" x14ac:dyDescent="0.2">
      <c r="A42" s="536">
        <v>35</v>
      </c>
      <c r="B42" s="493" t="s">
        <v>83</v>
      </c>
      <c r="C42" s="494" t="s">
        <v>84</v>
      </c>
      <c r="D42" s="474"/>
      <c r="E42" s="361"/>
      <c r="F42" s="292"/>
      <c r="G42" s="290"/>
      <c r="H42" s="291"/>
      <c r="I42" s="290"/>
    </row>
    <row r="43" spans="1:9" x14ac:dyDescent="0.2">
      <c r="A43" s="536">
        <v>36</v>
      </c>
      <c r="B43" s="493" t="s">
        <v>85</v>
      </c>
      <c r="C43" s="494" t="s">
        <v>86</v>
      </c>
      <c r="D43" s="474"/>
      <c r="E43" s="361"/>
      <c r="F43" s="292"/>
      <c r="G43" s="290"/>
      <c r="H43" s="291"/>
      <c r="I43" s="290"/>
    </row>
    <row r="44" spans="1:9" x14ac:dyDescent="0.2">
      <c r="A44" s="536">
        <v>37</v>
      </c>
      <c r="B44" s="700" t="s">
        <v>87</v>
      </c>
      <c r="C44" s="494" t="s">
        <v>88</v>
      </c>
      <c r="D44" s="474"/>
      <c r="E44" s="361"/>
      <c r="F44" s="292"/>
      <c r="G44" s="290"/>
      <c r="H44" s="291"/>
      <c r="I44" s="290"/>
    </row>
    <row r="45" spans="1:9" x14ac:dyDescent="0.2">
      <c r="A45" s="536">
        <v>38</v>
      </c>
      <c r="B45" s="495" t="s">
        <v>89</v>
      </c>
      <c r="C45" s="494" t="s">
        <v>90</v>
      </c>
      <c r="D45" s="474"/>
      <c r="E45" s="361"/>
      <c r="F45" s="292"/>
      <c r="G45" s="290"/>
      <c r="H45" s="291"/>
      <c r="I45" s="290"/>
    </row>
    <row r="46" spans="1:9" x14ac:dyDescent="0.2">
      <c r="A46" s="536">
        <v>39</v>
      </c>
      <c r="B46" s="700" t="s">
        <v>91</v>
      </c>
      <c r="C46" s="494" t="s">
        <v>92</v>
      </c>
      <c r="D46" s="474"/>
      <c r="E46" s="361"/>
      <c r="F46" s="292"/>
      <c r="G46" s="290"/>
      <c r="H46" s="291"/>
      <c r="I46" s="290"/>
    </row>
    <row r="47" spans="1:9" x14ac:dyDescent="0.2">
      <c r="A47" s="536">
        <v>40</v>
      </c>
      <c r="B47" s="493" t="s">
        <v>93</v>
      </c>
      <c r="C47" s="494" t="s">
        <v>94</v>
      </c>
      <c r="D47" s="474">
        <f>1459-180</f>
        <v>1279</v>
      </c>
      <c r="E47" s="361">
        <v>88</v>
      </c>
      <c r="F47" s="292"/>
      <c r="G47" s="290"/>
      <c r="H47" s="291">
        <v>148</v>
      </c>
      <c r="I47" s="290">
        <v>3100</v>
      </c>
    </row>
    <row r="48" spans="1:9" x14ac:dyDescent="0.2">
      <c r="A48" s="536">
        <v>41</v>
      </c>
      <c r="B48" s="493" t="s">
        <v>95</v>
      </c>
      <c r="C48" s="494" t="s">
        <v>96</v>
      </c>
      <c r="D48" s="474"/>
      <c r="E48" s="361"/>
      <c r="F48" s="292"/>
      <c r="G48" s="290"/>
      <c r="H48" s="291"/>
      <c r="I48" s="290"/>
    </row>
    <row r="49" spans="1:9" x14ac:dyDescent="0.2">
      <c r="A49" s="536">
        <v>42</v>
      </c>
      <c r="B49" s="700" t="s">
        <v>97</v>
      </c>
      <c r="C49" s="494" t="s">
        <v>98</v>
      </c>
      <c r="D49" s="474"/>
      <c r="E49" s="361"/>
      <c r="F49" s="292"/>
      <c r="G49" s="290"/>
      <c r="H49" s="291"/>
      <c r="I49" s="290"/>
    </row>
    <row r="50" spans="1:9" x14ac:dyDescent="0.2">
      <c r="A50" s="536">
        <v>43</v>
      </c>
      <c r="B50" s="495" t="s">
        <v>184</v>
      </c>
      <c r="C50" s="494" t="s">
        <v>185</v>
      </c>
      <c r="D50" s="292"/>
      <c r="E50" s="361"/>
      <c r="F50" s="309"/>
      <c r="G50" s="290"/>
      <c r="H50" s="291"/>
      <c r="I50" s="290"/>
    </row>
    <row r="51" spans="1:9" x14ac:dyDescent="0.2">
      <c r="A51" s="536">
        <v>87</v>
      </c>
      <c r="B51" s="700" t="s">
        <v>99</v>
      </c>
      <c r="C51" s="494" t="s">
        <v>100</v>
      </c>
      <c r="D51" s="292">
        <f>1460+38</f>
        <v>1498</v>
      </c>
      <c r="E51" s="361">
        <v>125</v>
      </c>
      <c r="F51" s="292">
        <v>363</v>
      </c>
      <c r="G51" s="290">
        <v>10890</v>
      </c>
      <c r="H51" s="291"/>
      <c r="I51" s="290"/>
    </row>
    <row r="52" spans="1:9" x14ac:dyDescent="0.2">
      <c r="A52" s="536">
        <v>44</v>
      </c>
      <c r="B52" s="495" t="s">
        <v>101</v>
      </c>
      <c r="C52" s="494" t="s">
        <v>102</v>
      </c>
      <c r="D52" s="292"/>
      <c r="E52" s="361"/>
      <c r="F52" s="292"/>
      <c r="G52" s="290"/>
      <c r="H52" s="291"/>
      <c r="I52" s="290"/>
    </row>
    <row r="53" spans="1:9" x14ac:dyDescent="0.2">
      <c r="A53" s="536">
        <v>45</v>
      </c>
      <c r="B53" s="700" t="s">
        <v>103</v>
      </c>
      <c r="C53" s="494" t="s">
        <v>104</v>
      </c>
      <c r="D53" s="292"/>
      <c r="E53" s="361"/>
      <c r="F53" s="292"/>
      <c r="G53" s="290"/>
      <c r="H53" s="291"/>
      <c r="I53" s="290"/>
    </row>
    <row r="54" spans="1:9" x14ac:dyDescent="0.2">
      <c r="A54" s="536">
        <v>46</v>
      </c>
      <c r="B54" s="495" t="s">
        <v>105</v>
      </c>
      <c r="C54" s="494" t="s">
        <v>106</v>
      </c>
      <c r="D54" s="292"/>
      <c r="E54" s="361"/>
      <c r="F54" s="292"/>
      <c r="G54" s="290"/>
      <c r="H54" s="291"/>
      <c r="I54" s="290"/>
    </row>
    <row r="55" spans="1:9" x14ac:dyDescent="0.2">
      <c r="A55" s="536">
        <v>47</v>
      </c>
      <c r="B55" s="700" t="s">
        <v>107</v>
      </c>
      <c r="C55" s="494" t="s">
        <v>108</v>
      </c>
      <c r="D55" s="292"/>
      <c r="E55" s="361"/>
      <c r="F55" s="292"/>
      <c r="G55" s="290"/>
      <c r="H55" s="291"/>
      <c r="I55" s="290"/>
    </row>
    <row r="56" spans="1:9" x14ac:dyDescent="0.2">
      <c r="A56" s="536">
        <v>48</v>
      </c>
      <c r="B56" s="700" t="s">
        <v>109</v>
      </c>
      <c r="C56" s="494" t="s">
        <v>110</v>
      </c>
      <c r="D56" s="292"/>
      <c r="E56" s="361"/>
      <c r="F56" s="292"/>
      <c r="G56" s="290"/>
      <c r="H56" s="291"/>
      <c r="I56" s="290"/>
    </row>
    <row r="57" spans="1:9" x14ac:dyDescent="0.2">
      <c r="A57" s="536">
        <v>49</v>
      </c>
      <c r="B57" s="700" t="s">
        <v>200</v>
      </c>
      <c r="C57" s="494" t="s">
        <v>201</v>
      </c>
      <c r="D57" s="292">
        <f>1459+43</f>
        <v>1502</v>
      </c>
      <c r="E57" s="361">
        <v>88</v>
      </c>
      <c r="F57" s="292"/>
      <c r="G57" s="290"/>
      <c r="H57" s="291">
        <v>148</v>
      </c>
      <c r="I57" s="290">
        <v>3100</v>
      </c>
    </row>
    <row r="58" spans="1:9" x14ac:dyDescent="0.2">
      <c r="A58" s="536">
        <v>95</v>
      </c>
      <c r="B58" s="700" t="s">
        <v>111</v>
      </c>
      <c r="C58" s="494" t="s">
        <v>112</v>
      </c>
      <c r="D58" s="292"/>
      <c r="E58" s="361"/>
      <c r="F58" s="292"/>
      <c r="G58" s="290"/>
      <c r="H58" s="291"/>
      <c r="I58" s="290"/>
    </row>
    <row r="59" spans="1:9" x14ac:dyDescent="0.2">
      <c r="A59" s="536">
        <v>50</v>
      </c>
      <c r="B59" s="495" t="s">
        <v>204</v>
      </c>
      <c r="C59" s="494" t="s">
        <v>205</v>
      </c>
      <c r="D59" s="292">
        <f>0+270</f>
        <v>270</v>
      </c>
      <c r="E59" s="361"/>
      <c r="F59" s="292"/>
      <c r="G59" s="290"/>
      <c r="H59" s="291">
        <f>0+110</f>
        <v>110</v>
      </c>
      <c r="I59" s="290">
        <f>0+2324</f>
        <v>2324</v>
      </c>
    </row>
    <row r="60" spans="1:9" x14ac:dyDescent="0.2">
      <c r="A60" s="536">
        <v>97</v>
      </c>
      <c r="B60" s="700" t="s">
        <v>113</v>
      </c>
      <c r="C60" s="494" t="s">
        <v>114</v>
      </c>
      <c r="D60" s="292"/>
      <c r="E60" s="361"/>
      <c r="F60" s="292"/>
      <c r="G60" s="290"/>
      <c r="H60" s="291"/>
      <c r="I60" s="290"/>
    </row>
    <row r="61" spans="1:9" x14ac:dyDescent="0.2">
      <c r="A61" s="536">
        <v>51</v>
      </c>
      <c r="B61" s="700" t="s">
        <v>115</v>
      </c>
      <c r="C61" s="494" t="s">
        <v>116</v>
      </c>
      <c r="D61" s="292"/>
      <c r="E61" s="361"/>
      <c r="F61" s="292"/>
      <c r="G61" s="290"/>
      <c r="H61" s="291"/>
      <c r="I61" s="290"/>
    </row>
    <row r="62" spans="1:9" ht="25.5" x14ac:dyDescent="0.2">
      <c r="A62" s="536">
        <v>52</v>
      </c>
      <c r="B62" s="700" t="s">
        <v>117</v>
      </c>
      <c r="C62" s="494" t="s">
        <v>118</v>
      </c>
      <c r="D62" s="474"/>
      <c r="E62" s="361"/>
      <c r="F62" s="292"/>
      <c r="G62" s="290"/>
      <c r="H62" s="291"/>
      <c r="I62" s="290"/>
    </row>
    <row r="63" spans="1:9" ht="25.5" x14ac:dyDescent="0.2">
      <c r="A63" s="536">
        <v>53</v>
      </c>
      <c r="B63" s="495" t="s">
        <v>119</v>
      </c>
      <c r="C63" s="494" t="s">
        <v>120</v>
      </c>
      <c r="D63" s="474"/>
      <c r="E63" s="361"/>
      <c r="F63" s="292"/>
      <c r="G63" s="290"/>
      <c r="H63" s="291"/>
      <c r="I63" s="290"/>
    </row>
    <row r="64" spans="1:9" ht="25.5" x14ac:dyDescent="0.2">
      <c r="A64" s="536">
        <v>54</v>
      </c>
      <c r="B64" s="493" t="s">
        <v>121</v>
      </c>
      <c r="C64" s="494" t="s">
        <v>122</v>
      </c>
      <c r="D64" s="474"/>
      <c r="E64" s="361"/>
      <c r="F64" s="292"/>
      <c r="G64" s="290"/>
      <c r="H64" s="291"/>
      <c r="I64" s="290"/>
    </row>
    <row r="65" spans="1:9" ht="25.5" x14ac:dyDescent="0.2">
      <c r="A65" s="536">
        <v>55</v>
      </c>
      <c r="B65" s="495" t="s">
        <v>123</v>
      </c>
      <c r="C65" s="494" t="s">
        <v>124</v>
      </c>
      <c r="D65" s="474"/>
      <c r="E65" s="361"/>
      <c r="F65" s="292"/>
      <c r="G65" s="290"/>
      <c r="H65" s="291"/>
      <c r="I65" s="290"/>
    </row>
    <row r="66" spans="1:9" ht="30" customHeight="1" x14ac:dyDescent="0.2">
      <c r="A66" s="536">
        <v>56</v>
      </c>
      <c r="B66" s="700" t="s">
        <v>125</v>
      </c>
      <c r="C66" s="494" t="s">
        <v>126</v>
      </c>
      <c r="D66" s="474"/>
      <c r="E66" s="361"/>
      <c r="F66" s="292"/>
      <c r="G66" s="290"/>
      <c r="H66" s="291"/>
      <c r="I66" s="290"/>
    </row>
    <row r="67" spans="1:9" ht="27.75" customHeight="1" x14ac:dyDescent="0.2">
      <c r="A67" s="536">
        <v>57</v>
      </c>
      <c r="B67" s="493" t="s">
        <v>127</v>
      </c>
      <c r="C67" s="494" t="s">
        <v>128</v>
      </c>
      <c r="D67" s="474"/>
      <c r="E67" s="361"/>
      <c r="F67" s="292"/>
      <c r="G67" s="290"/>
      <c r="H67" s="291"/>
      <c r="I67" s="290"/>
    </row>
    <row r="68" spans="1:9" ht="27.75" customHeight="1" x14ac:dyDescent="0.2">
      <c r="A68" s="536">
        <v>58</v>
      </c>
      <c r="B68" s="493" t="s">
        <v>129</v>
      </c>
      <c r="C68" s="494" t="s">
        <v>130</v>
      </c>
      <c r="D68" s="474"/>
      <c r="E68" s="361"/>
      <c r="F68" s="292"/>
      <c r="G68" s="290"/>
      <c r="H68" s="291"/>
      <c r="I68" s="290"/>
    </row>
    <row r="69" spans="1:9" x14ac:dyDescent="0.2">
      <c r="A69" s="536">
        <v>59</v>
      </c>
      <c r="B69" s="495" t="s">
        <v>131</v>
      </c>
      <c r="C69" s="494" t="s">
        <v>132</v>
      </c>
      <c r="D69" s="474"/>
      <c r="E69" s="361"/>
      <c r="F69" s="292"/>
      <c r="G69" s="290"/>
      <c r="H69" s="291"/>
      <c r="I69" s="290"/>
    </row>
    <row r="70" spans="1:9" x14ac:dyDescent="0.2">
      <c r="A70" s="536">
        <v>60</v>
      </c>
      <c r="B70" s="495" t="s">
        <v>133</v>
      </c>
      <c r="C70" s="494" t="s">
        <v>134</v>
      </c>
      <c r="D70" s="474"/>
      <c r="E70" s="361"/>
      <c r="F70" s="292"/>
      <c r="G70" s="290"/>
      <c r="H70" s="291"/>
      <c r="I70" s="290"/>
    </row>
    <row r="71" spans="1:9" x14ac:dyDescent="0.2">
      <c r="A71" s="536">
        <v>61</v>
      </c>
      <c r="B71" s="495" t="s">
        <v>135</v>
      </c>
      <c r="C71" s="494" t="s">
        <v>136</v>
      </c>
      <c r="D71" s="474"/>
      <c r="E71" s="361"/>
      <c r="F71" s="292"/>
      <c r="G71" s="290"/>
      <c r="H71" s="291"/>
      <c r="I71" s="290"/>
    </row>
    <row r="72" spans="1:9" ht="25.5" x14ac:dyDescent="0.2">
      <c r="A72" s="536">
        <v>62</v>
      </c>
      <c r="B72" s="495" t="s">
        <v>137</v>
      </c>
      <c r="C72" s="494" t="s">
        <v>138</v>
      </c>
      <c r="D72" s="474"/>
      <c r="E72" s="361"/>
      <c r="F72" s="292"/>
      <c r="G72" s="290"/>
      <c r="H72" s="291"/>
      <c r="I72" s="290"/>
    </row>
    <row r="73" spans="1:9" ht="25.5" x14ac:dyDescent="0.2">
      <c r="A73" s="536">
        <v>63</v>
      </c>
      <c r="B73" s="493" t="s">
        <v>139</v>
      </c>
      <c r="C73" s="494" t="s">
        <v>140</v>
      </c>
      <c r="D73" s="474"/>
      <c r="E73" s="361"/>
      <c r="F73" s="292"/>
      <c r="G73" s="290"/>
      <c r="H73" s="291"/>
      <c r="I73" s="290"/>
    </row>
    <row r="74" spans="1:9" ht="25.5" x14ac:dyDescent="0.2">
      <c r="A74" s="536">
        <v>64</v>
      </c>
      <c r="B74" s="495" t="s">
        <v>141</v>
      </c>
      <c r="C74" s="494" t="s">
        <v>142</v>
      </c>
      <c r="D74" s="474"/>
      <c r="E74" s="361"/>
      <c r="F74" s="292"/>
      <c r="G74" s="290"/>
      <c r="H74" s="291"/>
      <c r="I74" s="290"/>
    </row>
    <row r="75" spans="1:9" ht="25.5" x14ac:dyDescent="0.2">
      <c r="A75" s="536">
        <v>65</v>
      </c>
      <c r="B75" s="495" t="s">
        <v>143</v>
      </c>
      <c r="C75" s="494" t="s">
        <v>144</v>
      </c>
      <c r="D75" s="474"/>
      <c r="E75" s="361"/>
      <c r="F75" s="292"/>
      <c r="G75" s="290"/>
      <c r="H75" s="291"/>
      <c r="I75" s="290"/>
    </row>
    <row r="76" spans="1:9" ht="25.5" x14ac:dyDescent="0.2">
      <c r="A76" s="536">
        <v>66</v>
      </c>
      <c r="B76" s="493" t="s">
        <v>145</v>
      </c>
      <c r="C76" s="494" t="s">
        <v>146</v>
      </c>
      <c r="D76" s="474"/>
      <c r="E76" s="361"/>
      <c r="F76" s="292"/>
      <c r="G76" s="290"/>
      <c r="H76" s="291"/>
      <c r="I76" s="290"/>
    </row>
    <row r="77" spans="1:9" ht="25.5" x14ac:dyDescent="0.2">
      <c r="A77" s="536">
        <v>67</v>
      </c>
      <c r="B77" s="493" t="s">
        <v>147</v>
      </c>
      <c r="C77" s="494" t="s">
        <v>148</v>
      </c>
      <c r="D77" s="474"/>
      <c r="E77" s="361"/>
      <c r="F77" s="292"/>
      <c r="G77" s="290"/>
      <c r="H77" s="291"/>
      <c r="I77" s="290"/>
    </row>
    <row r="78" spans="1:9" ht="25.5" x14ac:dyDescent="0.2">
      <c r="A78" s="536">
        <v>68</v>
      </c>
      <c r="B78" s="493" t="s">
        <v>149</v>
      </c>
      <c r="C78" s="494" t="s">
        <v>150</v>
      </c>
      <c r="D78" s="474"/>
      <c r="E78" s="361"/>
      <c r="F78" s="292"/>
      <c r="G78" s="290"/>
      <c r="H78" s="291"/>
      <c r="I78" s="290"/>
    </row>
    <row r="79" spans="1:9" x14ac:dyDescent="0.2">
      <c r="A79" s="536">
        <v>69</v>
      </c>
      <c r="B79" s="700" t="s">
        <v>151</v>
      </c>
      <c r="C79" s="494" t="s">
        <v>152</v>
      </c>
      <c r="D79" s="474"/>
      <c r="E79" s="361"/>
      <c r="F79" s="292"/>
      <c r="G79" s="290"/>
      <c r="H79" s="291"/>
      <c r="I79" s="290"/>
    </row>
    <row r="80" spans="1:9" x14ac:dyDescent="0.2">
      <c r="A80" s="536">
        <v>70</v>
      </c>
      <c r="B80" s="493" t="s">
        <v>153</v>
      </c>
      <c r="C80" s="494" t="s">
        <v>154</v>
      </c>
      <c r="D80" s="474"/>
      <c r="E80" s="361"/>
      <c r="F80" s="292"/>
      <c r="G80" s="290"/>
      <c r="H80" s="291"/>
      <c r="I80" s="290"/>
    </row>
    <row r="81" spans="1:9" x14ac:dyDescent="0.2">
      <c r="A81" s="536">
        <v>71</v>
      </c>
      <c r="B81" s="700" t="s">
        <v>155</v>
      </c>
      <c r="C81" s="494" t="s">
        <v>156</v>
      </c>
      <c r="D81" s="474"/>
      <c r="E81" s="361"/>
      <c r="F81" s="292"/>
      <c r="G81" s="290"/>
      <c r="H81" s="291"/>
      <c r="I81" s="290"/>
    </row>
    <row r="82" spans="1:9" x14ac:dyDescent="0.2">
      <c r="A82" s="536">
        <v>72</v>
      </c>
      <c r="B82" s="493" t="s">
        <v>157</v>
      </c>
      <c r="C82" s="494" t="s">
        <v>704</v>
      </c>
      <c r="D82" s="474"/>
      <c r="E82" s="361"/>
      <c r="F82" s="292"/>
      <c r="G82" s="290"/>
      <c r="H82" s="291"/>
      <c r="I82" s="290"/>
    </row>
    <row r="83" spans="1:9" x14ac:dyDescent="0.2">
      <c r="A83" s="536">
        <v>73</v>
      </c>
      <c r="B83" s="493" t="s">
        <v>158</v>
      </c>
      <c r="C83" s="494" t="s">
        <v>159</v>
      </c>
      <c r="D83" s="474"/>
      <c r="E83" s="361"/>
      <c r="F83" s="292"/>
      <c r="G83" s="290"/>
      <c r="H83" s="291"/>
      <c r="I83" s="290"/>
    </row>
    <row r="84" spans="1:9" x14ac:dyDescent="0.2">
      <c r="A84" s="536">
        <v>74</v>
      </c>
      <c r="B84" s="493" t="s">
        <v>160</v>
      </c>
      <c r="C84" s="494" t="s">
        <v>161</v>
      </c>
      <c r="D84" s="474"/>
      <c r="E84" s="361"/>
      <c r="F84" s="292"/>
      <c r="G84" s="290"/>
      <c r="H84" s="291"/>
      <c r="I84" s="290"/>
    </row>
    <row r="85" spans="1:9" x14ac:dyDescent="0.2">
      <c r="A85" s="536">
        <v>75</v>
      </c>
      <c r="B85" s="493" t="s">
        <v>162</v>
      </c>
      <c r="C85" s="494" t="s">
        <v>163</v>
      </c>
      <c r="D85" s="474"/>
      <c r="E85" s="361"/>
      <c r="F85" s="292"/>
      <c r="G85" s="290"/>
      <c r="H85" s="291"/>
      <c r="I85" s="290"/>
    </row>
    <row r="86" spans="1:9" x14ac:dyDescent="0.2">
      <c r="A86" s="536">
        <v>76</v>
      </c>
      <c r="B86" s="493" t="s">
        <v>164</v>
      </c>
      <c r="C86" s="494" t="s">
        <v>165</v>
      </c>
      <c r="D86" s="474"/>
      <c r="E86" s="361"/>
      <c r="F86" s="292"/>
      <c r="G86" s="290"/>
      <c r="H86" s="291"/>
      <c r="I86" s="290"/>
    </row>
    <row r="87" spans="1:9" x14ac:dyDescent="0.2">
      <c r="A87" s="536">
        <v>77</v>
      </c>
      <c r="B87" s="495" t="s">
        <v>166</v>
      </c>
      <c r="C87" s="494" t="s">
        <v>167</v>
      </c>
      <c r="D87" s="474"/>
      <c r="E87" s="361"/>
      <c r="F87" s="292"/>
      <c r="G87" s="290"/>
      <c r="H87" s="291"/>
      <c r="I87" s="290"/>
    </row>
    <row r="88" spans="1:9" ht="25.5" x14ac:dyDescent="0.2">
      <c r="A88" s="1145">
        <v>78</v>
      </c>
      <c r="B88" s="1148" t="s">
        <v>168</v>
      </c>
      <c r="C88" s="498" t="s">
        <v>320</v>
      </c>
      <c r="D88" s="474"/>
      <c r="E88" s="361"/>
      <c r="F88" s="292"/>
      <c r="G88" s="290"/>
      <c r="H88" s="291"/>
      <c r="I88" s="290"/>
    </row>
    <row r="89" spans="1:9" ht="51" x14ac:dyDescent="0.2">
      <c r="A89" s="1146"/>
      <c r="B89" s="1149"/>
      <c r="C89" s="494" t="s">
        <v>321</v>
      </c>
      <c r="D89" s="474"/>
      <c r="E89" s="361"/>
      <c r="F89" s="292"/>
      <c r="G89" s="290"/>
      <c r="H89" s="291"/>
      <c r="I89" s="290"/>
    </row>
    <row r="90" spans="1:9" ht="25.5" x14ac:dyDescent="0.2">
      <c r="A90" s="1146"/>
      <c r="B90" s="1149"/>
      <c r="C90" s="494" t="s">
        <v>322</v>
      </c>
      <c r="D90" s="474"/>
      <c r="E90" s="361"/>
      <c r="F90" s="292"/>
      <c r="G90" s="290"/>
      <c r="H90" s="291"/>
      <c r="I90" s="290"/>
    </row>
    <row r="91" spans="1:9" ht="38.25" x14ac:dyDescent="0.2">
      <c r="A91" s="1147"/>
      <c r="B91" s="1150"/>
      <c r="C91" s="366" t="s">
        <v>323</v>
      </c>
      <c r="D91" s="474"/>
      <c r="E91" s="361"/>
      <c r="F91" s="292"/>
      <c r="G91" s="290"/>
      <c r="H91" s="291"/>
      <c r="I91" s="290"/>
    </row>
    <row r="92" spans="1:9" ht="25.5" x14ac:dyDescent="0.2">
      <c r="A92" s="537">
        <v>79</v>
      </c>
      <c r="B92" s="495" t="s">
        <v>170</v>
      </c>
      <c r="C92" s="494" t="s">
        <v>171</v>
      </c>
      <c r="D92" s="474"/>
      <c r="E92" s="361"/>
      <c r="F92" s="292"/>
      <c r="G92" s="290"/>
      <c r="H92" s="291"/>
      <c r="I92" s="290"/>
    </row>
    <row r="93" spans="1:9" x14ac:dyDescent="0.2">
      <c r="A93" s="536">
        <v>80</v>
      </c>
      <c r="B93" s="495" t="s">
        <v>172</v>
      </c>
      <c r="C93" s="494" t="s">
        <v>173</v>
      </c>
      <c r="D93" s="474"/>
      <c r="E93" s="361"/>
      <c r="F93" s="292"/>
      <c r="G93" s="290"/>
      <c r="H93" s="291"/>
      <c r="I93" s="290"/>
    </row>
    <row r="94" spans="1:9" x14ac:dyDescent="0.2">
      <c r="A94" s="536">
        <v>81</v>
      </c>
      <c r="B94" s="700" t="s">
        <v>174</v>
      </c>
      <c r="C94" s="494" t="s">
        <v>175</v>
      </c>
      <c r="D94" s="474"/>
      <c r="E94" s="361"/>
      <c r="F94" s="292"/>
      <c r="G94" s="290"/>
      <c r="H94" s="291"/>
      <c r="I94" s="290"/>
    </row>
    <row r="95" spans="1:9" x14ac:dyDescent="0.2">
      <c r="A95" s="536">
        <v>82</v>
      </c>
      <c r="B95" s="495" t="s">
        <v>176</v>
      </c>
      <c r="C95" s="494" t="s">
        <v>177</v>
      </c>
      <c r="D95" s="474">
        <f>1459-270-100-278</f>
        <v>811</v>
      </c>
      <c r="E95" s="361">
        <f>88-6</f>
        <v>82</v>
      </c>
      <c r="F95" s="292">
        <v>275</v>
      </c>
      <c r="G95" s="290">
        <v>8250</v>
      </c>
      <c r="H95" s="291"/>
      <c r="I95" s="290"/>
    </row>
    <row r="96" spans="1:9" x14ac:dyDescent="0.2">
      <c r="A96" s="536">
        <v>83</v>
      </c>
      <c r="B96" s="700" t="s">
        <v>178</v>
      </c>
      <c r="C96" s="494" t="s">
        <v>179</v>
      </c>
      <c r="D96" s="474">
        <v>1459</v>
      </c>
      <c r="E96" s="361">
        <v>88</v>
      </c>
      <c r="F96" s="292"/>
      <c r="G96" s="290"/>
      <c r="H96" s="291"/>
      <c r="I96" s="290"/>
    </row>
    <row r="97" spans="1:9" x14ac:dyDescent="0.2">
      <c r="A97" s="536">
        <v>84</v>
      </c>
      <c r="B97" s="700" t="s">
        <v>180</v>
      </c>
      <c r="C97" s="494" t="s">
        <v>181</v>
      </c>
      <c r="D97" s="474"/>
      <c r="E97" s="361"/>
      <c r="F97" s="292"/>
      <c r="G97" s="290"/>
      <c r="H97" s="291"/>
      <c r="I97" s="290"/>
    </row>
    <row r="98" spans="1:9" x14ac:dyDescent="0.2">
      <c r="A98" s="536">
        <v>85</v>
      </c>
      <c r="B98" s="495" t="s">
        <v>182</v>
      </c>
      <c r="C98" s="494" t="s">
        <v>183</v>
      </c>
      <c r="D98" s="474"/>
      <c r="E98" s="361"/>
      <c r="F98" s="292"/>
      <c r="G98" s="290"/>
      <c r="H98" s="291"/>
      <c r="I98" s="290"/>
    </row>
    <row r="99" spans="1:9" x14ac:dyDescent="0.2">
      <c r="A99" s="536">
        <v>86</v>
      </c>
      <c r="B99" s="493" t="s">
        <v>186</v>
      </c>
      <c r="C99" s="494" t="s">
        <v>187</v>
      </c>
      <c r="D99" s="474"/>
      <c r="E99" s="361"/>
      <c r="F99" s="292"/>
      <c r="G99" s="290"/>
      <c r="H99" s="291"/>
      <c r="I99" s="290"/>
    </row>
    <row r="100" spans="1:9" x14ac:dyDescent="0.2">
      <c r="A100" s="536">
        <v>88</v>
      </c>
      <c r="B100" s="493" t="s">
        <v>188</v>
      </c>
      <c r="C100" s="494" t="s">
        <v>189</v>
      </c>
      <c r="D100" s="474">
        <f>0+548+100+42</f>
        <v>690</v>
      </c>
      <c r="E100" s="361"/>
      <c r="F100" s="292"/>
      <c r="G100" s="290"/>
      <c r="H100" s="291"/>
      <c r="I100" s="290"/>
    </row>
    <row r="101" spans="1:9" x14ac:dyDescent="0.2">
      <c r="A101" s="536">
        <v>89</v>
      </c>
      <c r="B101" s="700" t="s">
        <v>190</v>
      </c>
      <c r="C101" s="494" t="s">
        <v>191</v>
      </c>
      <c r="D101" s="474">
        <f>1460-180</f>
        <v>1280</v>
      </c>
      <c r="E101" s="361">
        <v>110</v>
      </c>
      <c r="F101" s="292">
        <v>363</v>
      </c>
      <c r="G101" s="290">
        <v>10890</v>
      </c>
      <c r="H101" s="291"/>
      <c r="I101" s="290"/>
    </row>
    <row r="102" spans="1:9" x14ac:dyDescent="0.2">
      <c r="A102" s="536">
        <v>90</v>
      </c>
      <c r="B102" s="493" t="s">
        <v>192</v>
      </c>
      <c r="C102" s="494" t="s">
        <v>193</v>
      </c>
      <c r="D102" s="474"/>
      <c r="E102" s="361"/>
      <c r="F102" s="292"/>
      <c r="G102" s="290"/>
      <c r="H102" s="291"/>
      <c r="I102" s="290"/>
    </row>
    <row r="103" spans="1:9" x14ac:dyDescent="0.2">
      <c r="A103" s="536">
        <v>91</v>
      </c>
      <c r="B103" s="493" t="s">
        <v>194</v>
      </c>
      <c r="C103" s="494" t="s">
        <v>195</v>
      </c>
      <c r="D103" s="474"/>
      <c r="E103" s="361"/>
      <c r="F103" s="292"/>
      <c r="G103" s="290"/>
      <c r="H103" s="291"/>
      <c r="I103" s="290"/>
    </row>
    <row r="104" spans="1:9" x14ac:dyDescent="0.2">
      <c r="A104" s="536">
        <v>92</v>
      </c>
      <c r="B104" s="495" t="s">
        <v>196</v>
      </c>
      <c r="C104" s="494" t="s">
        <v>197</v>
      </c>
      <c r="D104" s="474"/>
      <c r="E104" s="361"/>
      <c r="F104" s="292"/>
      <c r="G104" s="290"/>
      <c r="H104" s="291"/>
      <c r="I104" s="290"/>
    </row>
    <row r="105" spans="1:9" x14ac:dyDescent="0.2">
      <c r="A105" s="536">
        <v>93</v>
      </c>
      <c r="B105" s="700" t="s">
        <v>198</v>
      </c>
      <c r="C105" s="494" t="s">
        <v>199</v>
      </c>
      <c r="D105" s="474"/>
      <c r="E105" s="361"/>
      <c r="F105" s="292"/>
      <c r="G105" s="290"/>
      <c r="H105" s="291"/>
      <c r="I105" s="290"/>
    </row>
    <row r="106" spans="1:9" x14ac:dyDescent="0.2">
      <c r="A106" s="536">
        <v>94</v>
      </c>
      <c r="B106" s="493" t="s">
        <v>202</v>
      </c>
      <c r="C106" s="494" t="s">
        <v>203</v>
      </c>
      <c r="D106" s="474"/>
      <c r="E106" s="361"/>
      <c r="F106" s="292"/>
      <c r="G106" s="290"/>
      <c r="H106" s="291"/>
      <c r="I106" s="290"/>
    </row>
    <row r="107" spans="1:9" x14ac:dyDescent="0.2">
      <c r="A107" s="536">
        <v>96</v>
      </c>
      <c r="B107" s="493" t="s">
        <v>206</v>
      </c>
      <c r="C107" s="494" t="s">
        <v>207</v>
      </c>
      <c r="D107" s="474"/>
      <c r="E107" s="361"/>
      <c r="F107" s="292"/>
      <c r="G107" s="290"/>
      <c r="H107" s="291"/>
      <c r="I107" s="290"/>
    </row>
    <row r="108" spans="1:9" x14ac:dyDescent="0.2">
      <c r="A108" s="536">
        <v>98</v>
      </c>
      <c r="B108" s="493" t="s">
        <v>208</v>
      </c>
      <c r="C108" s="494" t="s">
        <v>209</v>
      </c>
      <c r="D108" s="474"/>
      <c r="E108" s="361"/>
      <c r="F108" s="292"/>
      <c r="G108" s="290"/>
      <c r="H108" s="291"/>
      <c r="I108" s="290"/>
    </row>
    <row r="109" spans="1:9" x14ac:dyDescent="0.2">
      <c r="A109" s="536">
        <v>99</v>
      </c>
      <c r="B109" s="700" t="s">
        <v>210</v>
      </c>
      <c r="C109" s="494" t="s">
        <v>211</v>
      </c>
      <c r="D109" s="474"/>
      <c r="E109" s="361"/>
      <c r="F109" s="292"/>
      <c r="G109" s="290"/>
      <c r="H109" s="291"/>
      <c r="I109" s="290"/>
    </row>
    <row r="110" spans="1:9" x14ac:dyDescent="0.2">
      <c r="A110" s="536">
        <v>100</v>
      </c>
      <c r="B110" s="700" t="s">
        <v>212</v>
      </c>
      <c r="C110" s="494" t="s">
        <v>213</v>
      </c>
      <c r="D110" s="474"/>
      <c r="E110" s="361"/>
      <c r="F110" s="292"/>
      <c r="G110" s="290"/>
      <c r="H110" s="291"/>
      <c r="I110" s="290"/>
    </row>
    <row r="111" spans="1:9" ht="25.5" x14ac:dyDescent="0.2">
      <c r="A111" s="536">
        <v>101</v>
      </c>
      <c r="B111" s="700" t="s">
        <v>214</v>
      </c>
      <c r="C111" s="494" t="s">
        <v>215</v>
      </c>
      <c r="D111" s="474"/>
      <c r="E111" s="361"/>
      <c r="F111" s="292"/>
      <c r="G111" s="290"/>
      <c r="H111" s="291"/>
      <c r="I111" s="290"/>
    </row>
    <row r="112" spans="1:9" x14ac:dyDescent="0.2">
      <c r="A112" s="536">
        <v>102</v>
      </c>
      <c r="B112" s="700" t="s">
        <v>216</v>
      </c>
      <c r="C112" s="494" t="s">
        <v>217</v>
      </c>
      <c r="D112" s="474"/>
      <c r="E112" s="361"/>
      <c r="F112" s="292"/>
      <c r="G112" s="290"/>
      <c r="H112" s="291"/>
      <c r="I112" s="290"/>
    </row>
    <row r="113" spans="1:9" x14ac:dyDescent="0.2">
      <c r="A113" s="536">
        <v>103</v>
      </c>
      <c r="B113" s="700" t="s">
        <v>218</v>
      </c>
      <c r="C113" s="494" t="s">
        <v>219</v>
      </c>
      <c r="D113" s="474"/>
      <c r="E113" s="361"/>
      <c r="F113" s="292"/>
      <c r="G113" s="290"/>
      <c r="H113" s="291"/>
      <c r="I113" s="290"/>
    </row>
    <row r="114" spans="1:9" x14ac:dyDescent="0.2">
      <c r="A114" s="536">
        <v>104</v>
      </c>
      <c r="B114" s="478" t="s">
        <v>220</v>
      </c>
      <c r="C114" s="477" t="s">
        <v>221</v>
      </c>
      <c r="D114" s="474"/>
      <c r="E114" s="361"/>
      <c r="F114" s="292"/>
      <c r="G114" s="290"/>
      <c r="H114" s="291"/>
      <c r="I114" s="290"/>
    </row>
    <row r="115" spans="1:9" x14ac:dyDescent="0.2">
      <c r="A115" s="536">
        <v>105</v>
      </c>
      <c r="B115" s="495" t="s">
        <v>222</v>
      </c>
      <c r="C115" s="494" t="s">
        <v>223</v>
      </c>
      <c r="D115" s="474"/>
      <c r="E115" s="361"/>
      <c r="F115" s="292"/>
      <c r="G115" s="290"/>
      <c r="H115" s="291"/>
      <c r="I115" s="290"/>
    </row>
    <row r="116" spans="1:9" x14ac:dyDescent="0.2">
      <c r="A116" s="536">
        <v>106</v>
      </c>
      <c r="B116" s="700" t="s">
        <v>224</v>
      </c>
      <c r="C116" s="494" t="s">
        <v>225</v>
      </c>
      <c r="D116" s="474"/>
      <c r="E116" s="361"/>
      <c r="F116" s="292"/>
      <c r="G116" s="290"/>
      <c r="H116" s="291"/>
      <c r="I116" s="290"/>
    </row>
    <row r="117" spans="1:9" x14ac:dyDescent="0.2">
      <c r="A117" s="536">
        <v>107</v>
      </c>
      <c r="B117" s="493" t="s">
        <v>226</v>
      </c>
      <c r="C117" s="499" t="s">
        <v>227</v>
      </c>
      <c r="D117" s="474"/>
      <c r="E117" s="361"/>
      <c r="F117" s="292"/>
      <c r="G117" s="290"/>
      <c r="H117" s="291"/>
      <c r="I117" s="290"/>
    </row>
    <row r="118" spans="1:9" x14ac:dyDescent="0.2">
      <c r="A118" s="536">
        <v>108</v>
      </c>
      <c r="B118" s="700" t="s">
        <v>228</v>
      </c>
      <c r="C118" s="494" t="s">
        <v>229</v>
      </c>
      <c r="D118" s="474"/>
      <c r="E118" s="361"/>
      <c r="F118" s="292"/>
      <c r="G118" s="290"/>
      <c r="H118" s="291"/>
      <c r="I118" s="290"/>
    </row>
    <row r="119" spans="1:9" x14ac:dyDescent="0.2">
      <c r="A119" s="536">
        <v>109</v>
      </c>
      <c r="B119" s="495" t="s">
        <v>230</v>
      </c>
      <c r="C119" s="494" t="s">
        <v>231</v>
      </c>
      <c r="D119" s="474"/>
      <c r="E119" s="361"/>
      <c r="F119" s="292"/>
      <c r="G119" s="290"/>
      <c r="H119" s="291"/>
      <c r="I119" s="290"/>
    </row>
    <row r="120" spans="1:9" x14ac:dyDescent="0.2">
      <c r="A120" s="536">
        <v>110</v>
      </c>
      <c r="B120" s="493" t="s">
        <v>232</v>
      </c>
      <c r="C120" s="494" t="s">
        <v>233</v>
      </c>
      <c r="D120" s="474"/>
      <c r="E120" s="361"/>
      <c r="F120" s="292"/>
      <c r="G120" s="290"/>
      <c r="H120" s="291"/>
      <c r="I120" s="290"/>
    </row>
    <row r="121" spans="1:9" x14ac:dyDescent="0.2">
      <c r="A121" s="536">
        <v>111</v>
      </c>
      <c r="B121" s="495" t="s">
        <v>234</v>
      </c>
      <c r="C121" s="494" t="s">
        <v>235</v>
      </c>
      <c r="D121" s="474"/>
      <c r="E121" s="361"/>
      <c r="F121" s="292"/>
      <c r="G121" s="290"/>
      <c r="H121" s="291"/>
      <c r="I121" s="290"/>
    </row>
    <row r="122" spans="1:9" x14ac:dyDescent="0.2">
      <c r="A122" s="536">
        <v>112</v>
      </c>
      <c r="B122" s="495" t="s">
        <v>236</v>
      </c>
      <c r="C122" s="494" t="s">
        <v>237</v>
      </c>
      <c r="D122" s="474"/>
      <c r="E122" s="361"/>
      <c r="F122" s="292"/>
      <c r="G122" s="290"/>
      <c r="H122" s="291"/>
      <c r="I122" s="290"/>
    </row>
    <row r="123" spans="1:9" x14ac:dyDescent="0.2">
      <c r="A123" s="536">
        <v>113</v>
      </c>
      <c r="B123" s="700" t="s">
        <v>238</v>
      </c>
      <c r="C123" s="494" t="s">
        <v>239</v>
      </c>
      <c r="D123" s="474"/>
      <c r="E123" s="361"/>
      <c r="F123" s="292"/>
      <c r="G123" s="290"/>
      <c r="H123" s="291"/>
      <c r="I123" s="290"/>
    </row>
    <row r="124" spans="1:9" ht="25.5" x14ac:dyDescent="0.2">
      <c r="A124" s="536">
        <v>114</v>
      </c>
      <c r="B124" s="700" t="s">
        <v>240</v>
      </c>
      <c r="C124" s="497" t="s">
        <v>241</v>
      </c>
      <c r="D124" s="474"/>
      <c r="E124" s="361"/>
      <c r="F124" s="292"/>
      <c r="G124" s="290"/>
      <c r="H124" s="291"/>
      <c r="I124" s="290"/>
    </row>
    <row r="125" spans="1:9" x14ac:dyDescent="0.2">
      <c r="A125" s="536">
        <v>115</v>
      </c>
      <c r="B125" s="700" t="s">
        <v>242</v>
      </c>
      <c r="C125" s="494" t="s">
        <v>243</v>
      </c>
      <c r="D125" s="474"/>
      <c r="E125" s="361"/>
      <c r="F125" s="292"/>
      <c r="G125" s="290"/>
      <c r="H125" s="291"/>
      <c r="I125" s="290"/>
    </row>
    <row r="126" spans="1:9" x14ac:dyDescent="0.2">
      <c r="A126" s="536">
        <v>116</v>
      </c>
      <c r="B126" s="700" t="s">
        <v>244</v>
      </c>
      <c r="C126" s="494" t="s">
        <v>245</v>
      </c>
      <c r="D126" s="474"/>
      <c r="E126" s="361"/>
      <c r="F126" s="292"/>
      <c r="G126" s="290"/>
      <c r="H126" s="291"/>
      <c r="I126" s="290"/>
    </row>
    <row r="127" spans="1:9" x14ac:dyDescent="0.2">
      <c r="A127" s="536">
        <v>117</v>
      </c>
      <c r="B127" s="700" t="s">
        <v>246</v>
      </c>
      <c r="C127" s="494" t="s">
        <v>247</v>
      </c>
      <c r="D127" s="474"/>
      <c r="E127" s="361"/>
      <c r="F127" s="292"/>
      <c r="G127" s="290"/>
      <c r="H127" s="291"/>
      <c r="I127" s="290"/>
    </row>
    <row r="128" spans="1:9" x14ac:dyDescent="0.2">
      <c r="A128" s="536">
        <v>118</v>
      </c>
      <c r="B128" s="493" t="s">
        <v>248</v>
      </c>
      <c r="C128" s="494" t="s">
        <v>249</v>
      </c>
      <c r="D128" s="474"/>
      <c r="E128" s="361"/>
      <c r="F128" s="292"/>
      <c r="G128" s="290"/>
      <c r="H128" s="291"/>
      <c r="I128" s="290"/>
    </row>
    <row r="129" spans="1:9" x14ac:dyDescent="0.2">
      <c r="A129" s="536">
        <v>119</v>
      </c>
      <c r="B129" s="493" t="s">
        <v>250</v>
      </c>
      <c r="C129" s="494" t="s">
        <v>251</v>
      </c>
      <c r="D129" s="474"/>
      <c r="E129" s="361"/>
      <c r="F129" s="292"/>
      <c r="G129" s="290"/>
      <c r="H129" s="291"/>
      <c r="I129" s="290"/>
    </row>
    <row r="130" spans="1:9" x14ac:dyDescent="0.2">
      <c r="A130" s="536">
        <v>120</v>
      </c>
      <c r="B130" s="493" t="s">
        <v>252</v>
      </c>
      <c r="C130" s="494" t="s">
        <v>253</v>
      </c>
      <c r="D130" s="474"/>
      <c r="E130" s="361"/>
      <c r="F130" s="292"/>
      <c r="G130" s="290"/>
      <c r="H130" s="291"/>
      <c r="I130" s="290"/>
    </row>
    <row r="131" spans="1:9" x14ac:dyDescent="0.2">
      <c r="A131" s="536">
        <v>121</v>
      </c>
      <c r="B131" s="700" t="s">
        <v>254</v>
      </c>
      <c r="C131" s="494" t="s">
        <v>255</v>
      </c>
      <c r="D131" s="474"/>
      <c r="E131" s="361"/>
      <c r="F131" s="292"/>
      <c r="G131" s="290"/>
      <c r="H131" s="291"/>
      <c r="I131" s="290"/>
    </row>
    <row r="132" spans="1:9" x14ac:dyDescent="0.2">
      <c r="A132" s="536">
        <v>122</v>
      </c>
      <c r="B132" s="700" t="s">
        <v>256</v>
      </c>
      <c r="C132" s="494" t="s">
        <v>257</v>
      </c>
      <c r="D132" s="474"/>
      <c r="E132" s="361"/>
      <c r="F132" s="292"/>
      <c r="G132" s="290"/>
      <c r="H132" s="291"/>
      <c r="I132" s="290"/>
    </row>
    <row r="133" spans="1:9" x14ac:dyDescent="0.2">
      <c r="A133" s="536">
        <v>123</v>
      </c>
      <c r="B133" s="700" t="s">
        <v>258</v>
      </c>
      <c r="C133" s="494" t="s">
        <v>259</v>
      </c>
      <c r="D133" s="474"/>
      <c r="E133" s="361"/>
      <c r="F133" s="292"/>
      <c r="G133" s="290"/>
      <c r="H133" s="291"/>
      <c r="I133" s="290"/>
    </row>
    <row r="134" spans="1:9" x14ac:dyDescent="0.2">
      <c r="A134" s="536">
        <v>124</v>
      </c>
      <c r="B134" s="493" t="s">
        <v>260</v>
      </c>
      <c r="C134" s="494" t="s">
        <v>261</v>
      </c>
      <c r="D134" s="474"/>
      <c r="E134" s="361"/>
      <c r="F134" s="292"/>
      <c r="G134" s="290"/>
      <c r="H134" s="291"/>
      <c r="I134" s="290"/>
    </row>
    <row r="135" spans="1:9" x14ac:dyDescent="0.2">
      <c r="A135" s="536">
        <v>125</v>
      </c>
      <c r="B135" s="495" t="s">
        <v>262</v>
      </c>
      <c r="C135" s="494" t="s">
        <v>263</v>
      </c>
      <c r="D135" s="474"/>
      <c r="E135" s="361"/>
      <c r="F135" s="292"/>
      <c r="G135" s="290"/>
      <c r="H135" s="291"/>
      <c r="I135" s="290"/>
    </row>
    <row r="136" spans="1:9" x14ac:dyDescent="0.2">
      <c r="A136" s="536">
        <v>126</v>
      </c>
      <c r="B136" s="700" t="s">
        <v>264</v>
      </c>
      <c r="C136" s="494" t="s">
        <v>265</v>
      </c>
      <c r="D136" s="474"/>
      <c r="E136" s="361"/>
      <c r="F136" s="292"/>
      <c r="G136" s="290"/>
      <c r="H136" s="291"/>
      <c r="I136" s="290"/>
    </row>
    <row r="137" spans="1:9" x14ac:dyDescent="0.2">
      <c r="A137" s="536">
        <v>127</v>
      </c>
      <c r="B137" s="493" t="s">
        <v>266</v>
      </c>
      <c r="C137" s="494" t="s">
        <v>267</v>
      </c>
      <c r="D137" s="474"/>
      <c r="E137" s="361"/>
      <c r="F137" s="292"/>
      <c r="G137" s="290"/>
      <c r="H137" s="291"/>
      <c r="I137" s="290"/>
    </row>
    <row r="138" spans="1:9" x14ac:dyDescent="0.2">
      <c r="A138" s="536">
        <v>128</v>
      </c>
      <c r="B138" s="700" t="s">
        <v>268</v>
      </c>
      <c r="C138" s="494" t="s">
        <v>269</v>
      </c>
      <c r="D138" s="474"/>
      <c r="E138" s="361"/>
      <c r="F138" s="292"/>
      <c r="G138" s="290"/>
      <c r="H138" s="291"/>
      <c r="I138" s="290"/>
    </row>
    <row r="139" spans="1:9" x14ac:dyDescent="0.2">
      <c r="A139" s="536">
        <v>129</v>
      </c>
      <c r="B139" s="480" t="s">
        <v>270</v>
      </c>
      <c r="C139" s="479" t="s">
        <v>271</v>
      </c>
      <c r="D139" s="474"/>
      <c r="E139" s="361"/>
      <c r="F139" s="292"/>
      <c r="G139" s="290"/>
      <c r="H139" s="291"/>
      <c r="I139" s="290"/>
    </row>
    <row r="140" spans="1:9" x14ac:dyDescent="0.2">
      <c r="A140" s="536">
        <v>130</v>
      </c>
      <c r="B140" s="500" t="s">
        <v>272</v>
      </c>
      <c r="C140" s="479" t="s">
        <v>273</v>
      </c>
      <c r="D140" s="362">
        <f>26100+38</f>
        <v>26138</v>
      </c>
      <c r="E140" s="290">
        <f>4350+8</f>
        <v>4358</v>
      </c>
      <c r="F140" s="480">
        <f>2310+48</f>
        <v>2358</v>
      </c>
      <c r="G140" s="481">
        <f>73920+1536</f>
        <v>75456</v>
      </c>
      <c r="H140" s="294">
        <f>2967-110</f>
        <v>2857</v>
      </c>
      <c r="I140" s="475">
        <f>62310-2324</f>
        <v>59986</v>
      </c>
    </row>
    <row r="141" spans="1:9" x14ac:dyDescent="0.2">
      <c r="A141" s="536">
        <v>131</v>
      </c>
      <c r="B141" s="714" t="s">
        <v>274</v>
      </c>
      <c r="C141" s="276" t="s">
        <v>749</v>
      </c>
      <c r="D141" s="292"/>
      <c r="E141" s="363"/>
      <c r="F141" s="360"/>
      <c r="G141" s="290"/>
      <c r="H141" s="291"/>
      <c r="I141" s="290"/>
    </row>
    <row r="142" spans="1:9" x14ac:dyDescent="0.2">
      <c r="A142" s="536">
        <v>132</v>
      </c>
      <c r="B142" s="482" t="s">
        <v>275</v>
      </c>
      <c r="C142" s="483" t="s">
        <v>276</v>
      </c>
      <c r="D142" s="292"/>
      <c r="E142" s="363"/>
      <c r="F142" s="360"/>
      <c r="G142" s="290"/>
      <c r="H142" s="291"/>
      <c r="I142" s="290"/>
    </row>
    <row r="143" spans="1:9" x14ac:dyDescent="0.2">
      <c r="A143" s="536">
        <v>133</v>
      </c>
      <c r="B143" s="484" t="s">
        <v>277</v>
      </c>
      <c r="C143" s="483" t="s">
        <v>278</v>
      </c>
      <c r="D143" s="292"/>
      <c r="E143" s="363"/>
      <c r="F143" s="360"/>
      <c r="G143" s="290"/>
      <c r="H143" s="291"/>
      <c r="I143" s="290"/>
    </row>
    <row r="144" spans="1:9" x14ac:dyDescent="0.2">
      <c r="A144" s="536">
        <v>134</v>
      </c>
      <c r="B144" s="484" t="s">
        <v>279</v>
      </c>
      <c r="C144" s="483" t="s">
        <v>280</v>
      </c>
      <c r="D144" s="292"/>
      <c r="E144" s="363"/>
      <c r="F144" s="360"/>
      <c r="G144" s="290"/>
      <c r="H144" s="291"/>
      <c r="I144" s="290"/>
    </row>
    <row r="145" spans="1:9" ht="24" x14ac:dyDescent="0.2">
      <c r="A145" s="309">
        <v>135</v>
      </c>
      <c r="B145" s="38" t="s">
        <v>443</v>
      </c>
      <c r="C145" s="485" t="s">
        <v>444</v>
      </c>
      <c r="D145" s="292"/>
      <c r="E145" s="290"/>
      <c r="F145" s="360"/>
      <c r="G145" s="290"/>
      <c r="H145" s="291"/>
      <c r="I145" s="290"/>
    </row>
    <row r="146" spans="1:9" x14ac:dyDescent="0.2">
      <c r="A146" s="546">
        <v>136</v>
      </c>
      <c r="B146" s="484" t="s">
        <v>281</v>
      </c>
      <c r="C146" s="483" t="s">
        <v>282</v>
      </c>
      <c r="D146" s="292"/>
      <c r="E146" s="290"/>
      <c r="F146" s="360"/>
      <c r="G146" s="290"/>
      <c r="H146" s="291"/>
      <c r="I146" s="290"/>
    </row>
    <row r="147" spans="1:9" ht="13.5" thickBot="1" x14ac:dyDescent="0.25">
      <c r="A147" s="547">
        <v>137</v>
      </c>
      <c r="B147" s="548" t="s">
        <v>756</v>
      </c>
      <c r="C147" s="549" t="s">
        <v>757</v>
      </c>
      <c r="D147" s="299"/>
      <c r="E147" s="300"/>
      <c r="F147" s="365"/>
      <c r="G147" s="300"/>
      <c r="H147" s="301"/>
      <c r="I147" s="300"/>
    </row>
    <row r="148" spans="1:9" x14ac:dyDescent="0.2">
      <c r="D148" s="728"/>
      <c r="E148" s="728"/>
      <c r="F148" s="728"/>
      <c r="G148" s="728"/>
      <c r="H148" s="728"/>
      <c r="I148" s="728"/>
    </row>
    <row r="149" spans="1:9" x14ac:dyDescent="0.2">
      <c r="G149" s="277"/>
      <c r="H149" s="277"/>
      <c r="I149" s="277"/>
    </row>
    <row r="150" spans="1:9" x14ac:dyDescent="0.2">
      <c r="G150" s="277"/>
      <c r="H150" s="277"/>
      <c r="I150" s="277"/>
    </row>
  </sheetData>
  <mergeCells count="16">
    <mergeCell ref="A1:I1"/>
    <mergeCell ref="A3:A6"/>
    <mergeCell ref="B3:B6"/>
    <mergeCell ref="C3:C6"/>
    <mergeCell ref="D3:E4"/>
    <mergeCell ref="F3:G4"/>
    <mergeCell ref="H3:I4"/>
    <mergeCell ref="I5:I6"/>
    <mergeCell ref="F5:F6"/>
    <mergeCell ref="G5:G6"/>
    <mergeCell ref="H5:H6"/>
    <mergeCell ref="A7:C7"/>
    <mergeCell ref="A88:A91"/>
    <mergeCell ref="B88:B91"/>
    <mergeCell ref="D5:D6"/>
    <mergeCell ref="E5:E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zoomScale="90" zoomScaleNormal="90" workbookViewId="0">
      <pane xSplit="3" ySplit="7" topLeftCell="D115" activePane="bottomRight" state="frozen"/>
      <selection pane="topRight" activeCell="D1" sqref="D1"/>
      <selection pane="bottomLeft" activeCell="A8" sqref="A8"/>
      <selection pane="bottomRight" activeCell="N137" sqref="N137"/>
    </sheetView>
  </sheetViews>
  <sheetFormatPr defaultRowHeight="12.75" x14ac:dyDescent="0.2"/>
  <cols>
    <col min="1" max="1" width="5.85546875" style="305" customWidth="1"/>
    <col min="2" max="2" width="9.140625" style="305"/>
    <col min="3" max="3" width="33.85546875" style="306" customWidth="1"/>
    <col min="4" max="4" width="17" style="307" customWidth="1"/>
    <col min="5" max="5" width="15.42578125" style="307" customWidth="1"/>
    <col min="6" max="6" width="12.5703125" style="320" customWidth="1"/>
    <col min="7" max="7" width="14" style="307" customWidth="1"/>
    <col min="8" max="8" width="11.42578125" style="352" customWidth="1"/>
    <col min="9" max="9" width="12.140625" style="307" customWidth="1"/>
    <col min="10" max="10" width="10" style="352" customWidth="1"/>
    <col min="11" max="11" width="11.42578125" style="307" customWidth="1"/>
    <col min="12" max="16384" width="9.140625" style="305"/>
  </cols>
  <sheetData>
    <row r="1" spans="1:11" ht="36.75" customHeight="1" x14ac:dyDescent="0.2">
      <c r="A1" s="1155" t="s">
        <v>662</v>
      </c>
      <c r="B1" s="1181"/>
      <c r="C1" s="1181"/>
      <c r="D1" s="1181"/>
      <c r="E1" s="1181"/>
      <c r="F1" s="1181"/>
      <c r="G1" s="1181"/>
      <c r="H1" s="1181"/>
      <c r="I1" s="1181"/>
      <c r="J1" s="1181"/>
      <c r="K1" s="1181"/>
    </row>
    <row r="2" spans="1:11" ht="13.5" thickBot="1" x14ac:dyDescent="0.25"/>
    <row r="3" spans="1:11" s="41" customFormat="1" ht="16.5" customHeight="1" x14ac:dyDescent="0.2">
      <c r="A3" s="1157" t="s">
        <v>1</v>
      </c>
      <c r="B3" s="1160" t="s">
        <v>626</v>
      </c>
      <c r="C3" s="1185" t="s">
        <v>3</v>
      </c>
      <c r="D3" s="1199" t="s">
        <v>635</v>
      </c>
      <c r="E3" s="1215"/>
      <c r="F3" s="1215"/>
      <c r="G3" s="1216"/>
      <c r="H3" s="1167" t="s">
        <v>628</v>
      </c>
      <c r="I3" s="1212"/>
      <c r="J3" s="1167" t="s">
        <v>629</v>
      </c>
      <c r="K3" s="1212"/>
    </row>
    <row r="4" spans="1:11" s="41" customFormat="1" ht="15" customHeight="1" x14ac:dyDescent="0.2">
      <c r="A4" s="1183"/>
      <c r="B4" s="1184"/>
      <c r="C4" s="1186"/>
      <c r="D4" s="1201"/>
      <c r="E4" s="1217"/>
      <c r="F4" s="1217"/>
      <c r="G4" s="1204"/>
      <c r="H4" s="1190"/>
      <c r="I4" s="1213"/>
      <c r="J4" s="1190"/>
      <c r="K4" s="1213"/>
    </row>
    <row r="5" spans="1:11" s="41" customFormat="1" ht="18.75" customHeight="1" x14ac:dyDescent="0.2">
      <c r="A5" s="1183"/>
      <c r="B5" s="1184"/>
      <c r="C5" s="1186"/>
      <c r="D5" s="1151" t="s">
        <v>424</v>
      </c>
      <c r="E5" s="1214" t="s">
        <v>649</v>
      </c>
      <c r="F5" s="1097" t="s">
        <v>648</v>
      </c>
      <c r="G5" s="1207" t="s">
        <v>630</v>
      </c>
      <c r="H5" s="1218" t="s">
        <v>631</v>
      </c>
      <c r="I5" s="1173" t="s">
        <v>632</v>
      </c>
      <c r="J5" s="1073" t="s">
        <v>633</v>
      </c>
      <c r="K5" s="1173" t="s">
        <v>634</v>
      </c>
    </row>
    <row r="6" spans="1:11" s="41" customFormat="1" ht="22.5" customHeight="1" thickBot="1" x14ac:dyDescent="0.25">
      <c r="A6" s="1159"/>
      <c r="B6" s="1162"/>
      <c r="C6" s="1187"/>
      <c r="D6" s="1194"/>
      <c r="E6" s="1195"/>
      <c r="F6" s="1195"/>
      <c r="G6" s="1208"/>
      <c r="H6" s="1209"/>
      <c r="I6" s="1208"/>
      <c r="J6" s="1209"/>
      <c r="K6" s="1208"/>
    </row>
    <row r="7" spans="1:11" ht="12.75" customHeight="1" x14ac:dyDescent="0.2">
      <c r="A7" s="1142" t="s">
        <v>388</v>
      </c>
      <c r="B7" s="1143"/>
      <c r="C7" s="1144"/>
      <c r="D7" s="281">
        <f t="shared" ref="D7:K7" si="0">SUM(D8:D146)-D92</f>
        <v>639440</v>
      </c>
      <c r="E7" s="343">
        <f t="shared" si="0"/>
        <v>99924</v>
      </c>
      <c r="F7" s="343">
        <f t="shared" si="0"/>
        <v>739364</v>
      </c>
      <c r="G7" s="727">
        <f t="shared" si="0"/>
        <v>188557</v>
      </c>
      <c r="H7" s="281">
        <f t="shared" si="0"/>
        <v>6603</v>
      </c>
      <c r="I7" s="282">
        <f t="shared" si="0"/>
        <v>526080</v>
      </c>
      <c r="J7" s="283">
        <f t="shared" si="0"/>
        <v>799</v>
      </c>
      <c r="K7" s="286">
        <f t="shared" si="0"/>
        <v>41540</v>
      </c>
    </row>
    <row r="8" spans="1:11" x14ac:dyDescent="0.2">
      <c r="A8" s="364">
        <v>1</v>
      </c>
      <c r="B8" s="493" t="s">
        <v>15</v>
      </c>
      <c r="C8" s="496" t="s">
        <v>16</v>
      </c>
      <c r="D8" s="309">
        <v>2850</v>
      </c>
      <c r="E8" s="344"/>
      <c r="F8" s="343">
        <f>D8+E8</f>
        <v>2850</v>
      </c>
      <c r="G8" s="312">
        <v>475</v>
      </c>
      <c r="H8" s="353"/>
      <c r="I8" s="312"/>
      <c r="J8" s="354"/>
      <c r="K8" s="310"/>
    </row>
    <row r="9" spans="1:11" x14ac:dyDescent="0.2">
      <c r="A9" s="364">
        <v>2</v>
      </c>
      <c r="B9" s="495" t="s">
        <v>17</v>
      </c>
      <c r="C9" s="496" t="s">
        <v>18</v>
      </c>
      <c r="D9" s="309">
        <v>5458</v>
      </c>
      <c r="E9" s="344"/>
      <c r="F9" s="343">
        <f>D9+E9</f>
        <v>5458</v>
      </c>
      <c r="G9" s="312">
        <v>912</v>
      </c>
      <c r="H9" s="353"/>
      <c r="I9" s="312"/>
      <c r="J9" s="354"/>
      <c r="K9" s="310"/>
    </row>
    <row r="10" spans="1:11" x14ac:dyDescent="0.2">
      <c r="A10" s="364">
        <v>3</v>
      </c>
      <c r="B10" s="700" t="s">
        <v>19</v>
      </c>
      <c r="C10" s="496" t="s">
        <v>20</v>
      </c>
      <c r="D10" s="309"/>
      <c r="E10" s="344"/>
      <c r="F10" s="343"/>
      <c r="G10" s="344"/>
      <c r="H10" s="353"/>
      <c r="I10" s="312"/>
      <c r="J10" s="354"/>
      <c r="K10" s="310"/>
    </row>
    <row r="11" spans="1:11" x14ac:dyDescent="0.2">
      <c r="A11" s="364">
        <v>4</v>
      </c>
      <c r="B11" s="493" t="s">
        <v>21</v>
      </c>
      <c r="C11" s="496" t="s">
        <v>22</v>
      </c>
      <c r="D11" s="309">
        <v>2250</v>
      </c>
      <c r="E11" s="344"/>
      <c r="F11" s="343">
        <f t="shared" ref="F11:F19" si="1">D11+E11</f>
        <v>2250</v>
      </c>
      <c r="G11" s="344">
        <v>375</v>
      </c>
      <c r="H11" s="353"/>
      <c r="I11" s="312"/>
      <c r="J11" s="354"/>
      <c r="K11" s="310"/>
    </row>
    <row r="12" spans="1:11" x14ac:dyDescent="0.2">
      <c r="A12" s="364">
        <v>5</v>
      </c>
      <c r="B12" s="493" t="s">
        <v>23</v>
      </c>
      <c r="C12" s="496" t="s">
        <v>24</v>
      </c>
      <c r="D12" s="309">
        <v>3000</v>
      </c>
      <c r="E12" s="344"/>
      <c r="F12" s="343">
        <f t="shared" si="1"/>
        <v>3000</v>
      </c>
      <c r="G12" s="344">
        <v>500</v>
      </c>
      <c r="H12" s="353"/>
      <c r="I12" s="312"/>
      <c r="J12" s="354"/>
      <c r="K12" s="310"/>
    </row>
    <row r="13" spans="1:11" x14ac:dyDescent="0.2">
      <c r="A13" s="364">
        <v>6</v>
      </c>
      <c r="B13" s="700" t="s">
        <v>25</v>
      </c>
      <c r="C13" s="496" t="s">
        <v>26</v>
      </c>
      <c r="D13" s="309">
        <v>1500</v>
      </c>
      <c r="E13" s="344"/>
      <c r="F13" s="343">
        <f t="shared" si="1"/>
        <v>1500</v>
      </c>
      <c r="G13" s="344">
        <v>250</v>
      </c>
      <c r="H13" s="353"/>
      <c r="I13" s="312"/>
      <c r="J13" s="354"/>
      <c r="K13" s="310"/>
    </row>
    <row r="14" spans="1:11" x14ac:dyDescent="0.2">
      <c r="A14" s="364">
        <v>7</v>
      </c>
      <c r="B14" s="493" t="s">
        <v>27</v>
      </c>
      <c r="C14" s="496" t="s">
        <v>28</v>
      </c>
      <c r="D14" s="309">
        <v>5625</v>
      </c>
      <c r="E14" s="344"/>
      <c r="F14" s="343">
        <f t="shared" si="1"/>
        <v>5625</v>
      </c>
      <c r="G14" s="344">
        <v>938</v>
      </c>
      <c r="H14" s="353"/>
      <c r="I14" s="312"/>
      <c r="J14" s="354"/>
      <c r="K14" s="310"/>
    </row>
    <row r="15" spans="1:11" x14ac:dyDescent="0.2">
      <c r="A15" s="364">
        <v>8</v>
      </c>
      <c r="B15" s="700" t="s">
        <v>29</v>
      </c>
      <c r="C15" s="496" t="s">
        <v>30</v>
      </c>
      <c r="D15" s="309">
        <v>3375</v>
      </c>
      <c r="E15" s="344"/>
      <c r="F15" s="343">
        <f t="shared" si="1"/>
        <v>3375</v>
      </c>
      <c r="G15" s="344">
        <v>562</v>
      </c>
      <c r="H15" s="353"/>
      <c r="I15" s="312"/>
      <c r="J15" s="354"/>
      <c r="K15" s="310"/>
    </row>
    <row r="16" spans="1:11" x14ac:dyDescent="0.2">
      <c r="A16" s="364">
        <v>9</v>
      </c>
      <c r="B16" s="700" t="s">
        <v>31</v>
      </c>
      <c r="C16" s="496" t="s">
        <v>32</v>
      </c>
      <c r="D16" s="309">
        <v>3750</v>
      </c>
      <c r="E16" s="344"/>
      <c r="F16" s="343">
        <f t="shared" si="1"/>
        <v>3750</v>
      </c>
      <c r="G16" s="344">
        <v>625</v>
      </c>
      <c r="H16" s="353"/>
      <c r="I16" s="312"/>
      <c r="J16" s="354"/>
      <c r="K16" s="310"/>
    </row>
    <row r="17" spans="1:11" x14ac:dyDescent="0.2">
      <c r="A17" s="364">
        <v>10</v>
      </c>
      <c r="B17" s="700" t="s">
        <v>33</v>
      </c>
      <c r="C17" s="496" t="s">
        <v>34</v>
      </c>
      <c r="D17" s="309">
        <v>2625</v>
      </c>
      <c r="E17" s="344"/>
      <c r="F17" s="343">
        <f t="shared" si="1"/>
        <v>2625</v>
      </c>
      <c r="G17" s="344">
        <v>438</v>
      </c>
      <c r="H17" s="353"/>
      <c r="I17" s="312"/>
      <c r="J17" s="354"/>
      <c r="K17" s="310"/>
    </row>
    <row r="18" spans="1:11" x14ac:dyDescent="0.2">
      <c r="A18" s="364">
        <v>11</v>
      </c>
      <c r="B18" s="700" t="s">
        <v>35</v>
      </c>
      <c r="C18" s="496" t="s">
        <v>36</v>
      </c>
      <c r="D18" s="309">
        <v>3418</v>
      </c>
      <c r="E18" s="344"/>
      <c r="F18" s="343">
        <f t="shared" si="1"/>
        <v>3418</v>
      </c>
      <c r="G18" s="344">
        <v>569</v>
      </c>
      <c r="H18" s="353"/>
      <c r="I18" s="312"/>
      <c r="J18" s="354"/>
      <c r="K18" s="310"/>
    </row>
    <row r="19" spans="1:11" x14ac:dyDescent="0.2">
      <c r="A19" s="364">
        <v>12</v>
      </c>
      <c r="B19" s="700" t="s">
        <v>37</v>
      </c>
      <c r="C19" s="496" t="s">
        <v>38</v>
      </c>
      <c r="D19" s="309">
        <v>6525</v>
      </c>
      <c r="E19" s="344"/>
      <c r="F19" s="343">
        <f t="shared" si="1"/>
        <v>6525</v>
      </c>
      <c r="G19" s="344">
        <v>1088</v>
      </c>
      <c r="H19" s="353"/>
      <c r="I19" s="312"/>
      <c r="J19" s="354"/>
      <c r="K19" s="310"/>
    </row>
    <row r="20" spans="1:11" x14ac:dyDescent="0.2">
      <c r="A20" s="364">
        <v>13</v>
      </c>
      <c r="B20" s="700" t="s">
        <v>39</v>
      </c>
      <c r="C20" s="496" t="s">
        <v>40</v>
      </c>
      <c r="D20" s="309"/>
      <c r="E20" s="344"/>
      <c r="F20" s="343"/>
      <c r="G20" s="344"/>
      <c r="H20" s="353"/>
      <c r="I20" s="312"/>
      <c r="J20" s="354"/>
      <c r="K20" s="310"/>
    </row>
    <row r="21" spans="1:11" x14ac:dyDescent="0.2">
      <c r="A21" s="364">
        <v>14</v>
      </c>
      <c r="B21" s="700" t="s">
        <v>41</v>
      </c>
      <c r="C21" s="496" t="s">
        <v>42</v>
      </c>
      <c r="D21" s="309">
        <v>4575</v>
      </c>
      <c r="E21" s="344"/>
      <c r="F21" s="343">
        <f>D21+E21</f>
        <v>4575</v>
      </c>
      <c r="G21" s="344">
        <v>762</v>
      </c>
      <c r="H21" s="353"/>
      <c r="I21" s="312"/>
      <c r="J21" s="354"/>
      <c r="K21" s="310"/>
    </row>
    <row r="22" spans="1:11" x14ac:dyDescent="0.2">
      <c r="A22" s="364">
        <v>15</v>
      </c>
      <c r="B22" s="700" t="s">
        <v>43</v>
      </c>
      <c r="C22" s="496" t="s">
        <v>44</v>
      </c>
      <c r="D22" s="309">
        <v>6000</v>
      </c>
      <c r="E22" s="344"/>
      <c r="F22" s="343">
        <f>D22+E22</f>
        <v>6000</v>
      </c>
      <c r="G22" s="344">
        <v>1000</v>
      </c>
      <c r="H22" s="353"/>
      <c r="I22" s="312"/>
      <c r="J22" s="354"/>
      <c r="K22" s="310"/>
    </row>
    <row r="23" spans="1:11" x14ac:dyDescent="0.2">
      <c r="A23" s="364">
        <v>16</v>
      </c>
      <c r="B23" s="700" t="s">
        <v>45</v>
      </c>
      <c r="C23" s="496" t="s">
        <v>46</v>
      </c>
      <c r="D23" s="309">
        <f>7500-53</f>
        <v>7447</v>
      </c>
      <c r="E23" s="344"/>
      <c r="F23" s="343">
        <f>D23+E23</f>
        <v>7447</v>
      </c>
      <c r="G23" s="344">
        <f>1250-19</f>
        <v>1231</v>
      </c>
      <c r="H23" s="353"/>
      <c r="I23" s="312"/>
      <c r="J23" s="354"/>
      <c r="K23" s="310"/>
    </row>
    <row r="24" spans="1:11" x14ac:dyDescent="0.2">
      <c r="A24" s="364">
        <v>17</v>
      </c>
      <c r="B24" s="700" t="s">
        <v>47</v>
      </c>
      <c r="C24" s="496" t="s">
        <v>48</v>
      </c>
      <c r="D24" s="309"/>
      <c r="E24" s="344"/>
      <c r="F24" s="343"/>
      <c r="G24" s="344"/>
      <c r="H24" s="353"/>
      <c r="I24" s="312"/>
      <c r="J24" s="354"/>
      <c r="K24" s="310"/>
    </row>
    <row r="25" spans="1:11" x14ac:dyDescent="0.2">
      <c r="A25" s="364">
        <v>18</v>
      </c>
      <c r="B25" s="493" t="s">
        <v>49</v>
      </c>
      <c r="C25" s="496" t="s">
        <v>50</v>
      </c>
      <c r="D25" s="309">
        <v>2250</v>
      </c>
      <c r="E25" s="344"/>
      <c r="F25" s="343">
        <f>D25+E25</f>
        <v>2250</v>
      </c>
      <c r="G25" s="344">
        <v>375</v>
      </c>
      <c r="H25" s="353"/>
      <c r="I25" s="312"/>
      <c r="J25" s="354"/>
      <c r="K25" s="310"/>
    </row>
    <row r="26" spans="1:11" x14ac:dyDescent="0.2">
      <c r="A26" s="364">
        <v>19</v>
      </c>
      <c r="B26" s="493" t="s">
        <v>51</v>
      </c>
      <c r="C26" s="496" t="s">
        <v>52</v>
      </c>
      <c r="D26" s="309">
        <v>2250</v>
      </c>
      <c r="E26" s="344"/>
      <c r="F26" s="343">
        <f>D26+E26</f>
        <v>2250</v>
      </c>
      <c r="G26" s="344">
        <v>375</v>
      </c>
      <c r="H26" s="353"/>
      <c r="I26" s="312"/>
      <c r="J26" s="354"/>
      <c r="K26" s="310"/>
    </row>
    <row r="27" spans="1:11" x14ac:dyDescent="0.2">
      <c r="A27" s="364">
        <v>20</v>
      </c>
      <c r="B27" s="493" t="s">
        <v>53</v>
      </c>
      <c r="C27" s="496" t="s">
        <v>54</v>
      </c>
      <c r="D27" s="309">
        <v>5250</v>
      </c>
      <c r="E27" s="344"/>
      <c r="F27" s="343">
        <f>D27+E27</f>
        <v>5250</v>
      </c>
      <c r="G27" s="344">
        <v>875</v>
      </c>
      <c r="H27" s="353"/>
      <c r="I27" s="312"/>
      <c r="J27" s="354"/>
      <c r="K27" s="310"/>
    </row>
    <row r="28" spans="1:11" x14ac:dyDescent="0.2">
      <c r="A28" s="364">
        <v>21</v>
      </c>
      <c r="B28" s="493" t="s">
        <v>55</v>
      </c>
      <c r="C28" s="496" t="s">
        <v>56</v>
      </c>
      <c r="D28" s="309"/>
      <c r="E28" s="344"/>
      <c r="F28" s="343"/>
      <c r="G28" s="344"/>
      <c r="H28" s="353"/>
      <c r="I28" s="312"/>
      <c r="J28" s="354"/>
      <c r="K28" s="310"/>
    </row>
    <row r="29" spans="1:11" x14ac:dyDescent="0.2">
      <c r="A29" s="539">
        <v>22</v>
      </c>
      <c r="B29" s="700" t="s">
        <v>57</v>
      </c>
      <c r="C29" s="496" t="s">
        <v>58</v>
      </c>
      <c r="D29" s="309"/>
      <c r="E29" s="344"/>
      <c r="F29" s="343"/>
      <c r="G29" s="344"/>
      <c r="H29" s="353"/>
      <c r="I29" s="312"/>
      <c r="J29" s="354"/>
      <c r="K29" s="310"/>
    </row>
    <row r="30" spans="1:11" x14ac:dyDescent="0.2">
      <c r="A30" s="364">
        <v>23</v>
      </c>
      <c r="B30" s="700" t="s">
        <v>59</v>
      </c>
      <c r="C30" s="496" t="s">
        <v>60</v>
      </c>
      <c r="D30" s="309"/>
      <c r="E30" s="344"/>
      <c r="F30" s="343"/>
      <c r="G30" s="344"/>
      <c r="H30" s="353"/>
      <c r="I30" s="312"/>
      <c r="J30" s="354"/>
      <c r="K30" s="310"/>
    </row>
    <row r="31" spans="1:11" ht="25.5" x14ac:dyDescent="0.2">
      <c r="A31" s="364">
        <v>24</v>
      </c>
      <c r="B31" s="700" t="s">
        <v>61</v>
      </c>
      <c r="C31" s="496" t="s">
        <v>62</v>
      </c>
      <c r="D31" s="309"/>
      <c r="E31" s="344"/>
      <c r="F31" s="343"/>
      <c r="G31" s="344"/>
      <c r="H31" s="353"/>
      <c r="I31" s="312"/>
      <c r="J31" s="354"/>
      <c r="K31" s="310"/>
    </row>
    <row r="32" spans="1:11" x14ac:dyDescent="0.2">
      <c r="A32" s="364">
        <v>25</v>
      </c>
      <c r="B32" s="493" t="s">
        <v>63</v>
      </c>
      <c r="C32" s="496" t="s">
        <v>64</v>
      </c>
      <c r="D32" s="309">
        <v>5625</v>
      </c>
      <c r="E32" s="344"/>
      <c r="F32" s="343">
        <f>D32+E32</f>
        <v>5625</v>
      </c>
      <c r="G32" s="344">
        <v>938</v>
      </c>
      <c r="H32" s="353"/>
      <c r="I32" s="312"/>
      <c r="J32" s="354"/>
      <c r="K32" s="310"/>
    </row>
    <row r="33" spans="1:11" x14ac:dyDescent="0.2">
      <c r="A33" s="364">
        <v>26</v>
      </c>
      <c r="B33" s="700" t="s">
        <v>65</v>
      </c>
      <c r="C33" s="496" t="s">
        <v>66</v>
      </c>
      <c r="D33" s="309"/>
      <c r="E33" s="344"/>
      <c r="F33" s="343"/>
      <c r="G33" s="344"/>
      <c r="H33" s="353"/>
      <c r="I33" s="312"/>
      <c r="J33" s="354"/>
      <c r="K33" s="310"/>
    </row>
    <row r="34" spans="1:11" x14ac:dyDescent="0.2">
      <c r="A34" s="364">
        <v>27</v>
      </c>
      <c r="B34" s="495" t="s">
        <v>67</v>
      </c>
      <c r="C34" s="496" t="s">
        <v>68</v>
      </c>
      <c r="D34" s="309"/>
      <c r="E34" s="344"/>
      <c r="F34" s="343"/>
      <c r="G34" s="344"/>
      <c r="H34" s="353"/>
      <c r="I34" s="312"/>
      <c r="J34" s="354"/>
      <c r="K34" s="310"/>
    </row>
    <row r="35" spans="1:11" x14ac:dyDescent="0.2">
      <c r="A35" s="536">
        <v>28</v>
      </c>
      <c r="B35" s="495" t="s">
        <v>69</v>
      </c>
      <c r="C35" s="496" t="s">
        <v>70</v>
      </c>
      <c r="D35" s="309"/>
      <c r="E35" s="344"/>
      <c r="F35" s="343"/>
      <c r="G35" s="344"/>
      <c r="H35" s="353"/>
      <c r="I35" s="312"/>
      <c r="J35" s="354"/>
      <c r="K35" s="310"/>
    </row>
    <row r="36" spans="1:11" x14ac:dyDescent="0.2">
      <c r="A36" s="536">
        <v>29</v>
      </c>
      <c r="B36" s="493" t="s">
        <v>71</v>
      </c>
      <c r="C36" s="496" t="s">
        <v>72</v>
      </c>
      <c r="D36" s="309"/>
      <c r="E36" s="344"/>
      <c r="F36" s="343"/>
      <c r="G36" s="344"/>
      <c r="H36" s="353"/>
      <c r="I36" s="312"/>
      <c r="J36" s="354"/>
      <c r="K36" s="310"/>
    </row>
    <row r="37" spans="1:11" x14ac:dyDescent="0.2">
      <c r="A37" s="536">
        <v>30</v>
      </c>
      <c r="B37" s="495" t="s">
        <v>73</v>
      </c>
      <c r="C37" s="496" t="s">
        <v>74</v>
      </c>
      <c r="D37" s="309">
        <v>3750</v>
      </c>
      <c r="E37" s="344"/>
      <c r="F37" s="343">
        <f>D37+E37</f>
        <v>3750</v>
      </c>
      <c r="G37" s="344">
        <v>625</v>
      </c>
      <c r="H37" s="353"/>
      <c r="I37" s="312"/>
      <c r="J37" s="354"/>
      <c r="K37" s="310"/>
    </row>
    <row r="38" spans="1:11" x14ac:dyDescent="0.2">
      <c r="A38" s="536">
        <v>31</v>
      </c>
      <c r="B38" s="700" t="s">
        <v>75</v>
      </c>
      <c r="C38" s="496" t="s">
        <v>76</v>
      </c>
      <c r="D38" s="309"/>
      <c r="E38" s="344"/>
      <c r="F38" s="343"/>
      <c r="G38" s="344"/>
      <c r="H38" s="353"/>
      <c r="I38" s="312"/>
      <c r="J38" s="354"/>
      <c r="K38" s="310"/>
    </row>
    <row r="39" spans="1:11" x14ac:dyDescent="0.2">
      <c r="A39" s="536">
        <v>32</v>
      </c>
      <c r="B39" s="495" t="s">
        <v>77</v>
      </c>
      <c r="C39" s="496" t="s">
        <v>78</v>
      </c>
      <c r="D39" s="309">
        <v>3750</v>
      </c>
      <c r="E39" s="344"/>
      <c r="F39" s="343">
        <f t="shared" ref="F39:F44" si="2">D39+E39</f>
        <v>3750</v>
      </c>
      <c r="G39" s="344">
        <v>625</v>
      </c>
      <c r="H39" s="353"/>
      <c r="I39" s="312"/>
      <c r="J39" s="354"/>
      <c r="K39" s="310"/>
    </row>
    <row r="40" spans="1:11" x14ac:dyDescent="0.2">
      <c r="A40" s="536">
        <v>33</v>
      </c>
      <c r="B40" s="493" t="s">
        <v>79</v>
      </c>
      <c r="C40" s="496" t="s">
        <v>80</v>
      </c>
      <c r="D40" s="309">
        <v>11250</v>
      </c>
      <c r="E40" s="344"/>
      <c r="F40" s="343">
        <f t="shared" si="2"/>
        <v>11250</v>
      </c>
      <c r="G40" s="344">
        <v>1875</v>
      </c>
      <c r="H40" s="353"/>
      <c r="I40" s="312"/>
      <c r="J40" s="354"/>
      <c r="K40" s="310"/>
    </row>
    <row r="41" spans="1:11" x14ac:dyDescent="0.2">
      <c r="A41" s="536">
        <v>34</v>
      </c>
      <c r="B41" s="476" t="s">
        <v>81</v>
      </c>
      <c r="C41" s="705" t="s">
        <v>82</v>
      </c>
      <c r="D41" s="309">
        <v>3000</v>
      </c>
      <c r="E41" s="344"/>
      <c r="F41" s="343">
        <f t="shared" si="2"/>
        <v>3000</v>
      </c>
      <c r="G41" s="344">
        <v>500</v>
      </c>
      <c r="H41" s="353"/>
      <c r="I41" s="312"/>
      <c r="J41" s="354"/>
      <c r="K41" s="310"/>
    </row>
    <row r="42" spans="1:11" x14ac:dyDescent="0.2">
      <c r="A42" s="536">
        <v>35</v>
      </c>
      <c r="B42" s="493" t="s">
        <v>83</v>
      </c>
      <c r="C42" s="496" t="s">
        <v>84</v>
      </c>
      <c r="D42" s="309">
        <v>2700</v>
      </c>
      <c r="E42" s="344"/>
      <c r="F42" s="343">
        <f t="shared" si="2"/>
        <v>2700</v>
      </c>
      <c r="G42" s="344">
        <v>450</v>
      </c>
      <c r="H42" s="353"/>
      <c r="I42" s="312"/>
      <c r="J42" s="354"/>
      <c r="K42" s="310"/>
    </row>
    <row r="43" spans="1:11" x14ac:dyDescent="0.2">
      <c r="A43" s="536">
        <v>36</v>
      </c>
      <c r="B43" s="493" t="s">
        <v>85</v>
      </c>
      <c r="C43" s="496" t="s">
        <v>86</v>
      </c>
      <c r="D43" s="309">
        <v>5025</v>
      </c>
      <c r="E43" s="344"/>
      <c r="F43" s="343">
        <f t="shared" si="2"/>
        <v>5025</v>
      </c>
      <c r="G43" s="344">
        <v>838</v>
      </c>
      <c r="H43" s="353"/>
      <c r="I43" s="312"/>
      <c r="J43" s="354"/>
      <c r="K43" s="310"/>
    </row>
    <row r="44" spans="1:11" x14ac:dyDescent="0.2">
      <c r="A44" s="536">
        <v>37</v>
      </c>
      <c r="B44" s="700" t="s">
        <v>87</v>
      </c>
      <c r="C44" s="496" t="s">
        <v>88</v>
      </c>
      <c r="D44" s="309">
        <v>2819</v>
      </c>
      <c r="E44" s="344"/>
      <c r="F44" s="343">
        <f t="shared" si="2"/>
        <v>2819</v>
      </c>
      <c r="G44" s="344">
        <v>470</v>
      </c>
      <c r="H44" s="353"/>
      <c r="I44" s="312"/>
      <c r="J44" s="354"/>
      <c r="K44" s="310"/>
    </row>
    <row r="45" spans="1:11" x14ac:dyDescent="0.2">
      <c r="A45" s="536">
        <v>38</v>
      </c>
      <c r="B45" s="495" t="s">
        <v>89</v>
      </c>
      <c r="C45" s="496" t="s">
        <v>90</v>
      </c>
      <c r="D45" s="309"/>
      <c r="E45" s="344"/>
      <c r="F45" s="343"/>
      <c r="G45" s="344"/>
      <c r="H45" s="353"/>
      <c r="I45" s="312"/>
      <c r="J45" s="354"/>
      <c r="K45" s="310"/>
    </row>
    <row r="46" spans="1:11" x14ac:dyDescent="0.2">
      <c r="A46" s="536">
        <v>39</v>
      </c>
      <c r="B46" s="700" t="s">
        <v>91</v>
      </c>
      <c r="C46" s="496" t="s">
        <v>92</v>
      </c>
      <c r="D46" s="309"/>
      <c r="E46" s="344"/>
      <c r="F46" s="343"/>
      <c r="G46" s="344"/>
      <c r="H46" s="353"/>
      <c r="I46" s="312"/>
      <c r="J46" s="354"/>
      <c r="K46" s="310"/>
    </row>
    <row r="47" spans="1:11" x14ac:dyDescent="0.2">
      <c r="A47" s="536">
        <v>40</v>
      </c>
      <c r="B47" s="493" t="s">
        <v>93</v>
      </c>
      <c r="C47" s="496" t="s">
        <v>94</v>
      </c>
      <c r="D47" s="309">
        <v>3000</v>
      </c>
      <c r="E47" s="344"/>
      <c r="F47" s="343">
        <f t="shared" ref="F47:F58" si="3">D47+E47</f>
        <v>3000</v>
      </c>
      <c r="G47" s="344">
        <v>500</v>
      </c>
      <c r="H47" s="353"/>
      <c r="I47" s="312"/>
      <c r="J47" s="354"/>
      <c r="K47" s="310"/>
    </row>
    <row r="48" spans="1:11" x14ac:dyDescent="0.2">
      <c r="A48" s="536">
        <v>41</v>
      </c>
      <c r="B48" s="493" t="s">
        <v>95</v>
      </c>
      <c r="C48" s="496" t="s">
        <v>96</v>
      </c>
      <c r="D48" s="309">
        <v>6000</v>
      </c>
      <c r="E48" s="344"/>
      <c r="F48" s="343">
        <f t="shared" si="3"/>
        <v>6000</v>
      </c>
      <c r="G48" s="344">
        <v>1000</v>
      </c>
      <c r="H48" s="353"/>
      <c r="I48" s="312"/>
      <c r="J48" s="354"/>
      <c r="K48" s="310"/>
    </row>
    <row r="49" spans="1:11" x14ac:dyDescent="0.2">
      <c r="A49" s="536">
        <v>42</v>
      </c>
      <c r="B49" s="700" t="s">
        <v>97</v>
      </c>
      <c r="C49" s="496" t="s">
        <v>98</v>
      </c>
      <c r="D49" s="309">
        <v>3375</v>
      </c>
      <c r="E49" s="344"/>
      <c r="F49" s="343">
        <f t="shared" si="3"/>
        <v>3375</v>
      </c>
      <c r="G49" s="344">
        <v>562</v>
      </c>
      <c r="H49" s="353"/>
      <c r="I49" s="312"/>
      <c r="J49" s="354"/>
      <c r="K49" s="310"/>
    </row>
    <row r="50" spans="1:11" x14ac:dyDescent="0.2">
      <c r="A50" s="536">
        <v>43</v>
      </c>
      <c r="B50" s="495" t="s">
        <v>184</v>
      </c>
      <c r="C50" s="496" t="s">
        <v>185</v>
      </c>
      <c r="D50" s="309">
        <v>3750</v>
      </c>
      <c r="E50" s="344"/>
      <c r="F50" s="343">
        <f>D50+E50</f>
        <v>3750</v>
      </c>
      <c r="G50" s="344">
        <v>625</v>
      </c>
      <c r="H50" s="353"/>
      <c r="I50" s="312"/>
      <c r="J50" s="354"/>
      <c r="K50" s="310"/>
    </row>
    <row r="51" spans="1:11" x14ac:dyDescent="0.2">
      <c r="A51" s="536">
        <v>87</v>
      </c>
      <c r="B51" s="700" t="s">
        <v>99</v>
      </c>
      <c r="C51" s="496" t="s">
        <v>100</v>
      </c>
      <c r="D51" s="309">
        <v>3750</v>
      </c>
      <c r="E51" s="344"/>
      <c r="F51" s="343">
        <f t="shared" si="3"/>
        <v>3750</v>
      </c>
      <c r="G51" s="344">
        <v>625</v>
      </c>
      <c r="H51" s="353"/>
      <c r="I51" s="312"/>
      <c r="J51" s="354"/>
      <c r="K51" s="310"/>
    </row>
    <row r="52" spans="1:11" x14ac:dyDescent="0.2">
      <c r="A52" s="536">
        <v>44</v>
      </c>
      <c r="B52" s="495" t="s">
        <v>101</v>
      </c>
      <c r="C52" s="496" t="s">
        <v>102</v>
      </c>
      <c r="D52" s="309">
        <v>5625</v>
      </c>
      <c r="E52" s="344"/>
      <c r="F52" s="343">
        <f t="shared" si="3"/>
        <v>5625</v>
      </c>
      <c r="G52" s="344">
        <v>938</v>
      </c>
      <c r="H52" s="353"/>
      <c r="I52" s="312"/>
      <c r="J52" s="354"/>
      <c r="K52" s="310"/>
    </row>
    <row r="53" spans="1:11" x14ac:dyDescent="0.2">
      <c r="A53" s="536">
        <v>45</v>
      </c>
      <c r="B53" s="700" t="s">
        <v>103</v>
      </c>
      <c r="C53" s="496" t="s">
        <v>104</v>
      </c>
      <c r="D53" s="309">
        <v>2250</v>
      </c>
      <c r="E53" s="344"/>
      <c r="F53" s="343">
        <f t="shared" si="3"/>
        <v>2250</v>
      </c>
      <c r="G53" s="344">
        <v>375</v>
      </c>
      <c r="H53" s="353"/>
      <c r="I53" s="312"/>
      <c r="J53" s="354"/>
      <c r="K53" s="310"/>
    </row>
    <row r="54" spans="1:11" x14ac:dyDescent="0.2">
      <c r="A54" s="536">
        <v>46</v>
      </c>
      <c r="B54" s="495" t="s">
        <v>105</v>
      </c>
      <c r="C54" s="496" t="s">
        <v>106</v>
      </c>
      <c r="D54" s="309">
        <f>3750-121</f>
        <v>3629</v>
      </c>
      <c r="E54" s="344"/>
      <c r="F54" s="343">
        <f t="shared" si="3"/>
        <v>3629</v>
      </c>
      <c r="G54" s="344">
        <v>625</v>
      </c>
      <c r="H54" s="353"/>
      <c r="I54" s="312"/>
      <c r="J54" s="354"/>
      <c r="K54" s="310"/>
    </row>
    <row r="55" spans="1:11" x14ac:dyDescent="0.2">
      <c r="A55" s="536">
        <v>47</v>
      </c>
      <c r="B55" s="700" t="s">
        <v>107</v>
      </c>
      <c r="C55" s="496" t="s">
        <v>108</v>
      </c>
      <c r="D55" s="309">
        <v>5850</v>
      </c>
      <c r="E55" s="344"/>
      <c r="F55" s="343">
        <f t="shared" si="3"/>
        <v>5850</v>
      </c>
      <c r="G55" s="344">
        <v>975</v>
      </c>
      <c r="H55" s="353"/>
      <c r="I55" s="312"/>
      <c r="J55" s="354"/>
      <c r="K55" s="310"/>
    </row>
    <row r="56" spans="1:11" x14ac:dyDescent="0.2">
      <c r="A56" s="536">
        <v>48</v>
      </c>
      <c r="B56" s="700" t="s">
        <v>109</v>
      </c>
      <c r="C56" s="496" t="s">
        <v>110</v>
      </c>
      <c r="D56" s="309">
        <v>11250</v>
      </c>
      <c r="E56" s="344"/>
      <c r="F56" s="343">
        <f t="shared" si="3"/>
        <v>11250</v>
      </c>
      <c r="G56" s="344">
        <v>1875</v>
      </c>
      <c r="H56" s="353"/>
      <c r="I56" s="312"/>
      <c r="J56" s="354"/>
      <c r="K56" s="310"/>
    </row>
    <row r="57" spans="1:11" x14ac:dyDescent="0.2">
      <c r="A57" s="536">
        <v>49</v>
      </c>
      <c r="B57" s="700" t="s">
        <v>200</v>
      </c>
      <c r="C57" s="496" t="s">
        <v>201</v>
      </c>
      <c r="D57" s="309">
        <v>4200</v>
      </c>
      <c r="E57" s="344"/>
      <c r="F57" s="343">
        <f>D57+E57</f>
        <v>4200</v>
      </c>
      <c r="G57" s="344">
        <v>700</v>
      </c>
      <c r="H57" s="353"/>
      <c r="I57" s="312"/>
      <c r="J57" s="354"/>
      <c r="K57" s="310"/>
    </row>
    <row r="58" spans="1:11" x14ac:dyDescent="0.2">
      <c r="A58" s="536">
        <v>95</v>
      </c>
      <c r="B58" s="700" t="s">
        <v>111</v>
      </c>
      <c r="C58" s="496" t="s">
        <v>112</v>
      </c>
      <c r="D58" s="309">
        <v>3075</v>
      </c>
      <c r="E58" s="344"/>
      <c r="F58" s="343">
        <f t="shared" si="3"/>
        <v>3075</v>
      </c>
      <c r="G58" s="344">
        <v>512</v>
      </c>
      <c r="H58" s="353"/>
      <c r="I58" s="312"/>
      <c r="J58" s="354"/>
      <c r="K58" s="310"/>
    </row>
    <row r="59" spans="1:11" x14ac:dyDescent="0.2">
      <c r="A59" s="536">
        <v>50</v>
      </c>
      <c r="B59" s="495" t="s">
        <v>204</v>
      </c>
      <c r="C59" s="496" t="s">
        <v>205</v>
      </c>
      <c r="D59" s="309">
        <v>3225</v>
      </c>
      <c r="E59" s="344"/>
      <c r="F59" s="343">
        <f>D59+E59</f>
        <v>3225</v>
      </c>
      <c r="G59" s="344">
        <v>538</v>
      </c>
      <c r="H59" s="353"/>
      <c r="I59" s="312"/>
      <c r="J59" s="354"/>
      <c r="K59" s="310"/>
    </row>
    <row r="60" spans="1:11" x14ac:dyDescent="0.2">
      <c r="A60" s="536">
        <v>97</v>
      </c>
      <c r="B60" s="700" t="s">
        <v>113</v>
      </c>
      <c r="C60" s="496" t="s">
        <v>114</v>
      </c>
      <c r="D60" s="309"/>
      <c r="E60" s="344"/>
      <c r="F60" s="343"/>
      <c r="G60" s="344"/>
      <c r="H60" s="353"/>
      <c r="I60" s="312"/>
      <c r="J60" s="354"/>
      <c r="K60" s="310"/>
    </row>
    <row r="61" spans="1:11" x14ac:dyDescent="0.2">
      <c r="A61" s="536">
        <v>51</v>
      </c>
      <c r="B61" s="700" t="s">
        <v>115</v>
      </c>
      <c r="C61" s="496" t="s">
        <v>116</v>
      </c>
      <c r="D61" s="309"/>
      <c r="E61" s="344"/>
      <c r="F61" s="343"/>
      <c r="G61" s="344"/>
      <c r="H61" s="353"/>
      <c r="I61" s="312"/>
      <c r="J61" s="354"/>
      <c r="K61" s="310"/>
    </row>
    <row r="62" spans="1:11" ht="25.5" x14ac:dyDescent="0.2">
      <c r="A62" s="536">
        <v>52</v>
      </c>
      <c r="B62" s="700" t="s">
        <v>117</v>
      </c>
      <c r="C62" s="496" t="s">
        <v>118</v>
      </c>
      <c r="D62" s="309"/>
      <c r="E62" s="344"/>
      <c r="F62" s="343"/>
      <c r="G62" s="344"/>
      <c r="H62" s="353"/>
      <c r="I62" s="312"/>
      <c r="J62" s="354"/>
      <c r="K62" s="310"/>
    </row>
    <row r="63" spans="1:11" ht="25.5" x14ac:dyDescent="0.2">
      <c r="A63" s="536">
        <v>53</v>
      </c>
      <c r="B63" s="495" t="s">
        <v>119</v>
      </c>
      <c r="C63" s="496" t="s">
        <v>120</v>
      </c>
      <c r="D63" s="309"/>
      <c r="E63" s="344"/>
      <c r="F63" s="343"/>
      <c r="G63" s="344"/>
      <c r="H63" s="353"/>
      <c r="I63" s="312"/>
      <c r="J63" s="354"/>
      <c r="K63" s="310"/>
    </row>
    <row r="64" spans="1:11" ht="25.5" x14ac:dyDescent="0.2">
      <c r="A64" s="536">
        <v>54</v>
      </c>
      <c r="B64" s="493" t="s">
        <v>121</v>
      </c>
      <c r="C64" s="496" t="s">
        <v>122</v>
      </c>
      <c r="D64" s="309"/>
      <c r="E64" s="344"/>
      <c r="F64" s="343"/>
      <c r="G64" s="344"/>
      <c r="H64" s="353"/>
      <c r="I64" s="312"/>
      <c r="J64" s="354"/>
      <c r="K64" s="310"/>
    </row>
    <row r="65" spans="1:11" ht="25.5" x14ac:dyDescent="0.2">
      <c r="A65" s="536">
        <v>55</v>
      </c>
      <c r="B65" s="495" t="s">
        <v>123</v>
      </c>
      <c r="C65" s="496" t="s">
        <v>124</v>
      </c>
      <c r="D65" s="309"/>
      <c r="E65" s="344"/>
      <c r="F65" s="343"/>
      <c r="G65" s="344"/>
      <c r="H65" s="353"/>
      <c r="I65" s="312"/>
      <c r="J65" s="354"/>
      <c r="K65" s="310"/>
    </row>
    <row r="66" spans="1:11" ht="25.5" x14ac:dyDescent="0.2">
      <c r="A66" s="536">
        <v>56</v>
      </c>
      <c r="B66" s="700" t="s">
        <v>125</v>
      </c>
      <c r="C66" s="496" t="s">
        <v>126</v>
      </c>
      <c r="D66" s="309"/>
      <c r="E66" s="344"/>
      <c r="F66" s="343"/>
      <c r="G66" s="344"/>
      <c r="H66" s="353"/>
      <c r="I66" s="312"/>
      <c r="J66" s="354"/>
      <c r="K66" s="310"/>
    </row>
    <row r="67" spans="1:11" ht="25.5" x14ac:dyDescent="0.2">
      <c r="A67" s="536">
        <v>57</v>
      </c>
      <c r="B67" s="493" t="s">
        <v>127</v>
      </c>
      <c r="C67" s="496" t="s">
        <v>128</v>
      </c>
      <c r="D67" s="309"/>
      <c r="E67" s="344"/>
      <c r="F67" s="343"/>
      <c r="G67" s="344"/>
      <c r="H67" s="353"/>
      <c r="I67" s="312"/>
      <c r="J67" s="354"/>
      <c r="K67" s="310"/>
    </row>
    <row r="68" spans="1:11" ht="25.5" x14ac:dyDescent="0.2">
      <c r="A68" s="536">
        <v>58</v>
      </c>
      <c r="B68" s="493" t="s">
        <v>129</v>
      </c>
      <c r="C68" s="496" t="s">
        <v>130</v>
      </c>
      <c r="D68" s="309"/>
      <c r="E68" s="344"/>
      <c r="F68" s="343"/>
      <c r="G68" s="344"/>
      <c r="H68" s="353"/>
      <c r="I68" s="312"/>
      <c r="J68" s="354"/>
      <c r="K68" s="310"/>
    </row>
    <row r="69" spans="1:11" x14ac:dyDescent="0.2">
      <c r="A69" s="536">
        <v>59</v>
      </c>
      <c r="B69" s="495" t="s">
        <v>131</v>
      </c>
      <c r="C69" s="496" t="s">
        <v>132</v>
      </c>
      <c r="D69" s="309"/>
      <c r="E69" s="344"/>
      <c r="F69" s="343"/>
      <c r="G69" s="344"/>
      <c r="H69" s="353"/>
      <c r="I69" s="312"/>
      <c r="J69" s="354"/>
      <c r="K69" s="310"/>
    </row>
    <row r="70" spans="1:11" x14ac:dyDescent="0.2">
      <c r="A70" s="536">
        <v>60</v>
      </c>
      <c r="B70" s="495" t="s">
        <v>133</v>
      </c>
      <c r="C70" s="496" t="s">
        <v>134</v>
      </c>
      <c r="D70" s="309"/>
      <c r="E70" s="344"/>
      <c r="F70" s="343"/>
      <c r="G70" s="344"/>
      <c r="H70" s="353"/>
      <c r="I70" s="312"/>
      <c r="J70" s="354"/>
      <c r="K70" s="310"/>
    </row>
    <row r="71" spans="1:11" x14ac:dyDescent="0.2">
      <c r="A71" s="536">
        <v>61</v>
      </c>
      <c r="B71" s="495" t="s">
        <v>135</v>
      </c>
      <c r="C71" s="496" t="s">
        <v>136</v>
      </c>
      <c r="D71" s="309"/>
      <c r="E71" s="344"/>
      <c r="F71" s="343"/>
      <c r="G71" s="344"/>
      <c r="H71" s="353"/>
      <c r="I71" s="312"/>
      <c r="J71" s="354"/>
      <c r="K71" s="310"/>
    </row>
    <row r="72" spans="1:11" ht="25.5" x14ac:dyDescent="0.2">
      <c r="A72" s="536">
        <v>62</v>
      </c>
      <c r="B72" s="495" t="s">
        <v>137</v>
      </c>
      <c r="C72" s="496" t="s">
        <v>138</v>
      </c>
      <c r="D72" s="309"/>
      <c r="E72" s="344"/>
      <c r="F72" s="343"/>
      <c r="G72" s="344"/>
      <c r="H72" s="353"/>
      <c r="I72" s="312"/>
      <c r="J72" s="354"/>
      <c r="K72" s="310"/>
    </row>
    <row r="73" spans="1:11" ht="25.5" x14ac:dyDescent="0.2">
      <c r="A73" s="536">
        <v>63</v>
      </c>
      <c r="B73" s="493" t="s">
        <v>139</v>
      </c>
      <c r="C73" s="496" t="s">
        <v>140</v>
      </c>
      <c r="D73" s="309"/>
      <c r="E73" s="344"/>
      <c r="F73" s="343"/>
      <c r="G73" s="344"/>
      <c r="H73" s="353"/>
      <c r="I73" s="312"/>
      <c r="J73" s="354"/>
      <c r="K73" s="310"/>
    </row>
    <row r="74" spans="1:11" ht="25.5" x14ac:dyDescent="0.2">
      <c r="A74" s="536">
        <v>64</v>
      </c>
      <c r="B74" s="495" t="s">
        <v>141</v>
      </c>
      <c r="C74" s="496" t="s">
        <v>142</v>
      </c>
      <c r="D74" s="309"/>
      <c r="E74" s="344"/>
      <c r="F74" s="343"/>
      <c r="G74" s="344"/>
      <c r="H74" s="353"/>
      <c r="I74" s="312"/>
      <c r="J74" s="354"/>
      <c r="K74" s="310"/>
    </row>
    <row r="75" spans="1:11" ht="25.5" x14ac:dyDescent="0.2">
      <c r="A75" s="536">
        <v>65</v>
      </c>
      <c r="B75" s="495" t="s">
        <v>143</v>
      </c>
      <c r="C75" s="496" t="s">
        <v>144</v>
      </c>
      <c r="D75" s="309"/>
      <c r="E75" s="344"/>
      <c r="F75" s="343"/>
      <c r="G75" s="344"/>
      <c r="H75" s="353"/>
      <c r="I75" s="312"/>
      <c r="J75" s="354"/>
      <c r="K75" s="310"/>
    </row>
    <row r="76" spans="1:11" ht="25.5" x14ac:dyDescent="0.2">
      <c r="A76" s="536">
        <v>66</v>
      </c>
      <c r="B76" s="493" t="s">
        <v>145</v>
      </c>
      <c r="C76" s="496" t="s">
        <v>146</v>
      </c>
      <c r="D76" s="309"/>
      <c r="E76" s="344"/>
      <c r="F76" s="343"/>
      <c r="G76" s="344"/>
      <c r="H76" s="353"/>
      <c r="I76" s="312"/>
      <c r="J76" s="354"/>
      <c r="K76" s="310"/>
    </row>
    <row r="77" spans="1:11" ht="25.5" x14ac:dyDescent="0.2">
      <c r="A77" s="536">
        <v>67</v>
      </c>
      <c r="B77" s="493" t="s">
        <v>147</v>
      </c>
      <c r="C77" s="496" t="s">
        <v>148</v>
      </c>
      <c r="D77" s="309"/>
      <c r="E77" s="344"/>
      <c r="F77" s="343"/>
      <c r="G77" s="344"/>
      <c r="H77" s="353"/>
      <c r="I77" s="312"/>
      <c r="J77" s="354"/>
      <c r="K77" s="310"/>
    </row>
    <row r="78" spans="1:11" ht="25.5" x14ac:dyDescent="0.2">
      <c r="A78" s="536">
        <v>68</v>
      </c>
      <c r="B78" s="493" t="s">
        <v>149</v>
      </c>
      <c r="C78" s="496" t="s">
        <v>150</v>
      </c>
      <c r="D78" s="309"/>
      <c r="E78" s="344"/>
      <c r="F78" s="343"/>
      <c r="G78" s="344"/>
      <c r="H78" s="353"/>
      <c r="I78" s="312"/>
      <c r="J78" s="354"/>
      <c r="K78" s="310"/>
    </row>
    <row r="79" spans="1:11" x14ac:dyDescent="0.2">
      <c r="A79" s="536">
        <v>69</v>
      </c>
      <c r="B79" s="700" t="s">
        <v>151</v>
      </c>
      <c r="C79" s="496" t="s">
        <v>152</v>
      </c>
      <c r="D79" s="309"/>
      <c r="E79" s="344"/>
      <c r="F79" s="343"/>
      <c r="G79" s="344"/>
      <c r="H79" s="353"/>
      <c r="I79" s="312"/>
      <c r="J79" s="354"/>
      <c r="K79" s="310"/>
    </row>
    <row r="80" spans="1:11" x14ac:dyDescent="0.2">
      <c r="A80" s="536">
        <v>70</v>
      </c>
      <c r="B80" s="493" t="s">
        <v>153</v>
      </c>
      <c r="C80" s="496" t="s">
        <v>154</v>
      </c>
      <c r="D80" s="309"/>
      <c r="E80" s="344"/>
      <c r="F80" s="343"/>
      <c r="G80" s="344"/>
      <c r="H80" s="353"/>
      <c r="I80" s="312"/>
      <c r="J80" s="354"/>
      <c r="K80" s="310"/>
    </row>
    <row r="81" spans="1:11" x14ac:dyDescent="0.2">
      <c r="A81" s="536">
        <v>71</v>
      </c>
      <c r="B81" s="700" t="s">
        <v>155</v>
      </c>
      <c r="C81" s="496" t="s">
        <v>156</v>
      </c>
      <c r="D81" s="309"/>
      <c r="E81" s="344"/>
      <c r="F81" s="343"/>
      <c r="G81" s="344"/>
      <c r="H81" s="353"/>
      <c r="I81" s="312"/>
      <c r="J81" s="354"/>
      <c r="K81" s="310"/>
    </row>
    <row r="82" spans="1:11" x14ac:dyDescent="0.2">
      <c r="A82" s="536">
        <v>72</v>
      </c>
      <c r="B82" s="493" t="s">
        <v>157</v>
      </c>
      <c r="C82" s="496" t="s">
        <v>704</v>
      </c>
      <c r="D82" s="309"/>
      <c r="E82" s="344"/>
      <c r="F82" s="343"/>
      <c r="G82" s="344"/>
      <c r="H82" s="353"/>
      <c r="I82" s="312"/>
      <c r="J82" s="354"/>
      <c r="K82" s="310"/>
    </row>
    <row r="83" spans="1:11" x14ac:dyDescent="0.2">
      <c r="A83" s="536">
        <v>73</v>
      </c>
      <c r="B83" s="493" t="s">
        <v>158</v>
      </c>
      <c r="C83" s="496" t="s">
        <v>159</v>
      </c>
      <c r="D83" s="309"/>
      <c r="E83" s="344"/>
      <c r="F83" s="343"/>
      <c r="G83" s="344"/>
      <c r="H83" s="353"/>
      <c r="I83" s="312"/>
      <c r="J83" s="354"/>
      <c r="K83" s="310"/>
    </row>
    <row r="84" spans="1:11" x14ac:dyDescent="0.2">
      <c r="A84" s="536">
        <v>74</v>
      </c>
      <c r="B84" s="493" t="s">
        <v>160</v>
      </c>
      <c r="C84" s="496" t="s">
        <v>161</v>
      </c>
      <c r="D84" s="309"/>
      <c r="E84" s="344"/>
      <c r="F84" s="343"/>
      <c r="G84" s="344"/>
      <c r="H84" s="353"/>
      <c r="I84" s="312"/>
      <c r="J84" s="354"/>
      <c r="K84" s="310"/>
    </row>
    <row r="85" spans="1:11" x14ac:dyDescent="0.2">
      <c r="A85" s="536">
        <v>75</v>
      </c>
      <c r="B85" s="493" t="s">
        <v>162</v>
      </c>
      <c r="C85" s="496" t="s">
        <v>163</v>
      </c>
      <c r="D85" s="309"/>
      <c r="E85" s="344"/>
      <c r="F85" s="343"/>
      <c r="G85" s="344"/>
      <c r="H85" s="353"/>
      <c r="I85" s="312"/>
      <c r="J85" s="354"/>
      <c r="K85" s="310"/>
    </row>
    <row r="86" spans="1:11" x14ac:dyDescent="0.2">
      <c r="A86" s="536">
        <v>76</v>
      </c>
      <c r="B86" s="493" t="s">
        <v>164</v>
      </c>
      <c r="C86" s="496" t="s">
        <v>165</v>
      </c>
      <c r="D86" s="309"/>
      <c r="E86" s="344"/>
      <c r="F86" s="343"/>
      <c r="G86" s="344"/>
      <c r="H86" s="353"/>
      <c r="I86" s="312"/>
      <c r="J86" s="354"/>
      <c r="K86" s="310"/>
    </row>
    <row r="87" spans="1:11" x14ac:dyDescent="0.2">
      <c r="A87" s="536">
        <v>77</v>
      </c>
      <c r="B87" s="495" t="s">
        <v>166</v>
      </c>
      <c r="C87" s="496" t="s">
        <v>167</v>
      </c>
      <c r="D87" s="309"/>
      <c r="E87" s="344"/>
      <c r="F87" s="343"/>
      <c r="G87" s="344"/>
      <c r="H87" s="353"/>
      <c r="I87" s="312"/>
      <c r="J87" s="354"/>
      <c r="K87" s="310"/>
    </row>
    <row r="88" spans="1:11" ht="25.5" x14ac:dyDescent="0.2">
      <c r="A88" s="1145">
        <v>78</v>
      </c>
      <c r="B88" s="1148" t="s">
        <v>168</v>
      </c>
      <c r="C88" s="709" t="s">
        <v>320</v>
      </c>
      <c r="D88" s="309"/>
      <c r="E88" s="344"/>
      <c r="F88" s="343"/>
      <c r="G88" s="344"/>
      <c r="H88" s="353"/>
      <c r="I88" s="312"/>
      <c r="J88" s="354"/>
      <c r="K88" s="310"/>
    </row>
    <row r="89" spans="1:11" ht="38.25" x14ac:dyDescent="0.2">
      <c r="A89" s="1146"/>
      <c r="B89" s="1149"/>
      <c r="C89" s="496" t="s">
        <v>321</v>
      </c>
      <c r="D89" s="309"/>
      <c r="E89" s="344"/>
      <c r="F89" s="343"/>
      <c r="G89" s="344"/>
      <c r="H89" s="353"/>
      <c r="I89" s="312"/>
      <c r="J89" s="354"/>
      <c r="K89" s="310"/>
    </row>
    <row r="90" spans="1:11" ht="25.5" x14ac:dyDescent="0.2">
      <c r="A90" s="1146"/>
      <c r="B90" s="1149"/>
      <c r="C90" s="496" t="s">
        <v>322</v>
      </c>
      <c r="D90" s="309"/>
      <c r="E90" s="344"/>
      <c r="F90" s="343"/>
      <c r="G90" s="344"/>
      <c r="H90" s="353"/>
      <c r="I90" s="312"/>
      <c r="J90" s="354"/>
      <c r="K90" s="310"/>
    </row>
    <row r="91" spans="1:11" ht="38.25" x14ac:dyDescent="0.2">
      <c r="A91" s="1147"/>
      <c r="B91" s="1150"/>
      <c r="C91" s="710" t="s">
        <v>323</v>
      </c>
      <c r="D91" s="309"/>
      <c r="E91" s="344"/>
      <c r="F91" s="343"/>
      <c r="G91" s="344"/>
      <c r="H91" s="353"/>
      <c r="I91" s="312"/>
      <c r="J91" s="354"/>
      <c r="K91" s="310"/>
    </row>
    <row r="92" spans="1:11" ht="25.5" x14ac:dyDescent="0.2">
      <c r="A92" s="537">
        <v>79</v>
      </c>
      <c r="B92" s="495" t="s">
        <v>170</v>
      </c>
      <c r="C92" s="496" t="s">
        <v>171</v>
      </c>
      <c r="D92" s="309"/>
      <c r="E92" s="344"/>
      <c r="F92" s="343"/>
      <c r="G92" s="344"/>
      <c r="H92" s="353"/>
      <c r="I92" s="312"/>
      <c r="J92" s="354"/>
      <c r="K92" s="310"/>
    </row>
    <row r="93" spans="1:11" x14ac:dyDescent="0.2">
      <c r="A93" s="536">
        <v>80</v>
      </c>
      <c r="B93" s="495" t="s">
        <v>172</v>
      </c>
      <c r="C93" s="496" t="s">
        <v>173</v>
      </c>
      <c r="D93" s="309"/>
      <c r="E93" s="344"/>
      <c r="F93" s="343"/>
      <c r="G93" s="344"/>
      <c r="H93" s="353"/>
      <c r="I93" s="312"/>
      <c r="J93" s="354"/>
      <c r="K93" s="310"/>
    </row>
    <row r="94" spans="1:11" x14ac:dyDescent="0.2">
      <c r="A94" s="536">
        <v>81</v>
      </c>
      <c r="B94" s="700" t="s">
        <v>174</v>
      </c>
      <c r="C94" s="496" t="s">
        <v>175</v>
      </c>
      <c r="D94" s="309"/>
      <c r="E94" s="344"/>
      <c r="F94" s="343"/>
      <c r="G94" s="344"/>
      <c r="H94" s="353"/>
      <c r="I94" s="312"/>
      <c r="J94" s="354"/>
      <c r="K94" s="310"/>
    </row>
    <row r="95" spans="1:11" x14ac:dyDescent="0.2">
      <c r="A95" s="536">
        <v>82</v>
      </c>
      <c r="B95" s="495" t="s">
        <v>176</v>
      </c>
      <c r="C95" s="496" t="s">
        <v>177</v>
      </c>
      <c r="D95" s="309">
        <f>2475+42</f>
        <v>2517</v>
      </c>
      <c r="E95" s="344"/>
      <c r="F95" s="343">
        <f t="shared" ref="F95:F106" si="4">D95+E95</f>
        <v>2517</v>
      </c>
      <c r="G95" s="344">
        <v>413</v>
      </c>
      <c r="H95" s="353"/>
      <c r="I95" s="312"/>
      <c r="J95" s="354"/>
      <c r="K95" s="310"/>
    </row>
    <row r="96" spans="1:11" x14ac:dyDescent="0.2">
      <c r="A96" s="536">
        <v>83</v>
      </c>
      <c r="B96" s="700" t="s">
        <v>178</v>
      </c>
      <c r="C96" s="496" t="s">
        <v>179</v>
      </c>
      <c r="D96" s="309">
        <v>3375</v>
      </c>
      <c r="E96" s="344"/>
      <c r="F96" s="343">
        <f t="shared" si="4"/>
        <v>3375</v>
      </c>
      <c r="G96" s="344">
        <v>562</v>
      </c>
      <c r="H96" s="353"/>
      <c r="I96" s="312"/>
      <c r="J96" s="354"/>
      <c r="K96" s="310"/>
    </row>
    <row r="97" spans="1:11" x14ac:dyDescent="0.2">
      <c r="A97" s="536">
        <v>84</v>
      </c>
      <c r="B97" s="700" t="s">
        <v>180</v>
      </c>
      <c r="C97" s="496" t="s">
        <v>181</v>
      </c>
      <c r="D97" s="309">
        <v>6450</v>
      </c>
      <c r="E97" s="344"/>
      <c r="F97" s="343">
        <f t="shared" si="4"/>
        <v>6450</v>
      </c>
      <c r="G97" s="344">
        <v>1075</v>
      </c>
      <c r="H97" s="353"/>
      <c r="I97" s="312"/>
      <c r="J97" s="354"/>
      <c r="K97" s="310"/>
    </row>
    <row r="98" spans="1:11" x14ac:dyDescent="0.2">
      <c r="A98" s="536">
        <v>85</v>
      </c>
      <c r="B98" s="495" t="s">
        <v>182</v>
      </c>
      <c r="C98" s="496" t="s">
        <v>183</v>
      </c>
      <c r="D98" s="309">
        <v>3375</v>
      </c>
      <c r="E98" s="344"/>
      <c r="F98" s="343">
        <f t="shared" si="4"/>
        <v>3375</v>
      </c>
      <c r="G98" s="344">
        <f>562-4</f>
        <v>558</v>
      </c>
      <c r="H98" s="353"/>
      <c r="I98" s="312"/>
      <c r="J98" s="354"/>
      <c r="K98" s="310"/>
    </row>
    <row r="99" spans="1:11" x14ac:dyDescent="0.2">
      <c r="A99" s="536">
        <v>86</v>
      </c>
      <c r="B99" s="493" t="s">
        <v>186</v>
      </c>
      <c r="C99" s="496" t="s">
        <v>187</v>
      </c>
      <c r="D99" s="309">
        <f>6125+132</f>
        <v>6257</v>
      </c>
      <c r="E99" s="344"/>
      <c r="F99" s="343">
        <f t="shared" si="4"/>
        <v>6257</v>
      </c>
      <c r="G99" s="344">
        <f>1028+23</f>
        <v>1051</v>
      </c>
      <c r="H99" s="353"/>
      <c r="I99" s="312"/>
      <c r="J99" s="354"/>
      <c r="K99" s="310"/>
    </row>
    <row r="100" spans="1:11" x14ac:dyDescent="0.2">
      <c r="A100" s="536">
        <v>88</v>
      </c>
      <c r="B100" s="493" t="s">
        <v>188</v>
      </c>
      <c r="C100" s="496" t="s">
        <v>189</v>
      </c>
      <c r="D100" s="309">
        <v>4125</v>
      </c>
      <c r="E100" s="344"/>
      <c r="F100" s="343">
        <f t="shared" si="4"/>
        <v>4125</v>
      </c>
      <c r="G100" s="344">
        <v>687</v>
      </c>
      <c r="H100" s="353"/>
      <c r="I100" s="312"/>
      <c r="J100" s="354"/>
      <c r="K100" s="310"/>
    </row>
    <row r="101" spans="1:11" x14ac:dyDescent="0.2">
      <c r="A101" s="536">
        <v>89</v>
      </c>
      <c r="B101" s="700" t="s">
        <v>190</v>
      </c>
      <c r="C101" s="496" t="s">
        <v>191</v>
      </c>
      <c r="D101" s="309">
        <v>2250</v>
      </c>
      <c r="E101" s="344"/>
      <c r="F101" s="343">
        <f t="shared" si="4"/>
        <v>2250</v>
      </c>
      <c r="G101" s="344">
        <v>375</v>
      </c>
      <c r="H101" s="353"/>
      <c r="I101" s="312"/>
      <c r="J101" s="354"/>
      <c r="K101" s="310"/>
    </row>
    <row r="102" spans="1:11" x14ac:dyDescent="0.2">
      <c r="A102" s="536">
        <v>90</v>
      </c>
      <c r="B102" s="493" t="s">
        <v>192</v>
      </c>
      <c r="C102" s="496" t="s">
        <v>193</v>
      </c>
      <c r="D102" s="309">
        <v>3000</v>
      </c>
      <c r="E102" s="344"/>
      <c r="F102" s="343">
        <f t="shared" si="4"/>
        <v>3000</v>
      </c>
      <c r="G102" s="344">
        <v>500</v>
      </c>
      <c r="H102" s="353"/>
      <c r="I102" s="312"/>
      <c r="J102" s="354"/>
      <c r="K102" s="310"/>
    </row>
    <row r="103" spans="1:11" x14ac:dyDescent="0.2">
      <c r="A103" s="536">
        <v>91</v>
      </c>
      <c r="B103" s="493" t="s">
        <v>194</v>
      </c>
      <c r="C103" s="496" t="s">
        <v>195</v>
      </c>
      <c r="D103" s="309">
        <v>3000</v>
      </c>
      <c r="E103" s="344"/>
      <c r="F103" s="343">
        <f t="shared" si="4"/>
        <v>3000</v>
      </c>
      <c r="G103" s="344">
        <v>500</v>
      </c>
      <c r="H103" s="353"/>
      <c r="I103" s="312"/>
      <c r="J103" s="354"/>
      <c r="K103" s="310"/>
    </row>
    <row r="104" spans="1:11" x14ac:dyDescent="0.2">
      <c r="A104" s="536">
        <v>92</v>
      </c>
      <c r="B104" s="495" t="s">
        <v>196</v>
      </c>
      <c r="C104" s="496" t="s">
        <v>197</v>
      </c>
      <c r="D104" s="309">
        <v>3750</v>
      </c>
      <c r="E104" s="344"/>
      <c r="F104" s="343">
        <f t="shared" si="4"/>
        <v>3750</v>
      </c>
      <c r="G104" s="344">
        <v>625</v>
      </c>
      <c r="H104" s="353"/>
      <c r="I104" s="312"/>
      <c r="J104" s="354"/>
      <c r="K104" s="310"/>
    </row>
    <row r="105" spans="1:11" x14ac:dyDescent="0.2">
      <c r="A105" s="536">
        <v>93</v>
      </c>
      <c r="B105" s="700" t="s">
        <v>198</v>
      </c>
      <c r="C105" s="496" t="s">
        <v>199</v>
      </c>
      <c r="D105" s="309">
        <v>2850</v>
      </c>
      <c r="E105" s="344"/>
      <c r="F105" s="343">
        <f t="shared" si="4"/>
        <v>2850</v>
      </c>
      <c r="G105" s="344">
        <v>475</v>
      </c>
      <c r="H105" s="353"/>
      <c r="I105" s="312"/>
      <c r="J105" s="354"/>
      <c r="K105" s="310"/>
    </row>
    <row r="106" spans="1:11" x14ac:dyDescent="0.2">
      <c r="A106" s="536">
        <v>94</v>
      </c>
      <c r="B106" s="493" t="s">
        <v>202</v>
      </c>
      <c r="C106" s="496" t="s">
        <v>203</v>
      </c>
      <c r="D106" s="309">
        <v>6750</v>
      </c>
      <c r="E106" s="344"/>
      <c r="F106" s="343">
        <f t="shared" si="4"/>
        <v>6750</v>
      </c>
      <c r="G106" s="344">
        <v>1125</v>
      </c>
      <c r="H106" s="353"/>
      <c r="I106" s="312"/>
      <c r="J106" s="354"/>
      <c r="K106" s="310"/>
    </row>
    <row r="107" spans="1:11" x14ac:dyDescent="0.2">
      <c r="A107" s="536">
        <v>96</v>
      </c>
      <c r="B107" s="493" t="s">
        <v>206</v>
      </c>
      <c r="C107" s="496" t="s">
        <v>207</v>
      </c>
      <c r="D107" s="309"/>
      <c r="E107" s="344"/>
      <c r="F107" s="343"/>
      <c r="G107" s="344"/>
      <c r="H107" s="353"/>
      <c r="I107" s="312"/>
      <c r="J107" s="354"/>
      <c r="K107" s="310"/>
    </row>
    <row r="108" spans="1:11" x14ac:dyDescent="0.2">
      <c r="A108" s="536">
        <v>98</v>
      </c>
      <c r="B108" s="493" t="s">
        <v>208</v>
      </c>
      <c r="C108" s="496" t="s">
        <v>209</v>
      </c>
      <c r="D108" s="309"/>
      <c r="E108" s="344"/>
      <c r="F108" s="343"/>
      <c r="G108" s="344"/>
      <c r="H108" s="353"/>
      <c r="I108" s="312"/>
      <c r="J108" s="354"/>
      <c r="K108" s="310"/>
    </row>
    <row r="109" spans="1:11" x14ac:dyDescent="0.2">
      <c r="A109" s="536">
        <v>99</v>
      </c>
      <c r="B109" s="700" t="s">
        <v>210</v>
      </c>
      <c r="C109" s="496" t="s">
        <v>211</v>
      </c>
      <c r="D109" s="309"/>
      <c r="E109" s="344"/>
      <c r="F109" s="343"/>
      <c r="G109" s="344"/>
      <c r="H109" s="353"/>
      <c r="I109" s="312"/>
      <c r="J109" s="354"/>
      <c r="K109" s="310"/>
    </row>
    <row r="110" spans="1:11" x14ac:dyDescent="0.2">
      <c r="A110" s="536">
        <v>100</v>
      </c>
      <c r="B110" s="700" t="s">
        <v>212</v>
      </c>
      <c r="C110" s="496" t="s">
        <v>213</v>
      </c>
      <c r="D110" s="309"/>
      <c r="E110" s="344"/>
      <c r="F110" s="343"/>
      <c r="G110" s="344"/>
      <c r="H110" s="353"/>
      <c r="I110" s="312"/>
      <c r="J110" s="354"/>
      <c r="K110" s="310"/>
    </row>
    <row r="111" spans="1:11" ht="12.75" customHeight="1" x14ac:dyDescent="0.2">
      <c r="A111" s="536">
        <v>101</v>
      </c>
      <c r="B111" s="700" t="s">
        <v>214</v>
      </c>
      <c r="C111" s="496" t="s">
        <v>215</v>
      </c>
      <c r="D111" s="309"/>
      <c r="E111" s="344"/>
      <c r="F111" s="343"/>
      <c r="G111" s="344"/>
      <c r="H111" s="353"/>
      <c r="I111" s="312"/>
      <c r="J111" s="354"/>
      <c r="K111" s="310"/>
    </row>
    <row r="112" spans="1:11" x14ac:dyDescent="0.2">
      <c r="A112" s="536">
        <v>102</v>
      </c>
      <c r="B112" s="700" t="s">
        <v>216</v>
      </c>
      <c r="C112" s="496" t="s">
        <v>217</v>
      </c>
      <c r="D112" s="309"/>
      <c r="E112" s="344"/>
      <c r="F112" s="343"/>
      <c r="G112" s="344"/>
      <c r="H112" s="353"/>
      <c r="I112" s="312"/>
      <c r="J112" s="354"/>
      <c r="K112" s="310"/>
    </row>
    <row r="113" spans="1:11" x14ac:dyDescent="0.2">
      <c r="A113" s="536">
        <v>103</v>
      </c>
      <c r="B113" s="700" t="s">
        <v>218</v>
      </c>
      <c r="C113" s="496" t="s">
        <v>219</v>
      </c>
      <c r="D113" s="309"/>
      <c r="E113" s="344"/>
      <c r="F113" s="343"/>
      <c r="G113" s="344"/>
      <c r="H113" s="353"/>
      <c r="I113" s="312"/>
      <c r="J113" s="354"/>
      <c r="K113" s="310"/>
    </row>
    <row r="114" spans="1:11" x14ac:dyDescent="0.2">
      <c r="A114" s="536">
        <v>104</v>
      </c>
      <c r="B114" s="478" t="s">
        <v>220</v>
      </c>
      <c r="C114" s="705" t="s">
        <v>221</v>
      </c>
      <c r="D114" s="309"/>
      <c r="E114" s="344"/>
      <c r="F114" s="343"/>
      <c r="G114" s="344"/>
      <c r="H114" s="353"/>
      <c r="I114" s="312"/>
      <c r="J114" s="354"/>
      <c r="K114" s="310"/>
    </row>
    <row r="115" spans="1:11" x14ac:dyDescent="0.2">
      <c r="A115" s="536">
        <v>105</v>
      </c>
      <c r="B115" s="495" t="s">
        <v>222</v>
      </c>
      <c r="C115" s="496" t="s">
        <v>223</v>
      </c>
      <c r="D115" s="309"/>
      <c r="E115" s="344"/>
      <c r="F115" s="343"/>
      <c r="G115" s="344"/>
      <c r="H115" s="353"/>
      <c r="I115" s="312"/>
      <c r="J115" s="354"/>
      <c r="K115" s="310"/>
    </row>
    <row r="116" spans="1:11" ht="13.5" customHeight="1" x14ac:dyDescent="0.2">
      <c r="A116" s="536">
        <v>106</v>
      </c>
      <c r="B116" s="700" t="s">
        <v>224</v>
      </c>
      <c r="C116" s="496" t="s">
        <v>225</v>
      </c>
      <c r="D116" s="309"/>
      <c r="E116" s="344"/>
      <c r="F116" s="343"/>
      <c r="G116" s="344"/>
      <c r="H116" s="353"/>
      <c r="I116" s="312"/>
      <c r="J116" s="354"/>
      <c r="K116" s="310"/>
    </row>
    <row r="117" spans="1:11" x14ac:dyDescent="0.2">
      <c r="A117" s="536">
        <v>107</v>
      </c>
      <c r="B117" s="493" t="s">
        <v>226</v>
      </c>
      <c r="C117" s="711" t="s">
        <v>227</v>
      </c>
      <c r="D117" s="309"/>
      <c r="E117" s="344"/>
      <c r="F117" s="343"/>
      <c r="G117" s="344"/>
      <c r="H117" s="353"/>
      <c r="I117" s="312"/>
      <c r="J117" s="354"/>
      <c r="K117" s="310"/>
    </row>
    <row r="118" spans="1:11" x14ac:dyDescent="0.2">
      <c r="A118" s="536">
        <v>108</v>
      </c>
      <c r="B118" s="700" t="s">
        <v>228</v>
      </c>
      <c r="C118" s="496" t="s">
        <v>229</v>
      </c>
      <c r="D118" s="309"/>
      <c r="E118" s="344"/>
      <c r="F118" s="343"/>
      <c r="G118" s="344"/>
      <c r="H118" s="353"/>
      <c r="I118" s="312"/>
      <c r="J118" s="354"/>
      <c r="K118" s="310"/>
    </row>
    <row r="119" spans="1:11" x14ac:dyDescent="0.2">
      <c r="A119" s="536">
        <v>109</v>
      </c>
      <c r="B119" s="495" t="s">
        <v>230</v>
      </c>
      <c r="C119" s="496" t="s">
        <v>231</v>
      </c>
      <c r="D119" s="309"/>
      <c r="E119" s="344"/>
      <c r="F119" s="343"/>
      <c r="G119" s="344"/>
      <c r="H119" s="353"/>
      <c r="I119" s="312"/>
      <c r="J119" s="354"/>
      <c r="K119" s="310"/>
    </row>
    <row r="120" spans="1:11" x14ac:dyDescent="0.2">
      <c r="A120" s="536">
        <v>110</v>
      </c>
      <c r="B120" s="493" t="s">
        <v>232</v>
      </c>
      <c r="C120" s="496" t="s">
        <v>233</v>
      </c>
      <c r="D120" s="309"/>
      <c r="E120" s="344"/>
      <c r="F120" s="343"/>
      <c r="G120" s="344"/>
      <c r="H120" s="353"/>
      <c r="I120" s="312"/>
      <c r="J120" s="354"/>
      <c r="K120" s="310"/>
    </row>
    <row r="121" spans="1:11" x14ac:dyDescent="0.2">
      <c r="A121" s="536">
        <v>111</v>
      </c>
      <c r="B121" s="495" t="s">
        <v>234</v>
      </c>
      <c r="C121" s="496" t="s">
        <v>235</v>
      </c>
      <c r="D121" s="309"/>
      <c r="E121" s="344"/>
      <c r="F121" s="343"/>
      <c r="G121" s="344"/>
      <c r="H121" s="353"/>
      <c r="I121" s="312"/>
      <c r="J121" s="354"/>
      <c r="K121" s="310"/>
    </row>
    <row r="122" spans="1:11" ht="27.75" customHeight="1" x14ac:dyDescent="0.2">
      <c r="A122" s="536">
        <v>112</v>
      </c>
      <c r="B122" s="495" t="s">
        <v>236</v>
      </c>
      <c r="C122" s="496" t="s">
        <v>237</v>
      </c>
      <c r="D122" s="309"/>
      <c r="E122" s="344"/>
      <c r="F122" s="343"/>
      <c r="G122" s="344"/>
      <c r="H122" s="353"/>
      <c r="I122" s="312"/>
      <c r="J122" s="354"/>
      <c r="K122" s="310"/>
    </row>
    <row r="123" spans="1:11" x14ac:dyDescent="0.2">
      <c r="A123" s="536">
        <v>113</v>
      </c>
      <c r="B123" s="700" t="s">
        <v>238</v>
      </c>
      <c r="C123" s="496" t="s">
        <v>239</v>
      </c>
      <c r="D123" s="309"/>
      <c r="E123" s="344"/>
      <c r="F123" s="343"/>
      <c r="G123" s="344"/>
      <c r="H123" s="353"/>
      <c r="I123" s="312"/>
      <c r="J123" s="354"/>
      <c r="K123" s="310"/>
    </row>
    <row r="124" spans="1:11" ht="25.5" x14ac:dyDescent="0.2">
      <c r="A124" s="536">
        <v>114</v>
      </c>
      <c r="B124" s="700" t="s">
        <v>240</v>
      </c>
      <c r="C124" s="712" t="s">
        <v>241</v>
      </c>
      <c r="D124" s="309"/>
      <c r="E124" s="344"/>
      <c r="F124" s="343"/>
      <c r="G124" s="344"/>
      <c r="H124" s="353"/>
      <c r="I124" s="312"/>
      <c r="J124" s="354"/>
      <c r="K124" s="310"/>
    </row>
    <row r="125" spans="1:11" x14ac:dyDescent="0.2">
      <c r="A125" s="536">
        <v>115</v>
      </c>
      <c r="B125" s="700" t="s">
        <v>242</v>
      </c>
      <c r="C125" s="496" t="s">
        <v>243</v>
      </c>
      <c r="D125" s="309"/>
      <c r="E125" s="344"/>
      <c r="F125" s="343"/>
      <c r="G125" s="344"/>
      <c r="H125" s="353"/>
      <c r="I125" s="312"/>
      <c r="J125" s="354"/>
      <c r="K125" s="310"/>
    </row>
    <row r="126" spans="1:11" x14ac:dyDescent="0.2">
      <c r="A126" s="536">
        <v>116</v>
      </c>
      <c r="B126" s="700" t="s">
        <v>244</v>
      </c>
      <c r="C126" s="496" t="s">
        <v>245</v>
      </c>
      <c r="D126" s="309"/>
      <c r="E126" s="344"/>
      <c r="F126" s="343"/>
      <c r="G126" s="344"/>
      <c r="H126" s="353"/>
      <c r="I126" s="312"/>
      <c r="J126" s="354"/>
      <c r="K126" s="310"/>
    </row>
    <row r="127" spans="1:11" x14ac:dyDescent="0.2">
      <c r="A127" s="536">
        <v>117</v>
      </c>
      <c r="B127" s="700" t="s">
        <v>246</v>
      </c>
      <c r="C127" s="496" t="s">
        <v>247</v>
      </c>
      <c r="D127" s="309"/>
      <c r="E127" s="344"/>
      <c r="F127" s="343"/>
      <c r="G127" s="344"/>
      <c r="H127" s="353"/>
      <c r="I127" s="312"/>
      <c r="J127" s="354"/>
      <c r="K127" s="310"/>
    </row>
    <row r="128" spans="1:11" x14ac:dyDescent="0.2">
      <c r="A128" s="536">
        <v>118</v>
      </c>
      <c r="B128" s="493" t="s">
        <v>248</v>
      </c>
      <c r="C128" s="496" t="s">
        <v>249</v>
      </c>
      <c r="D128" s="309"/>
      <c r="E128" s="344"/>
      <c r="F128" s="343"/>
      <c r="G128" s="344"/>
      <c r="H128" s="353"/>
      <c r="I128" s="312"/>
      <c r="J128" s="354"/>
      <c r="K128" s="310"/>
    </row>
    <row r="129" spans="1:11" x14ac:dyDescent="0.2">
      <c r="A129" s="536">
        <v>119</v>
      </c>
      <c r="B129" s="493" t="s">
        <v>250</v>
      </c>
      <c r="C129" s="496" t="s">
        <v>251</v>
      </c>
      <c r="D129" s="309"/>
      <c r="E129" s="344"/>
      <c r="F129" s="343"/>
      <c r="G129" s="344"/>
      <c r="H129" s="353"/>
      <c r="I129" s="312"/>
      <c r="J129" s="354"/>
      <c r="K129" s="310"/>
    </row>
    <row r="130" spans="1:11" x14ac:dyDescent="0.2">
      <c r="A130" s="536">
        <v>120</v>
      </c>
      <c r="B130" s="493" t="s">
        <v>252</v>
      </c>
      <c r="C130" s="496" t="s">
        <v>253</v>
      </c>
      <c r="D130" s="309"/>
      <c r="E130" s="344"/>
      <c r="F130" s="343"/>
      <c r="G130" s="344"/>
      <c r="H130" s="353"/>
      <c r="I130" s="312"/>
      <c r="J130" s="354"/>
      <c r="K130" s="310"/>
    </row>
    <row r="131" spans="1:11" x14ac:dyDescent="0.2">
      <c r="A131" s="536">
        <v>121</v>
      </c>
      <c r="B131" s="700" t="s">
        <v>254</v>
      </c>
      <c r="C131" s="496" t="s">
        <v>255</v>
      </c>
      <c r="D131" s="309"/>
      <c r="E131" s="344"/>
      <c r="F131" s="343"/>
      <c r="G131" s="344"/>
      <c r="H131" s="353"/>
      <c r="I131" s="312"/>
      <c r="J131" s="354"/>
      <c r="K131" s="310"/>
    </row>
    <row r="132" spans="1:11" x14ac:dyDescent="0.2">
      <c r="A132" s="536">
        <v>122</v>
      </c>
      <c r="B132" s="700" t="s">
        <v>256</v>
      </c>
      <c r="C132" s="496" t="s">
        <v>257</v>
      </c>
      <c r="D132" s="309"/>
      <c r="E132" s="344"/>
      <c r="F132" s="343"/>
      <c r="G132" s="344"/>
      <c r="H132" s="353"/>
      <c r="I132" s="312"/>
      <c r="J132" s="354"/>
      <c r="K132" s="310"/>
    </row>
    <row r="133" spans="1:11" x14ac:dyDescent="0.2">
      <c r="A133" s="536">
        <v>123</v>
      </c>
      <c r="B133" s="700" t="s">
        <v>258</v>
      </c>
      <c r="C133" s="496" t="s">
        <v>259</v>
      </c>
      <c r="D133" s="309"/>
      <c r="E133" s="344"/>
      <c r="F133" s="343"/>
      <c r="G133" s="344"/>
      <c r="H133" s="353"/>
      <c r="I133" s="312"/>
      <c r="J133" s="354"/>
      <c r="K133" s="310"/>
    </row>
    <row r="134" spans="1:11" x14ac:dyDescent="0.2">
      <c r="A134" s="536">
        <v>124</v>
      </c>
      <c r="B134" s="493" t="s">
        <v>260</v>
      </c>
      <c r="C134" s="496" t="s">
        <v>261</v>
      </c>
      <c r="D134" s="309"/>
      <c r="E134" s="344"/>
      <c r="F134" s="343"/>
      <c r="G134" s="344"/>
      <c r="H134" s="353"/>
      <c r="I134" s="312"/>
      <c r="J134" s="354"/>
      <c r="K134" s="310"/>
    </row>
    <row r="135" spans="1:11" x14ac:dyDescent="0.2">
      <c r="A135" s="536">
        <v>125</v>
      </c>
      <c r="B135" s="495" t="s">
        <v>262</v>
      </c>
      <c r="C135" s="496" t="s">
        <v>263</v>
      </c>
      <c r="D135" s="309">
        <v>4080</v>
      </c>
      <c r="E135" s="344"/>
      <c r="F135" s="343">
        <f>D135+E135</f>
        <v>4080</v>
      </c>
      <c r="G135" s="344">
        <v>684</v>
      </c>
      <c r="H135" s="353"/>
      <c r="I135" s="312"/>
      <c r="J135" s="354"/>
      <c r="K135" s="310"/>
    </row>
    <row r="136" spans="1:11" x14ac:dyDescent="0.2">
      <c r="A136" s="536">
        <v>126</v>
      </c>
      <c r="B136" s="700" t="s">
        <v>264</v>
      </c>
      <c r="C136" s="496" t="s">
        <v>265</v>
      </c>
      <c r="D136" s="309"/>
      <c r="E136" s="344"/>
      <c r="F136" s="343"/>
      <c r="G136" s="344"/>
      <c r="H136" s="353"/>
      <c r="I136" s="312"/>
      <c r="J136" s="354"/>
      <c r="K136" s="310"/>
    </row>
    <row r="137" spans="1:11" x14ac:dyDescent="0.2">
      <c r="A137" s="536">
        <v>127</v>
      </c>
      <c r="B137" s="493" t="s">
        <v>266</v>
      </c>
      <c r="C137" s="496" t="s">
        <v>267</v>
      </c>
      <c r="D137" s="309"/>
      <c r="E137" s="344"/>
      <c r="F137" s="343"/>
      <c r="G137" s="344"/>
      <c r="H137" s="353"/>
      <c r="I137" s="312"/>
      <c r="J137" s="354"/>
      <c r="K137" s="310"/>
    </row>
    <row r="138" spans="1:11" x14ac:dyDescent="0.2">
      <c r="A138" s="536">
        <v>128</v>
      </c>
      <c r="B138" s="700" t="s">
        <v>268</v>
      </c>
      <c r="C138" s="496" t="s">
        <v>269</v>
      </c>
      <c r="D138" s="309"/>
      <c r="E138" s="344"/>
      <c r="F138" s="343"/>
      <c r="G138" s="344"/>
      <c r="H138" s="353"/>
      <c r="I138" s="312"/>
      <c r="J138" s="354"/>
      <c r="K138" s="310"/>
    </row>
    <row r="139" spans="1:11" x14ac:dyDescent="0.2">
      <c r="A139" s="536">
        <v>129</v>
      </c>
      <c r="B139" s="480" t="s">
        <v>270</v>
      </c>
      <c r="C139" s="545" t="s">
        <v>271</v>
      </c>
      <c r="D139" s="309"/>
      <c r="E139" s="344"/>
      <c r="F139" s="343"/>
      <c r="G139" s="310"/>
      <c r="H139" s="355"/>
      <c r="I139" s="312"/>
      <c r="J139" s="354"/>
      <c r="K139" s="310"/>
    </row>
    <row r="140" spans="1:11" x14ac:dyDescent="0.2">
      <c r="A140" s="536">
        <v>130</v>
      </c>
      <c r="B140" s="500" t="s">
        <v>272</v>
      </c>
      <c r="C140" s="479" t="s">
        <v>273</v>
      </c>
      <c r="D140" s="309"/>
      <c r="E140" s="344"/>
      <c r="F140" s="343"/>
      <c r="G140" s="310"/>
      <c r="H140" s="355"/>
      <c r="I140" s="312"/>
      <c r="J140" s="354"/>
      <c r="K140" s="310"/>
    </row>
    <row r="141" spans="1:11" x14ac:dyDescent="0.2">
      <c r="A141" s="536">
        <v>131</v>
      </c>
      <c r="B141" s="714" t="s">
        <v>274</v>
      </c>
      <c r="C141" s="276" t="s">
        <v>749</v>
      </c>
      <c r="D141" s="309">
        <v>422615</v>
      </c>
      <c r="E141" s="344">
        <v>99924</v>
      </c>
      <c r="F141" s="343">
        <f>D141+E141</f>
        <v>522539</v>
      </c>
      <c r="G141" s="310">
        <v>152406</v>
      </c>
      <c r="H141" s="313">
        <v>6603</v>
      </c>
      <c r="I141" s="312">
        <v>526080</v>
      </c>
      <c r="J141" s="309">
        <v>799</v>
      </c>
      <c r="K141" s="310">
        <v>41540</v>
      </c>
    </row>
    <row r="142" spans="1:11" x14ac:dyDescent="0.2">
      <c r="A142" s="536">
        <v>132</v>
      </c>
      <c r="B142" s="482" t="s">
        <v>275</v>
      </c>
      <c r="C142" s="501" t="s">
        <v>276</v>
      </c>
      <c r="D142" s="309"/>
      <c r="E142" s="344"/>
      <c r="F142" s="343"/>
      <c r="G142" s="310"/>
      <c r="H142" s="355"/>
      <c r="I142" s="312"/>
      <c r="J142" s="354"/>
      <c r="K142" s="310"/>
    </row>
    <row r="143" spans="1:11" x14ac:dyDescent="0.2">
      <c r="A143" s="536">
        <v>133</v>
      </c>
      <c r="B143" s="484" t="s">
        <v>277</v>
      </c>
      <c r="C143" s="501" t="s">
        <v>278</v>
      </c>
      <c r="D143" s="309"/>
      <c r="E143" s="344"/>
      <c r="F143" s="343"/>
      <c r="G143" s="310"/>
      <c r="H143" s="355"/>
      <c r="I143" s="312"/>
      <c r="J143" s="354"/>
      <c r="K143" s="310"/>
    </row>
    <row r="144" spans="1:11" x14ac:dyDescent="0.2">
      <c r="A144" s="729">
        <v>134</v>
      </c>
      <c r="B144" s="484" t="s">
        <v>279</v>
      </c>
      <c r="C144" s="483" t="s">
        <v>280</v>
      </c>
      <c r="D144" s="309"/>
      <c r="E144" s="344"/>
      <c r="F144" s="343"/>
      <c r="G144" s="310"/>
      <c r="H144" s="355"/>
      <c r="I144" s="310"/>
      <c r="J144" s="672"/>
      <c r="K144" s="310"/>
    </row>
    <row r="145" spans="1:11" ht="24" x14ac:dyDescent="0.2">
      <c r="A145" s="732">
        <v>135</v>
      </c>
      <c r="B145" s="38" t="s">
        <v>443</v>
      </c>
      <c r="C145" s="671" t="s">
        <v>444</v>
      </c>
      <c r="D145" s="309"/>
      <c r="E145" s="344"/>
      <c r="F145" s="343"/>
      <c r="G145" s="310"/>
      <c r="H145" s="355"/>
      <c r="I145" s="310"/>
      <c r="J145" s="672"/>
      <c r="K145" s="310"/>
    </row>
    <row r="146" spans="1:11" x14ac:dyDescent="0.2">
      <c r="A146" s="733">
        <v>136</v>
      </c>
      <c r="B146" s="484" t="s">
        <v>281</v>
      </c>
      <c r="C146" s="501" t="s">
        <v>282</v>
      </c>
      <c r="D146" s="309"/>
      <c r="E146" s="344"/>
      <c r="F146" s="343"/>
      <c r="G146" s="310"/>
      <c r="H146" s="355"/>
      <c r="I146" s="310"/>
      <c r="J146" s="672"/>
      <c r="K146" s="310"/>
    </row>
    <row r="147" spans="1:11" ht="13.5" thickBot="1" x14ac:dyDescent="0.25">
      <c r="A147" s="734">
        <v>137</v>
      </c>
      <c r="B147" s="548" t="s">
        <v>756</v>
      </c>
      <c r="C147" s="561" t="s">
        <v>757</v>
      </c>
      <c r="D147" s="356"/>
      <c r="E147" s="345"/>
      <c r="F147" s="346"/>
      <c r="G147" s="318"/>
      <c r="H147" s="730"/>
      <c r="I147" s="318"/>
      <c r="J147" s="731"/>
      <c r="K147" s="318"/>
    </row>
    <row r="148" spans="1:11" s="307" customFormat="1" x14ac:dyDescent="0.2">
      <c r="C148" s="319"/>
      <c r="D148" s="320"/>
      <c r="E148" s="320"/>
      <c r="F148" s="320"/>
      <c r="G148" s="320"/>
      <c r="H148" s="320"/>
      <c r="I148" s="320"/>
      <c r="J148" s="320"/>
      <c r="K148" s="320"/>
    </row>
    <row r="149" spans="1:11" s="307" customFormat="1" x14ac:dyDescent="0.2">
      <c r="C149" s="319"/>
    </row>
    <row r="150" spans="1:11" s="307" customFormat="1" x14ac:dyDescent="0.2">
      <c r="C150" s="319"/>
      <c r="J150" s="357"/>
      <c r="K150" s="357"/>
    </row>
  </sheetData>
  <mergeCells count="18">
    <mergeCell ref="A1:K1"/>
    <mergeCell ref="A3:A6"/>
    <mergeCell ref="B3:B6"/>
    <mergeCell ref="C3:C6"/>
    <mergeCell ref="D3:G4"/>
    <mergeCell ref="H3:I4"/>
    <mergeCell ref="J3:K4"/>
    <mergeCell ref="I5:I6"/>
    <mergeCell ref="J5:J6"/>
    <mergeCell ref="K5:K6"/>
    <mergeCell ref="F5:F6"/>
    <mergeCell ref="G5:G6"/>
    <mergeCell ref="H5:H6"/>
    <mergeCell ref="A7:C7"/>
    <mergeCell ref="A88:A91"/>
    <mergeCell ref="B88:B91"/>
    <mergeCell ref="D5:D6"/>
    <mergeCell ref="E5:E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zoomScale="110" zoomScaleNormal="110" workbookViewId="0">
      <pane xSplit="4" ySplit="7" topLeftCell="E8" activePane="bottomRight" state="frozen"/>
      <selection pane="topRight" activeCell="E1" sqref="E1"/>
      <selection pane="bottomLeft" activeCell="A8" sqref="A8"/>
      <selection pane="bottomRight" activeCell="L33" sqref="L33"/>
    </sheetView>
  </sheetViews>
  <sheetFormatPr defaultRowHeight="11.25" x14ac:dyDescent="0.2"/>
  <cols>
    <col min="1" max="1" width="3.7109375" style="815" customWidth="1"/>
    <col min="2" max="2" width="9.140625" style="815"/>
    <col min="3" max="3" width="27.7109375" style="815" customWidth="1"/>
    <col min="4" max="4" width="9" style="815" customWidth="1"/>
    <col min="5" max="6" width="12" style="815" customWidth="1"/>
    <col min="7" max="7" width="11.140625" style="835" customWidth="1"/>
    <col min="8" max="8" width="12" style="815" customWidth="1"/>
    <col min="9" max="9" width="11" style="815" customWidth="1"/>
    <col min="10" max="10" width="11.7109375" style="815" customWidth="1"/>
    <col min="11" max="11" width="11.42578125" style="815" customWidth="1"/>
    <col min="12" max="13" width="12.7109375" style="815" customWidth="1"/>
    <col min="14" max="14" width="12.28515625" style="815" customWidth="1"/>
    <col min="15" max="15" width="11.28515625" style="815" customWidth="1"/>
    <col min="16" max="16" width="8.28515625" style="815" customWidth="1"/>
    <col min="17" max="17" width="13.28515625" style="815" customWidth="1"/>
    <col min="18" max="18" width="11" style="815" customWidth="1"/>
    <col min="19" max="16384" width="9.140625" style="815"/>
  </cols>
  <sheetData>
    <row r="1" spans="1:18" s="813" customFormat="1" ht="15.75" x14ac:dyDescent="0.25">
      <c r="A1" s="1219" t="s">
        <v>666</v>
      </c>
      <c r="B1" s="1219"/>
      <c r="C1" s="1219"/>
      <c r="D1" s="1219"/>
      <c r="E1" s="1219"/>
      <c r="F1" s="1219"/>
      <c r="G1" s="1219"/>
      <c r="H1" s="1219"/>
      <c r="I1" s="1219"/>
      <c r="J1" s="1219"/>
      <c r="K1" s="1219"/>
      <c r="L1" s="1219"/>
      <c r="M1" s="1219"/>
      <c r="N1" s="1219"/>
      <c r="O1" s="1219"/>
      <c r="P1" s="1219"/>
      <c r="Q1" s="1219"/>
      <c r="R1" s="1219"/>
    </row>
    <row r="3" spans="1:18" x14ac:dyDescent="0.2">
      <c r="A3" s="1220" t="s">
        <v>1</v>
      </c>
      <c r="B3" s="1221" t="s">
        <v>341</v>
      </c>
      <c r="C3" s="1224" t="s">
        <v>423</v>
      </c>
      <c r="D3" s="1227" t="s">
        <v>667</v>
      </c>
      <c r="E3" s="1230" t="s">
        <v>668</v>
      </c>
      <c r="F3" s="1231"/>
      <c r="G3" s="1231"/>
      <c r="H3" s="1231"/>
      <c r="I3" s="1231"/>
      <c r="J3" s="1232"/>
      <c r="K3" s="1233" t="s">
        <v>669</v>
      </c>
      <c r="L3" s="1233"/>
      <c r="M3" s="1233"/>
      <c r="N3" s="1233"/>
      <c r="O3" s="1233"/>
      <c r="P3" s="1233"/>
      <c r="Q3" s="1233"/>
      <c r="R3" s="1233"/>
    </row>
    <row r="4" spans="1:18" ht="16.5" customHeight="1" x14ac:dyDescent="0.2">
      <c r="A4" s="1220"/>
      <c r="B4" s="1222"/>
      <c r="C4" s="1225"/>
      <c r="D4" s="1228"/>
      <c r="E4" s="1234" t="s">
        <v>670</v>
      </c>
      <c r="F4" s="1235"/>
      <c r="G4" s="1238" t="s">
        <v>671</v>
      </c>
      <c r="H4" s="1238"/>
      <c r="I4" s="1238"/>
      <c r="J4" s="1238"/>
      <c r="K4" s="1239" t="s">
        <v>672</v>
      </c>
      <c r="L4" s="1239"/>
      <c r="M4" s="1239"/>
      <c r="N4" s="1240" t="s">
        <v>670</v>
      </c>
      <c r="O4" s="1241"/>
      <c r="P4" s="1241"/>
      <c r="Q4" s="1241"/>
      <c r="R4" s="1242"/>
    </row>
    <row r="5" spans="1:18" ht="20.25" customHeight="1" x14ac:dyDescent="0.2">
      <c r="A5" s="1220"/>
      <c r="B5" s="1222"/>
      <c r="C5" s="1225"/>
      <c r="D5" s="1228"/>
      <c r="E5" s="1236"/>
      <c r="F5" s="1237"/>
      <c r="G5" s="1238"/>
      <c r="H5" s="1238"/>
      <c r="I5" s="1238"/>
      <c r="J5" s="1238"/>
      <c r="K5" s="816" t="s">
        <v>673</v>
      </c>
      <c r="L5" s="1239" t="s">
        <v>671</v>
      </c>
      <c r="M5" s="1239"/>
      <c r="N5" s="1243"/>
      <c r="O5" s="1244"/>
      <c r="P5" s="1244"/>
      <c r="Q5" s="1244"/>
      <c r="R5" s="1245"/>
    </row>
    <row r="6" spans="1:18" ht="15" customHeight="1" x14ac:dyDescent="0.2">
      <c r="A6" s="1220"/>
      <c r="B6" s="1222"/>
      <c r="C6" s="1225"/>
      <c r="D6" s="1228"/>
      <c r="E6" s="1246" t="s">
        <v>674</v>
      </c>
      <c r="F6" s="1248" t="s">
        <v>675</v>
      </c>
      <c r="G6" s="1246" t="s">
        <v>676</v>
      </c>
      <c r="H6" s="1250" t="s">
        <v>674</v>
      </c>
      <c r="I6" s="1250" t="s">
        <v>677</v>
      </c>
      <c r="J6" s="1250"/>
      <c r="K6" s="1248" t="s">
        <v>674</v>
      </c>
      <c r="L6" s="1248" t="s">
        <v>678</v>
      </c>
      <c r="M6" s="1246" t="s">
        <v>676</v>
      </c>
      <c r="N6" s="1248" t="s">
        <v>675</v>
      </c>
      <c r="O6" s="1248" t="s">
        <v>678</v>
      </c>
      <c r="P6" s="1248" t="s">
        <v>679</v>
      </c>
      <c r="Q6" s="1250" t="s">
        <v>680</v>
      </c>
      <c r="R6" s="1246" t="s">
        <v>676</v>
      </c>
    </row>
    <row r="7" spans="1:18" ht="33.75" customHeight="1" x14ac:dyDescent="0.2">
      <c r="A7" s="1220"/>
      <c r="B7" s="1223"/>
      <c r="C7" s="1226"/>
      <c r="D7" s="1229"/>
      <c r="E7" s="1247"/>
      <c r="F7" s="1249"/>
      <c r="G7" s="1247"/>
      <c r="H7" s="1250"/>
      <c r="I7" s="817" t="s">
        <v>681</v>
      </c>
      <c r="J7" s="817" t="s">
        <v>682</v>
      </c>
      <c r="K7" s="1249"/>
      <c r="L7" s="1249"/>
      <c r="M7" s="1247"/>
      <c r="N7" s="1249"/>
      <c r="O7" s="1249"/>
      <c r="P7" s="1249"/>
      <c r="Q7" s="1250"/>
      <c r="R7" s="1247"/>
    </row>
    <row r="8" spans="1:18" ht="15" customHeight="1" x14ac:dyDescent="0.2">
      <c r="A8" s="818">
        <v>1</v>
      </c>
      <c r="B8" s="529" t="s">
        <v>242</v>
      </c>
      <c r="C8" s="819" t="s">
        <v>683</v>
      </c>
      <c r="D8" s="820">
        <f>SUM(E8:R8)</f>
        <v>4092</v>
      </c>
      <c r="E8" s="816"/>
      <c r="F8" s="816"/>
      <c r="G8" s="821"/>
      <c r="H8" s="816">
        <f>300+15</f>
        <v>315</v>
      </c>
      <c r="I8" s="816">
        <f>60+23</f>
        <v>83</v>
      </c>
      <c r="J8" s="816">
        <f>30+5</f>
        <v>35</v>
      </c>
      <c r="K8" s="822">
        <f>685-200+42</f>
        <v>527</v>
      </c>
      <c r="L8" s="816">
        <f>970+200+60</f>
        <v>1230</v>
      </c>
      <c r="M8" s="816">
        <f>0+50+14</f>
        <v>64</v>
      </c>
      <c r="N8" s="816"/>
      <c r="O8" s="816"/>
      <c r="P8" s="816"/>
      <c r="Q8" s="816"/>
      <c r="R8" s="823">
        <f>720+176+942</f>
        <v>1838</v>
      </c>
    </row>
    <row r="9" spans="1:18" s="829" customFormat="1" x14ac:dyDescent="0.2">
      <c r="A9" s="824">
        <v>2</v>
      </c>
      <c r="B9" s="530" t="s">
        <v>248</v>
      </c>
      <c r="C9" s="825" t="s">
        <v>249</v>
      </c>
      <c r="D9" s="826">
        <f t="shared" ref="D9:D22" si="0">SUM(E9:R9)</f>
        <v>2697</v>
      </c>
      <c r="E9" s="823"/>
      <c r="F9" s="823"/>
      <c r="G9" s="827">
        <f>0+50+120+5</f>
        <v>175</v>
      </c>
      <c r="H9" s="823">
        <f>50-40+8</f>
        <v>18</v>
      </c>
      <c r="I9" s="823">
        <f>0+20-20</f>
        <v>0</v>
      </c>
      <c r="J9" s="823"/>
      <c r="K9" s="822"/>
      <c r="L9" s="822"/>
      <c r="M9" s="822"/>
      <c r="N9" s="823"/>
      <c r="O9" s="823">
        <f>576+24+18</f>
        <v>618</v>
      </c>
      <c r="P9" s="823">
        <f>222+86-9</f>
        <v>299</v>
      </c>
      <c r="Q9" s="823">
        <f>365-340-6</f>
        <v>19</v>
      </c>
      <c r="R9" s="823">
        <f>2137-365-270+66</f>
        <v>1568</v>
      </c>
    </row>
    <row r="10" spans="1:18" s="829" customFormat="1" x14ac:dyDescent="0.2">
      <c r="A10" s="824">
        <v>3</v>
      </c>
      <c r="B10" s="531" t="s">
        <v>246</v>
      </c>
      <c r="C10" s="825" t="s">
        <v>247</v>
      </c>
      <c r="D10" s="826">
        <f t="shared" si="0"/>
        <v>140</v>
      </c>
      <c r="E10" s="823"/>
      <c r="F10" s="823"/>
      <c r="G10" s="827"/>
      <c r="H10" s="823"/>
      <c r="I10" s="823">
        <f>80+41+19</f>
        <v>140</v>
      </c>
      <c r="J10" s="823"/>
      <c r="K10" s="822"/>
      <c r="L10" s="822"/>
      <c r="M10" s="822"/>
      <c r="N10" s="823"/>
      <c r="O10" s="823"/>
      <c r="P10" s="823"/>
      <c r="Q10" s="823"/>
      <c r="R10" s="823"/>
    </row>
    <row r="11" spans="1:18" s="829" customFormat="1" x14ac:dyDescent="0.2">
      <c r="A11" s="824">
        <v>4</v>
      </c>
      <c r="B11" s="530" t="s">
        <v>260</v>
      </c>
      <c r="C11" s="825" t="s">
        <v>261</v>
      </c>
      <c r="D11" s="826">
        <f t="shared" si="0"/>
        <v>34</v>
      </c>
      <c r="E11" s="823"/>
      <c r="F11" s="823"/>
      <c r="G11" s="827"/>
      <c r="H11" s="823"/>
      <c r="I11" s="823">
        <f>20+7+10-3</f>
        <v>34</v>
      </c>
      <c r="J11" s="823"/>
      <c r="K11" s="822"/>
      <c r="L11" s="822"/>
      <c r="M11" s="822"/>
      <c r="N11" s="823"/>
      <c r="O11" s="823"/>
      <c r="P11" s="823"/>
      <c r="Q11" s="823"/>
      <c r="R11" s="823"/>
    </row>
    <row r="12" spans="1:18" s="829" customFormat="1" x14ac:dyDescent="0.2">
      <c r="A12" s="824">
        <v>5</v>
      </c>
      <c r="B12" s="532" t="s">
        <v>262</v>
      </c>
      <c r="C12" s="825" t="s">
        <v>684</v>
      </c>
      <c r="D12" s="826">
        <f t="shared" si="0"/>
        <v>29</v>
      </c>
      <c r="E12" s="823"/>
      <c r="F12" s="823"/>
      <c r="G12" s="827"/>
      <c r="H12" s="823"/>
      <c r="I12" s="823">
        <f>35-6</f>
        <v>29</v>
      </c>
      <c r="J12" s="823"/>
      <c r="K12" s="822"/>
      <c r="L12" s="822"/>
      <c r="M12" s="822"/>
      <c r="N12" s="823"/>
      <c r="O12" s="823"/>
      <c r="P12" s="823"/>
      <c r="Q12" s="823"/>
      <c r="R12" s="823"/>
    </row>
    <row r="13" spans="1:18" s="829" customFormat="1" x14ac:dyDescent="0.2">
      <c r="A13" s="824">
        <v>6</v>
      </c>
      <c r="B13" s="530" t="s">
        <v>264</v>
      </c>
      <c r="C13" s="830" t="s">
        <v>265</v>
      </c>
      <c r="D13" s="826">
        <f t="shared" si="0"/>
        <v>0</v>
      </c>
      <c r="E13" s="823"/>
      <c r="F13" s="823"/>
      <c r="G13" s="827"/>
      <c r="H13" s="823"/>
      <c r="I13" s="823">
        <f>10-10</f>
        <v>0</v>
      </c>
      <c r="J13" s="823"/>
      <c r="K13" s="822"/>
      <c r="L13" s="822"/>
      <c r="M13" s="822"/>
      <c r="N13" s="823"/>
      <c r="O13" s="823"/>
      <c r="P13" s="823"/>
      <c r="Q13" s="823"/>
      <c r="R13" s="823"/>
    </row>
    <row r="14" spans="1:18" s="829" customFormat="1" x14ac:dyDescent="0.2">
      <c r="A14" s="824">
        <v>7</v>
      </c>
      <c r="B14" s="530" t="s">
        <v>162</v>
      </c>
      <c r="C14" s="825" t="s">
        <v>685</v>
      </c>
      <c r="D14" s="826">
        <f t="shared" si="0"/>
        <v>163</v>
      </c>
      <c r="E14" s="823"/>
      <c r="F14" s="823"/>
      <c r="G14" s="827"/>
      <c r="H14" s="823"/>
      <c r="I14" s="823">
        <f>150+6</f>
        <v>156</v>
      </c>
      <c r="J14" s="823">
        <f>10-3</f>
        <v>7</v>
      </c>
      <c r="K14" s="822"/>
      <c r="L14" s="822"/>
      <c r="M14" s="822"/>
      <c r="N14" s="823"/>
      <c r="O14" s="823"/>
      <c r="P14" s="823"/>
      <c r="Q14" s="823"/>
      <c r="R14" s="823"/>
    </row>
    <row r="15" spans="1:18" s="829" customFormat="1" x14ac:dyDescent="0.2">
      <c r="A15" s="824">
        <v>8</v>
      </c>
      <c r="B15" s="531" t="s">
        <v>25</v>
      </c>
      <c r="C15" s="825" t="s">
        <v>686</v>
      </c>
      <c r="D15" s="826">
        <f t="shared" si="0"/>
        <v>20</v>
      </c>
      <c r="E15" s="823"/>
      <c r="F15" s="823"/>
      <c r="G15" s="827"/>
      <c r="H15" s="823"/>
      <c r="I15" s="823">
        <f>18+2</f>
        <v>20</v>
      </c>
      <c r="J15" s="823"/>
      <c r="K15" s="822"/>
      <c r="L15" s="822"/>
      <c r="M15" s="822"/>
      <c r="N15" s="823"/>
      <c r="O15" s="823"/>
      <c r="P15" s="823"/>
      <c r="Q15" s="823"/>
      <c r="R15" s="823"/>
    </row>
    <row r="16" spans="1:18" s="829" customFormat="1" ht="13.5" customHeight="1" x14ac:dyDescent="0.2">
      <c r="A16" s="824">
        <v>9</v>
      </c>
      <c r="B16" s="531" t="s">
        <v>63</v>
      </c>
      <c r="C16" s="830" t="s">
        <v>687</v>
      </c>
      <c r="D16" s="826">
        <f t="shared" si="0"/>
        <v>641</v>
      </c>
      <c r="E16" s="823"/>
      <c r="F16" s="823"/>
      <c r="G16" s="823"/>
      <c r="H16" s="823">
        <f>140+1</f>
        <v>141</v>
      </c>
      <c r="I16" s="823"/>
      <c r="J16" s="823"/>
      <c r="K16" s="822"/>
      <c r="L16" s="822">
        <f>0+500</f>
        <v>500</v>
      </c>
      <c r="M16" s="822"/>
      <c r="N16" s="823"/>
      <c r="O16" s="823"/>
      <c r="P16" s="823"/>
      <c r="Q16" s="823"/>
      <c r="R16" s="823"/>
    </row>
    <row r="17" spans="1:18" s="828" customFormat="1" ht="12" customHeight="1" x14ac:dyDescent="0.2">
      <c r="A17" s="824">
        <v>10</v>
      </c>
      <c r="B17" s="531" t="s">
        <v>218</v>
      </c>
      <c r="C17" s="830" t="s">
        <v>219</v>
      </c>
      <c r="D17" s="826">
        <f t="shared" si="0"/>
        <v>141290</v>
      </c>
      <c r="E17" s="823">
        <f>900+47</f>
        <v>947</v>
      </c>
      <c r="F17" s="823"/>
      <c r="G17" s="823"/>
      <c r="H17" s="823"/>
      <c r="I17" s="823"/>
      <c r="J17" s="823"/>
      <c r="K17" s="822"/>
      <c r="L17" s="822"/>
      <c r="M17" s="822"/>
      <c r="N17" s="823"/>
      <c r="O17" s="823">
        <f>109380-279-324-606-400-542</f>
        <v>107229</v>
      </c>
      <c r="P17" s="823">
        <f>24902+325+729</f>
        <v>25956</v>
      </c>
      <c r="Q17" s="823">
        <f>3945+248+268+466+1467+14</f>
        <v>6408</v>
      </c>
      <c r="R17" s="823">
        <f>375+31+56+140+75+159-86</f>
        <v>750</v>
      </c>
    </row>
    <row r="18" spans="1:18" s="828" customFormat="1" x14ac:dyDescent="0.2">
      <c r="A18" s="824">
        <v>11</v>
      </c>
      <c r="B18" s="531" t="s">
        <v>206</v>
      </c>
      <c r="C18" s="825" t="s">
        <v>688</v>
      </c>
      <c r="D18" s="826">
        <f t="shared" si="0"/>
        <v>33164</v>
      </c>
      <c r="E18" s="823">
        <f>20-20</f>
        <v>0</v>
      </c>
      <c r="F18" s="823"/>
      <c r="G18" s="823"/>
      <c r="H18" s="823"/>
      <c r="I18" s="823"/>
      <c r="J18" s="823"/>
      <c r="K18" s="822"/>
      <c r="L18" s="822"/>
      <c r="M18" s="822"/>
      <c r="N18" s="823"/>
      <c r="O18" s="823">
        <f>26541-1187</f>
        <v>25354</v>
      </c>
      <c r="P18" s="823">
        <f>7352+458</f>
        <v>7810</v>
      </c>
      <c r="Q18" s="823"/>
      <c r="R18" s="823"/>
    </row>
    <row r="19" spans="1:18" s="828" customFormat="1" x14ac:dyDescent="0.2">
      <c r="A19" s="824">
        <v>12</v>
      </c>
      <c r="B19" s="531" t="s">
        <v>238</v>
      </c>
      <c r="C19" s="825" t="s">
        <v>239</v>
      </c>
      <c r="D19" s="826">
        <f t="shared" si="0"/>
        <v>37675</v>
      </c>
      <c r="E19" s="823">
        <f>100+30+5+18</f>
        <v>153</v>
      </c>
      <c r="F19" s="823">
        <f>100+15-33</f>
        <v>82</v>
      </c>
      <c r="G19" s="823"/>
      <c r="H19" s="823"/>
      <c r="I19" s="823"/>
      <c r="J19" s="823"/>
      <c r="K19" s="822"/>
      <c r="L19" s="822"/>
      <c r="M19" s="822"/>
      <c r="N19" s="823">
        <f>5994-270</f>
        <v>5724</v>
      </c>
      <c r="O19" s="823">
        <f>24975-45-5+1412</f>
        <v>26337</v>
      </c>
      <c r="P19" s="823">
        <f>6993-1614</f>
        <v>5379</v>
      </c>
      <c r="Q19" s="823"/>
      <c r="R19" s="823"/>
    </row>
    <row r="20" spans="1:18" s="828" customFormat="1" x14ac:dyDescent="0.2">
      <c r="A20" s="824">
        <v>13</v>
      </c>
      <c r="B20" s="531" t="s">
        <v>244</v>
      </c>
      <c r="C20" s="825" t="s">
        <v>245</v>
      </c>
      <c r="D20" s="826">
        <f t="shared" si="0"/>
        <v>3</v>
      </c>
      <c r="E20" s="823"/>
      <c r="F20" s="823"/>
      <c r="G20" s="823"/>
      <c r="H20" s="823"/>
      <c r="I20" s="823">
        <f>6-3</f>
        <v>3</v>
      </c>
      <c r="J20" s="823"/>
      <c r="K20" s="822"/>
      <c r="L20" s="822"/>
      <c r="M20" s="822"/>
      <c r="N20" s="823"/>
      <c r="O20" s="823"/>
      <c r="P20" s="823"/>
      <c r="Q20" s="823"/>
      <c r="R20" s="823"/>
    </row>
    <row r="21" spans="1:18" s="828" customFormat="1" x14ac:dyDescent="0.2">
      <c r="A21" s="831"/>
      <c r="B21" s="831"/>
      <c r="C21" s="832" t="s">
        <v>348</v>
      </c>
      <c r="D21" s="826">
        <f>SUM(D8:D20)</f>
        <v>219948</v>
      </c>
      <c r="E21" s="826">
        <f t="shared" ref="E21:R21" si="1">SUM(E8:E20)</f>
        <v>1100</v>
      </c>
      <c r="F21" s="826">
        <f t="shared" si="1"/>
        <v>82</v>
      </c>
      <c r="G21" s="826">
        <f t="shared" si="1"/>
        <v>175</v>
      </c>
      <c r="H21" s="826">
        <f t="shared" si="1"/>
        <v>474</v>
      </c>
      <c r="I21" s="826">
        <f t="shared" si="1"/>
        <v>465</v>
      </c>
      <c r="J21" s="826">
        <f t="shared" si="1"/>
        <v>42</v>
      </c>
      <c r="K21" s="826">
        <f t="shared" si="1"/>
        <v>527</v>
      </c>
      <c r="L21" s="826">
        <f t="shared" si="1"/>
        <v>1730</v>
      </c>
      <c r="M21" s="826">
        <f t="shared" si="1"/>
        <v>64</v>
      </c>
      <c r="N21" s="826">
        <f t="shared" si="1"/>
        <v>5724</v>
      </c>
      <c r="O21" s="826">
        <f t="shared" si="1"/>
        <v>159538</v>
      </c>
      <c r="P21" s="826">
        <f t="shared" si="1"/>
        <v>39444</v>
      </c>
      <c r="Q21" s="826">
        <f t="shared" si="1"/>
        <v>6427</v>
      </c>
      <c r="R21" s="826">
        <f t="shared" si="1"/>
        <v>4156</v>
      </c>
    </row>
    <row r="22" spans="1:18" s="828" customFormat="1" ht="22.5" x14ac:dyDescent="0.2">
      <c r="A22" s="829"/>
      <c r="B22" s="829"/>
      <c r="C22" s="830" t="s">
        <v>689</v>
      </c>
      <c r="D22" s="826">
        <f t="shared" si="0"/>
        <v>19541</v>
      </c>
      <c r="E22" s="826"/>
      <c r="F22" s="826"/>
      <c r="G22" s="833">
        <f>0+260-7-10</f>
        <v>243</v>
      </c>
      <c r="H22" s="826"/>
      <c r="I22" s="826"/>
      <c r="J22" s="826"/>
      <c r="K22" s="826"/>
      <c r="L22" s="826"/>
      <c r="M22" s="826"/>
      <c r="N22" s="826"/>
      <c r="O22" s="826">
        <f>21216-500+595-20-50-176-1626-100-41</f>
        <v>19298</v>
      </c>
      <c r="P22" s="826"/>
      <c r="Q22" s="826"/>
      <c r="R22" s="826"/>
    </row>
    <row r="23" spans="1:18" ht="21" x14ac:dyDescent="0.2">
      <c r="C23" s="834" t="s">
        <v>690</v>
      </c>
      <c r="D23" s="820">
        <f>D21+D22</f>
        <v>239489</v>
      </c>
      <c r="E23" s="820">
        <f t="shared" ref="E23:R23" si="2">E21+E22</f>
        <v>1100</v>
      </c>
      <c r="F23" s="820">
        <f t="shared" si="2"/>
        <v>82</v>
      </c>
      <c r="G23" s="820">
        <f t="shared" si="2"/>
        <v>418</v>
      </c>
      <c r="H23" s="820">
        <f t="shared" si="2"/>
        <v>474</v>
      </c>
      <c r="I23" s="820">
        <f t="shared" si="2"/>
        <v>465</v>
      </c>
      <c r="J23" s="820">
        <f t="shared" si="2"/>
        <v>42</v>
      </c>
      <c r="K23" s="820">
        <f t="shared" si="2"/>
        <v>527</v>
      </c>
      <c r="L23" s="820">
        <f t="shared" si="2"/>
        <v>1730</v>
      </c>
      <c r="M23" s="820">
        <f t="shared" si="2"/>
        <v>64</v>
      </c>
      <c r="N23" s="820">
        <f t="shared" si="2"/>
        <v>5724</v>
      </c>
      <c r="O23" s="820">
        <f t="shared" si="2"/>
        <v>178836</v>
      </c>
      <c r="P23" s="820">
        <f t="shared" si="2"/>
        <v>39444</v>
      </c>
      <c r="Q23" s="820">
        <f t="shared" si="2"/>
        <v>6427</v>
      </c>
      <c r="R23" s="820">
        <f t="shared" si="2"/>
        <v>4156</v>
      </c>
    </row>
    <row r="26" spans="1:18" x14ac:dyDescent="0.2">
      <c r="E26" s="814"/>
    </row>
    <row r="27" spans="1:18" x14ac:dyDescent="0.2">
      <c r="E27" s="814"/>
    </row>
    <row r="28" spans="1:18" x14ac:dyDescent="0.2">
      <c r="E28" s="814"/>
    </row>
    <row r="29" spans="1:18" x14ac:dyDescent="0.2">
      <c r="E29" s="814"/>
    </row>
    <row r="30" spans="1:18" x14ac:dyDescent="0.2">
      <c r="E30" s="814"/>
    </row>
    <row r="31" spans="1:18" x14ac:dyDescent="0.2">
      <c r="E31" s="814"/>
    </row>
    <row r="32" spans="1:18" x14ac:dyDescent="0.2">
      <c r="E32" s="814"/>
    </row>
    <row r="34" spans="5:5" x14ac:dyDescent="0.2">
      <c r="E34" s="814"/>
    </row>
  </sheetData>
  <mergeCells count="25">
    <mergeCell ref="O6:O7"/>
    <mergeCell ref="P6:P7"/>
    <mergeCell ref="Q6:Q7"/>
    <mergeCell ref="R6:R7"/>
    <mergeCell ref="I6:J6"/>
    <mergeCell ref="K6:K7"/>
    <mergeCell ref="L6:L7"/>
    <mergeCell ref="M6:M7"/>
    <mergeCell ref="N6:N7"/>
    <mergeCell ref="A1:R1"/>
    <mergeCell ref="A3:A7"/>
    <mergeCell ref="B3:B7"/>
    <mergeCell ref="C3:C7"/>
    <mergeCell ref="D3:D7"/>
    <mergeCell ref="E3:J3"/>
    <mergeCell ref="K3:R3"/>
    <mergeCell ref="E4:F5"/>
    <mergeCell ref="G4:J5"/>
    <mergeCell ref="K4:M4"/>
    <mergeCell ref="N4:R5"/>
    <mergeCell ref="L5:M5"/>
    <mergeCell ref="E6:E7"/>
    <mergeCell ref="F6:F7"/>
    <mergeCell ref="G6:G7"/>
    <mergeCell ref="H6:H7"/>
  </mergeCells>
  <pageMargins left="0" right="0"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workbookViewId="0">
      <selection activeCell="B30" sqref="B30"/>
    </sheetView>
  </sheetViews>
  <sheetFormatPr defaultColWidth="9.140625" defaultRowHeight="12.75" x14ac:dyDescent="0.2"/>
  <cols>
    <col min="1" max="1" width="33.42578125" style="381" customWidth="1"/>
    <col min="2" max="3" width="33.42578125" style="367" customWidth="1"/>
    <col min="4" max="16384" width="9.140625" style="367"/>
  </cols>
  <sheetData>
    <row r="1" spans="1:3" ht="59.25" customHeight="1" x14ac:dyDescent="0.2">
      <c r="A1" s="862" t="s">
        <v>691</v>
      </c>
      <c r="B1" s="862"/>
      <c r="C1" s="862"/>
    </row>
    <row r="2" spans="1:3" ht="18.75" customHeight="1" x14ac:dyDescent="0.2">
      <c r="A2" s="368"/>
      <c r="B2" s="368"/>
      <c r="C2" s="368"/>
    </row>
    <row r="3" spans="1:3" s="371" customFormat="1" ht="45" customHeight="1" x14ac:dyDescent="0.2">
      <c r="A3" s="369" t="s">
        <v>420</v>
      </c>
      <c r="B3" s="369" t="s">
        <v>419</v>
      </c>
      <c r="C3" s="370" t="s">
        <v>269</v>
      </c>
    </row>
    <row r="4" spans="1:3" s="371" customFormat="1" ht="18.75" customHeight="1" x14ac:dyDescent="0.2">
      <c r="A4" s="372" t="s">
        <v>400</v>
      </c>
      <c r="B4" s="372"/>
      <c r="C4" s="373"/>
    </row>
    <row r="5" spans="1:3" s="371" customFormat="1" ht="14.25" customHeight="1" x14ac:dyDescent="0.2">
      <c r="A5" s="372">
        <v>25</v>
      </c>
      <c r="B5" s="373"/>
      <c r="C5" s="373">
        <v>43</v>
      </c>
    </row>
    <row r="6" spans="1:3" s="371" customFormat="1" ht="14.25" customHeight="1" x14ac:dyDescent="0.2">
      <c r="A6" s="372">
        <v>26</v>
      </c>
      <c r="B6" s="373">
        <v>80</v>
      </c>
      <c r="C6" s="373">
        <v>48</v>
      </c>
    </row>
    <row r="7" spans="1:3" s="371" customFormat="1" ht="14.25" customHeight="1" x14ac:dyDescent="0.2">
      <c r="A7" s="372">
        <v>27</v>
      </c>
      <c r="B7" s="373">
        <v>46</v>
      </c>
      <c r="C7" s="374"/>
    </row>
    <row r="8" spans="1:3" s="371" customFormat="1" ht="18.75" customHeight="1" x14ac:dyDescent="0.2">
      <c r="A8" s="375" t="s">
        <v>388</v>
      </c>
      <c r="B8" s="376">
        <f>SUM(B5:B7)</f>
        <v>126</v>
      </c>
      <c r="C8" s="376">
        <f t="shared" ref="C8" si="0">SUM(C5:C7)</f>
        <v>91</v>
      </c>
    </row>
    <row r="9" spans="1:3" s="378" customFormat="1" ht="15.75" x14ac:dyDescent="0.2">
      <c r="A9" s="377"/>
    </row>
    <row r="10" spans="1:3" s="380" customFormat="1" ht="15.75" x14ac:dyDescent="0.2">
      <c r="A10" s="379"/>
    </row>
    <row r="11" spans="1:3" s="380" customFormat="1" ht="15.75" x14ac:dyDescent="0.2">
      <c r="A11" s="379"/>
    </row>
    <row r="12" spans="1:3" s="380" customFormat="1" ht="15.75" x14ac:dyDescent="0.2">
      <c r="A12" s="379"/>
    </row>
    <row r="13" spans="1:3" s="380" customFormat="1" ht="15.75" x14ac:dyDescent="0.2">
      <c r="A13" s="379"/>
    </row>
    <row r="14" spans="1:3" s="380" customFormat="1" ht="15.75" x14ac:dyDescent="0.2">
      <c r="A14" s="379"/>
    </row>
    <row r="15" spans="1:3" s="380" customFormat="1" ht="15.75" x14ac:dyDescent="0.2">
      <c r="A15" s="379"/>
    </row>
  </sheetData>
  <mergeCells count="1">
    <mergeCell ref="A1:C1"/>
  </mergeCells>
  <pageMargins left="0" right="0" top="0.74803149606299213" bottom="0"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46"/>
  <sheetViews>
    <sheetView zoomScale="98" zoomScaleNormal="98" workbookViewId="0">
      <pane xSplit="3" ySplit="4" topLeftCell="G123" activePane="bottomRight" state="frozen"/>
      <selection activeCell="J5" sqref="J5"/>
      <selection pane="topRight" activeCell="J5" sqref="J5"/>
      <selection pane="bottomLeft" activeCell="J5" sqref="J5"/>
      <selection pane="bottomRight" activeCell="J152" sqref="J152"/>
    </sheetView>
  </sheetViews>
  <sheetFormatPr defaultColWidth="9.140625" defaultRowHeight="12" x14ac:dyDescent="0.2"/>
  <cols>
    <col min="1" max="1" width="4.7109375" style="523" customWidth="1"/>
    <col min="2" max="2" width="9.7109375" style="523" customWidth="1"/>
    <col min="3" max="3" width="31.7109375" style="524" bestFit="1" customWidth="1"/>
    <col min="4" max="4" width="14.42578125" style="389" customWidth="1"/>
    <col min="5" max="5" width="15" style="389" customWidth="1"/>
    <col min="6" max="10" width="13.7109375" style="389" customWidth="1"/>
    <col min="11" max="11" width="10.28515625" style="389" customWidth="1"/>
    <col min="12" max="12" width="12.42578125" style="389" customWidth="1"/>
    <col min="13" max="16384" width="9.140625" style="502"/>
  </cols>
  <sheetData>
    <row r="1" spans="1:12" ht="20.25" customHeight="1" x14ac:dyDescent="0.2">
      <c r="A1" s="870" t="s">
        <v>692</v>
      </c>
      <c r="B1" s="870"/>
      <c r="C1" s="870"/>
      <c r="D1" s="870"/>
      <c r="E1" s="870"/>
      <c r="F1" s="870"/>
      <c r="G1" s="870"/>
      <c r="H1" s="870"/>
      <c r="I1" s="870"/>
      <c r="J1" s="870"/>
      <c r="K1" s="870"/>
      <c r="L1" s="870"/>
    </row>
    <row r="2" spans="1:12" ht="9.75" customHeight="1" x14ac:dyDescent="0.2">
      <c r="A2" s="870"/>
      <c r="B2" s="870"/>
      <c r="C2" s="870"/>
      <c r="D2" s="870"/>
      <c r="E2" s="870"/>
      <c r="F2" s="870"/>
      <c r="G2" s="870"/>
      <c r="H2" s="870"/>
      <c r="I2" s="870"/>
      <c r="J2" s="870"/>
      <c r="K2" s="870"/>
      <c r="L2" s="870"/>
    </row>
    <row r="3" spans="1:12" s="503" customFormat="1" ht="15.75" customHeight="1" x14ac:dyDescent="0.2">
      <c r="A3" s="871" t="s">
        <v>1</v>
      </c>
      <c r="B3" s="871" t="s">
        <v>2</v>
      </c>
      <c r="C3" s="871" t="s">
        <v>3</v>
      </c>
      <c r="D3" s="872" t="s">
        <v>693</v>
      </c>
      <c r="E3" s="874" t="s">
        <v>754</v>
      </c>
      <c r="F3" s="876" t="s">
        <v>755</v>
      </c>
      <c r="G3" s="876"/>
      <c r="H3" s="876"/>
      <c r="I3" s="876"/>
      <c r="J3" s="876"/>
      <c r="K3" s="877" t="s">
        <v>694</v>
      </c>
      <c r="L3" s="878" t="s">
        <v>698</v>
      </c>
    </row>
    <row r="4" spans="1:12" ht="75" customHeight="1" x14ac:dyDescent="0.2">
      <c r="A4" s="871"/>
      <c r="B4" s="871"/>
      <c r="C4" s="871"/>
      <c r="D4" s="873"/>
      <c r="E4" s="875"/>
      <c r="F4" s="504" t="s">
        <v>695</v>
      </c>
      <c r="G4" s="580" t="s">
        <v>696</v>
      </c>
      <c r="H4" s="580" t="s">
        <v>699</v>
      </c>
      <c r="I4" s="580" t="s">
        <v>697</v>
      </c>
      <c r="J4" s="580" t="s">
        <v>762</v>
      </c>
      <c r="K4" s="877"/>
      <c r="L4" s="878"/>
    </row>
    <row r="5" spans="1:12" ht="12" customHeight="1" x14ac:dyDescent="0.2">
      <c r="A5" s="505">
        <v>1</v>
      </c>
      <c r="B5" s="506" t="s">
        <v>15</v>
      </c>
      <c r="C5" s="296" t="s">
        <v>16</v>
      </c>
      <c r="D5" s="579">
        <f>E5+K5+L5</f>
        <v>780</v>
      </c>
      <c r="E5" s="579">
        <v>780</v>
      </c>
      <c r="F5" s="579"/>
      <c r="G5" s="579"/>
      <c r="H5" s="579"/>
      <c r="I5" s="579"/>
      <c r="J5" s="579"/>
      <c r="K5" s="579"/>
      <c r="L5" s="579"/>
    </row>
    <row r="6" spans="1:12" x14ac:dyDescent="0.2">
      <c r="A6" s="505">
        <v>2</v>
      </c>
      <c r="B6" s="295" t="s">
        <v>17</v>
      </c>
      <c r="C6" s="296" t="s">
        <v>18</v>
      </c>
      <c r="D6" s="579">
        <f t="shared" ref="D6:D68" si="0">E6+K6+L6</f>
        <v>787</v>
      </c>
      <c r="E6" s="579">
        <v>787</v>
      </c>
      <c r="F6" s="579"/>
      <c r="G6" s="579"/>
      <c r="H6" s="579"/>
      <c r="I6" s="579"/>
      <c r="J6" s="579"/>
      <c r="K6" s="579"/>
      <c r="L6" s="579"/>
    </row>
    <row r="7" spans="1:12" x14ac:dyDescent="0.2">
      <c r="A7" s="505">
        <v>3</v>
      </c>
      <c r="B7" s="297" t="s">
        <v>19</v>
      </c>
      <c r="C7" s="296" t="s">
        <v>20</v>
      </c>
      <c r="D7" s="579">
        <f t="shared" si="0"/>
        <v>2750</v>
      </c>
      <c r="E7" s="579">
        <v>2545</v>
      </c>
      <c r="F7" s="579"/>
      <c r="G7" s="579"/>
      <c r="H7" s="579"/>
      <c r="I7" s="579">
        <v>11</v>
      </c>
      <c r="J7" s="579"/>
      <c r="K7" s="579"/>
      <c r="L7" s="579">
        <v>205</v>
      </c>
    </row>
    <row r="8" spans="1:12" ht="14.25" customHeight="1" x14ac:dyDescent="0.2">
      <c r="A8" s="505">
        <v>4</v>
      </c>
      <c r="B8" s="506" t="s">
        <v>21</v>
      </c>
      <c r="C8" s="296" t="s">
        <v>22</v>
      </c>
      <c r="D8" s="579">
        <f t="shared" si="0"/>
        <v>821</v>
      </c>
      <c r="E8" s="579">
        <v>821</v>
      </c>
      <c r="F8" s="579"/>
      <c r="G8" s="579"/>
      <c r="H8" s="579"/>
      <c r="I8" s="579"/>
      <c r="J8" s="579"/>
      <c r="K8" s="579"/>
      <c r="L8" s="579"/>
    </row>
    <row r="9" spans="1:12" x14ac:dyDescent="0.2">
      <c r="A9" s="505">
        <v>5</v>
      </c>
      <c r="B9" s="506" t="s">
        <v>23</v>
      </c>
      <c r="C9" s="296" t="s">
        <v>24</v>
      </c>
      <c r="D9" s="579">
        <f t="shared" si="0"/>
        <v>934</v>
      </c>
      <c r="E9" s="579">
        <v>934</v>
      </c>
      <c r="F9" s="579"/>
      <c r="G9" s="579"/>
      <c r="H9" s="579"/>
      <c r="I9" s="579"/>
      <c r="J9" s="579"/>
      <c r="K9" s="579"/>
      <c r="L9" s="579"/>
    </row>
    <row r="10" spans="1:12" x14ac:dyDescent="0.2">
      <c r="A10" s="505">
        <v>6</v>
      </c>
      <c r="B10" s="297" t="s">
        <v>25</v>
      </c>
      <c r="C10" s="296" t="s">
        <v>26</v>
      </c>
      <c r="D10" s="579">
        <f t="shared" si="0"/>
        <v>7693</v>
      </c>
      <c r="E10" s="579">
        <v>7341</v>
      </c>
      <c r="F10" s="579"/>
      <c r="G10" s="579"/>
      <c r="H10" s="579"/>
      <c r="I10" s="579">
        <v>39</v>
      </c>
      <c r="J10" s="579"/>
      <c r="K10" s="579"/>
      <c r="L10" s="579">
        <v>352</v>
      </c>
    </row>
    <row r="11" spans="1:12" x14ac:dyDescent="0.2">
      <c r="A11" s="505">
        <v>7</v>
      </c>
      <c r="B11" s="506" t="s">
        <v>27</v>
      </c>
      <c r="C11" s="296" t="s">
        <v>28</v>
      </c>
      <c r="D11" s="579">
        <f t="shared" si="0"/>
        <v>2782</v>
      </c>
      <c r="E11" s="579">
        <v>2502</v>
      </c>
      <c r="F11" s="579"/>
      <c r="G11" s="579"/>
      <c r="H11" s="579"/>
      <c r="I11" s="579"/>
      <c r="J11" s="579"/>
      <c r="K11" s="579"/>
      <c r="L11" s="579">
        <v>280</v>
      </c>
    </row>
    <row r="12" spans="1:12" x14ac:dyDescent="0.2">
      <c r="A12" s="505">
        <v>8</v>
      </c>
      <c r="B12" s="297" t="s">
        <v>29</v>
      </c>
      <c r="C12" s="296" t="s">
        <v>30</v>
      </c>
      <c r="D12" s="579">
        <f t="shared" si="0"/>
        <v>985</v>
      </c>
      <c r="E12" s="579">
        <v>985</v>
      </c>
      <c r="F12" s="579"/>
      <c r="G12" s="579"/>
      <c r="H12" s="579"/>
      <c r="I12" s="579"/>
      <c r="J12" s="579"/>
      <c r="K12" s="579"/>
      <c r="L12" s="579"/>
    </row>
    <row r="13" spans="1:12" x14ac:dyDescent="0.2">
      <c r="A13" s="505">
        <v>9</v>
      </c>
      <c r="B13" s="297" t="s">
        <v>31</v>
      </c>
      <c r="C13" s="296" t="s">
        <v>32</v>
      </c>
      <c r="D13" s="579">
        <f t="shared" si="0"/>
        <v>871</v>
      </c>
      <c r="E13" s="579">
        <v>871</v>
      </c>
      <c r="F13" s="579"/>
      <c r="G13" s="579"/>
      <c r="H13" s="579"/>
      <c r="I13" s="579"/>
      <c r="J13" s="579"/>
      <c r="K13" s="579"/>
      <c r="L13" s="579"/>
    </row>
    <row r="14" spans="1:12" x14ac:dyDescent="0.2">
      <c r="A14" s="505">
        <v>10</v>
      </c>
      <c r="B14" s="297" t="s">
        <v>33</v>
      </c>
      <c r="C14" s="296" t="s">
        <v>34</v>
      </c>
      <c r="D14" s="579">
        <f t="shared" si="0"/>
        <v>1147</v>
      </c>
      <c r="E14" s="579">
        <v>1147</v>
      </c>
      <c r="F14" s="579"/>
      <c r="G14" s="579"/>
      <c r="H14" s="579"/>
      <c r="I14" s="579"/>
      <c r="J14" s="579"/>
      <c r="K14" s="579"/>
      <c r="L14" s="579"/>
    </row>
    <row r="15" spans="1:12" x14ac:dyDescent="0.2">
      <c r="A15" s="505">
        <v>11</v>
      </c>
      <c r="B15" s="297" t="s">
        <v>35</v>
      </c>
      <c r="C15" s="296" t="s">
        <v>36</v>
      </c>
      <c r="D15" s="579">
        <f t="shared" si="0"/>
        <v>892</v>
      </c>
      <c r="E15" s="579">
        <v>892</v>
      </c>
      <c r="F15" s="579"/>
      <c r="G15" s="579"/>
      <c r="H15" s="579"/>
      <c r="I15" s="579"/>
      <c r="J15" s="579"/>
      <c r="K15" s="579"/>
      <c r="L15" s="579"/>
    </row>
    <row r="16" spans="1:12" x14ac:dyDescent="0.2">
      <c r="A16" s="505">
        <v>12</v>
      </c>
      <c r="B16" s="297" t="s">
        <v>37</v>
      </c>
      <c r="C16" s="296" t="s">
        <v>38</v>
      </c>
      <c r="D16" s="579">
        <f t="shared" si="0"/>
        <v>1829</v>
      </c>
      <c r="E16" s="579">
        <v>1829</v>
      </c>
      <c r="F16" s="579"/>
      <c r="G16" s="579"/>
      <c r="H16" s="579"/>
      <c r="I16" s="579"/>
      <c r="J16" s="579"/>
      <c r="K16" s="579"/>
      <c r="L16" s="579"/>
    </row>
    <row r="17" spans="1:12" x14ac:dyDescent="0.2">
      <c r="A17" s="505">
        <v>13</v>
      </c>
      <c r="B17" s="297" t="s">
        <v>39</v>
      </c>
      <c r="C17" s="296" t="s">
        <v>40</v>
      </c>
      <c r="D17" s="579"/>
      <c r="E17" s="579"/>
      <c r="F17" s="579"/>
      <c r="G17" s="579"/>
      <c r="H17" s="579"/>
      <c r="I17" s="579"/>
      <c r="J17" s="579"/>
      <c r="K17" s="579"/>
      <c r="L17" s="579"/>
    </row>
    <row r="18" spans="1:12" x14ac:dyDescent="0.2">
      <c r="A18" s="505">
        <v>14</v>
      </c>
      <c r="B18" s="297" t="s">
        <v>41</v>
      </c>
      <c r="C18" s="296" t="s">
        <v>42</v>
      </c>
      <c r="D18" s="579">
        <f t="shared" si="0"/>
        <v>1189</v>
      </c>
      <c r="E18" s="579">
        <v>1189</v>
      </c>
      <c r="F18" s="579"/>
      <c r="G18" s="579"/>
      <c r="H18" s="579"/>
      <c r="I18" s="579"/>
      <c r="J18" s="579"/>
      <c r="K18" s="579"/>
      <c r="L18" s="579"/>
    </row>
    <row r="19" spans="1:12" x14ac:dyDescent="0.2">
      <c r="A19" s="505">
        <v>15</v>
      </c>
      <c r="B19" s="297" t="s">
        <v>43</v>
      </c>
      <c r="C19" s="296" t="s">
        <v>44</v>
      </c>
      <c r="D19" s="579">
        <f t="shared" si="0"/>
        <v>1789</v>
      </c>
      <c r="E19" s="579">
        <v>1789</v>
      </c>
      <c r="F19" s="579"/>
      <c r="G19" s="579"/>
      <c r="H19" s="579"/>
      <c r="I19" s="579"/>
      <c r="J19" s="579"/>
      <c r="K19" s="579"/>
      <c r="L19" s="579"/>
    </row>
    <row r="20" spans="1:12" x14ac:dyDescent="0.2">
      <c r="A20" s="505">
        <v>16</v>
      </c>
      <c r="B20" s="297" t="s">
        <v>45</v>
      </c>
      <c r="C20" s="296" t="s">
        <v>46</v>
      </c>
      <c r="D20" s="579">
        <f t="shared" si="0"/>
        <v>2527</v>
      </c>
      <c r="E20" s="579">
        <v>2527</v>
      </c>
      <c r="F20" s="579"/>
      <c r="G20" s="579"/>
      <c r="H20" s="579"/>
      <c r="I20" s="579"/>
      <c r="J20" s="579"/>
      <c r="K20" s="579"/>
      <c r="L20" s="579"/>
    </row>
    <row r="21" spans="1:12" x14ac:dyDescent="0.2">
      <c r="A21" s="505">
        <v>17</v>
      </c>
      <c r="B21" s="297" t="s">
        <v>47</v>
      </c>
      <c r="C21" s="296" t="s">
        <v>48</v>
      </c>
      <c r="D21" s="579">
        <f t="shared" si="0"/>
        <v>5684</v>
      </c>
      <c r="E21" s="579">
        <v>5233</v>
      </c>
      <c r="F21" s="579"/>
      <c r="G21" s="579"/>
      <c r="H21" s="579"/>
      <c r="I21" s="579">
        <v>20</v>
      </c>
      <c r="J21" s="579"/>
      <c r="K21" s="579"/>
      <c r="L21" s="579">
        <v>451</v>
      </c>
    </row>
    <row r="22" spans="1:12" x14ac:dyDescent="0.2">
      <c r="A22" s="505">
        <v>18</v>
      </c>
      <c r="B22" s="506" t="s">
        <v>49</v>
      </c>
      <c r="C22" s="296" t="s">
        <v>50</v>
      </c>
      <c r="D22" s="579">
        <f t="shared" si="0"/>
        <v>770</v>
      </c>
      <c r="E22" s="579">
        <v>770</v>
      </c>
      <c r="F22" s="579"/>
      <c r="G22" s="579"/>
      <c r="H22" s="579"/>
      <c r="I22" s="579"/>
      <c r="J22" s="579"/>
      <c r="K22" s="579"/>
      <c r="L22" s="579"/>
    </row>
    <row r="23" spans="1:12" x14ac:dyDescent="0.2">
      <c r="A23" s="505">
        <v>19</v>
      </c>
      <c r="B23" s="506" t="s">
        <v>51</v>
      </c>
      <c r="C23" s="296" t="s">
        <v>52</v>
      </c>
      <c r="D23" s="579">
        <f t="shared" si="0"/>
        <v>563</v>
      </c>
      <c r="E23" s="579">
        <v>563</v>
      </c>
      <c r="F23" s="579"/>
      <c r="G23" s="579"/>
      <c r="H23" s="579"/>
      <c r="I23" s="579"/>
      <c r="J23" s="579"/>
      <c r="K23" s="579"/>
      <c r="L23" s="579"/>
    </row>
    <row r="24" spans="1:12" x14ac:dyDescent="0.2">
      <c r="A24" s="505">
        <v>20</v>
      </c>
      <c r="B24" s="506" t="s">
        <v>53</v>
      </c>
      <c r="C24" s="296" t="s">
        <v>54</v>
      </c>
      <c r="D24" s="579">
        <f t="shared" si="0"/>
        <v>3169</v>
      </c>
      <c r="E24" s="579">
        <v>3169</v>
      </c>
      <c r="F24" s="579"/>
      <c r="G24" s="579"/>
      <c r="H24" s="579"/>
      <c r="I24" s="579"/>
      <c r="J24" s="579"/>
      <c r="K24" s="579"/>
      <c r="L24" s="579"/>
    </row>
    <row r="25" spans="1:12" x14ac:dyDescent="0.2">
      <c r="A25" s="505">
        <v>21</v>
      </c>
      <c r="B25" s="506" t="s">
        <v>55</v>
      </c>
      <c r="C25" s="296" t="s">
        <v>56</v>
      </c>
      <c r="D25" s="579">
        <f t="shared" si="0"/>
        <v>3207</v>
      </c>
      <c r="E25" s="579">
        <v>3207</v>
      </c>
      <c r="F25" s="579"/>
      <c r="G25" s="579"/>
      <c r="H25" s="579"/>
      <c r="I25" s="579">
        <v>10</v>
      </c>
      <c r="J25" s="579"/>
      <c r="K25" s="579"/>
      <c r="L25" s="579"/>
    </row>
    <row r="26" spans="1:12" x14ac:dyDescent="0.2">
      <c r="A26" s="505">
        <v>22</v>
      </c>
      <c r="B26" s="297" t="s">
        <v>57</v>
      </c>
      <c r="C26" s="296" t="s">
        <v>58</v>
      </c>
      <c r="D26" s="579">
        <f t="shared" si="0"/>
        <v>594</v>
      </c>
      <c r="E26" s="579">
        <v>594</v>
      </c>
      <c r="F26" s="579"/>
      <c r="G26" s="579"/>
      <c r="H26" s="579"/>
      <c r="I26" s="579"/>
      <c r="J26" s="579"/>
      <c r="K26" s="579"/>
      <c r="L26" s="579"/>
    </row>
    <row r="27" spans="1:12" ht="12" customHeight="1" x14ac:dyDescent="0.2">
      <c r="A27" s="505">
        <v>23</v>
      </c>
      <c r="B27" s="297" t="s">
        <v>59</v>
      </c>
      <c r="C27" s="296" t="s">
        <v>60</v>
      </c>
      <c r="D27" s="579"/>
      <c r="E27" s="579"/>
      <c r="F27" s="579"/>
      <c r="G27" s="579"/>
      <c r="H27" s="579"/>
      <c r="I27" s="579"/>
      <c r="J27" s="579"/>
      <c r="K27" s="579"/>
      <c r="L27" s="579"/>
    </row>
    <row r="28" spans="1:12" ht="24" x14ac:dyDescent="0.2">
      <c r="A28" s="505">
        <v>24</v>
      </c>
      <c r="B28" s="297" t="s">
        <v>61</v>
      </c>
      <c r="C28" s="296" t="s">
        <v>62</v>
      </c>
      <c r="D28" s="579">
        <f t="shared" si="0"/>
        <v>480</v>
      </c>
      <c r="E28" s="579"/>
      <c r="F28" s="579"/>
      <c r="G28" s="579"/>
      <c r="H28" s="579"/>
      <c r="I28" s="579"/>
      <c r="J28" s="579"/>
      <c r="K28" s="579"/>
      <c r="L28" s="579">
        <v>480</v>
      </c>
    </row>
    <row r="29" spans="1:12" x14ac:dyDescent="0.2">
      <c r="A29" s="505">
        <v>25</v>
      </c>
      <c r="B29" s="506" t="s">
        <v>63</v>
      </c>
      <c r="C29" s="296" t="s">
        <v>64</v>
      </c>
      <c r="D29" s="579">
        <f t="shared" si="0"/>
        <v>11572</v>
      </c>
      <c r="E29" s="579">
        <v>11572</v>
      </c>
      <c r="F29" s="579"/>
      <c r="G29" s="579"/>
      <c r="H29" s="579"/>
      <c r="I29" s="579"/>
      <c r="J29" s="579"/>
      <c r="K29" s="579"/>
      <c r="L29" s="579"/>
    </row>
    <row r="30" spans="1:12" ht="15.75" customHeight="1" x14ac:dyDescent="0.2">
      <c r="A30" s="505">
        <v>26</v>
      </c>
      <c r="B30" s="297" t="s">
        <v>65</v>
      </c>
      <c r="C30" s="296" t="s">
        <v>66</v>
      </c>
      <c r="D30" s="579">
        <f t="shared" si="0"/>
        <v>2228</v>
      </c>
      <c r="E30" s="579">
        <v>2228</v>
      </c>
      <c r="F30" s="579"/>
      <c r="G30" s="579"/>
      <c r="H30" s="579"/>
      <c r="I30" s="579">
        <v>111</v>
      </c>
      <c r="J30" s="579"/>
      <c r="K30" s="579"/>
      <c r="L30" s="579"/>
    </row>
    <row r="31" spans="1:12" x14ac:dyDescent="0.2">
      <c r="A31" s="505">
        <v>27</v>
      </c>
      <c r="B31" s="295" t="s">
        <v>67</v>
      </c>
      <c r="C31" s="296" t="s">
        <v>68</v>
      </c>
      <c r="D31" s="579"/>
      <c r="E31" s="579"/>
      <c r="F31" s="579"/>
      <c r="G31" s="579"/>
      <c r="H31" s="579"/>
      <c r="I31" s="579"/>
      <c r="J31" s="579"/>
      <c r="K31" s="579"/>
      <c r="L31" s="579"/>
    </row>
    <row r="32" spans="1:12" x14ac:dyDescent="0.2">
      <c r="A32" s="505">
        <v>28</v>
      </c>
      <c r="B32" s="295" t="s">
        <v>69</v>
      </c>
      <c r="C32" s="296" t="s">
        <v>70</v>
      </c>
      <c r="D32" s="579">
        <f t="shared" si="0"/>
        <v>3531</v>
      </c>
      <c r="E32" s="579">
        <v>3531</v>
      </c>
      <c r="F32" s="579"/>
      <c r="G32" s="579"/>
      <c r="H32" s="579"/>
      <c r="I32" s="579">
        <v>15</v>
      </c>
      <c r="J32" s="579"/>
      <c r="K32" s="579"/>
      <c r="L32" s="579"/>
    </row>
    <row r="33" spans="1:12" x14ac:dyDescent="0.2">
      <c r="A33" s="505">
        <v>29</v>
      </c>
      <c r="B33" s="506" t="s">
        <v>71</v>
      </c>
      <c r="C33" s="296" t="s">
        <v>72</v>
      </c>
      <c r="D33" s="579">
        <f t="shared" si="0"/>
        <v>5870</v>
      </c>
      <c r="E33" s="579">
        <v>5870</v>
      </c>
      <c r="F33" s="579"/>
      <c r="G33" s="579"/>
      <c r="H33" s="579"/>
      <c r="I33" s="579">
        <v>15</v>
      </c>
      <c r="J33" s="579"/>
      <c r="K33" s="579"/>
      <c r="L33" s="579"/>
    </row>
    <row r="34" spans="1:12" x14ac:dyDescent="0.2">
      <c r="A34" s="505">
        <v>30</v>
      </c>
      <c r="B34" s="295" t="s">
        <v>73</v>
      </c>
      <c r="C34" s="296" t="s">
        <v>74</v>
      </c>
      <c r="D34" s="579">
        <f t="shared" si="0"/>
        <v>1069</v>
      </c>
      <c r="E34" s="579">
        <v>1069</v>
      </c>
      <c r="F34" s="579"/>
      <c r="G34" s="579"/>
      <c r="H34" s="579"/>
      <c r="I34" s="579"/>
      <c r="J34" s="579"/>
      <c r="K34" s="579"/>
      <c r="L34" s="579"/>
    </row>
    <row r="35" spans="1:12" x14ac:dyDescent="0.2">
      <c r="A35" s="505">
        <v>31</v>
      </c>
      <c r="B35" s="297" t="s">
        <v>75</v>
      </c>
      <c r="C35" s="296" t="s">
        <v>76</v>
      </c>
      <c r="D35" s="579">
        <f t="shared" si="0"/>
        <v>4335</v>
      </c>
      <c r="E35" s="579">
        <v>3769</v>
      </c>
      <c r="F35" s="579"/>
      <c r="G35" s="579"/>
      <c r="H35" s="579"/>
      <c r="I35" s="579">
        <v>29</v>
      </c>
      <c r="J35" s="579"/>
      <c r="K35" s="579"/>
      <c r="L35" s="579">
        <v>566</v>
      </c>
    </row>
    <row r="36" spans="1:12" x14ac:dyDescent="0.2">
      <c r="A36" s="505">
        <v>32</v>
      </c>
      <c r="B36" s="295" t="s">
        <v>77</v>
      </c>
      <c r="C36" s="296" t="s">
        <v>78</v>
      </c>
      <c r="D36" s="579">
        <f t="shared" si="0"/>
        <v>1306</v>
      </c>
      <c r="E36" s="579">
        <v>1306</v>
      </c>
      <c r="F36" s="579"/>
      <c r="G36" s="579"/>
      <c r="H36" s="579"/>
      <c r="I36" s="579"/>
      <c r="J36" s="579"/>
      <c r="K36" s="579"/>
      <c r="L36" s="579"/>
    </row>
    <row r="37" spans="1:12" x14ac:dyDescent="0.2">
      <c r="A37" s="505">
        <v>33</v>
      </c>
      <c r="B37" s="506" t="s">
        <v>79</v>
      </c>
      <c r="C37" s="296" t="s">
        <v>80</v>
      </c>
      <c r="D37" s="579">
        <f t="shared" si="0"/>
        <v>3735</v>
      </c>
      <c r="E37" s="579">
        <v>3735</v>
      </c>
      <c r="F37" s="579"/>
      <c r="G37" s="579"/>
      <c r="H37" s="579"/>
      <c r="I37" s="579">
        <v>10</v>
      </c>
      <c r="J37" s="579"/>
      <c r="K37" s="579"/>
      <c r="L37" s="579"/>
    </row>
    <row r="38" spans="1:12" x14ac:dyDescent="0.2">
      <c r="A38" s="505">
        <v>34</v>
      </c>
      <c r="B38" s="508" t="s">
        <v>81</v>
      </c>
      <c r="C38" s="511" t="s">
        <v>82</v>
      </c>
      <c r="D38" s="579">
        <f t="shared" si="0"/>
        <v>1336</v>
      </c>
      <c r="E38" s="579">
        <v>1336</v>
      </c>
      <c r="F38" s="579"/>
      <c r="G38" s="579"/>
      <c r="H38" s="579"/>
      <c r="I38" s="579"/>
      <c r="J38" s="579"/>
      <c r="K38" s="579"/>
      <c r="L38" s="579"/>
    </row>
    <row r="39" spans="1:12" x14ac:dyDescent="0.2">
      <c r="A39" s="505">
        <v>35</v>
      </c>
      <c r="B39" s="506" t="s">
        <v>83</v>
      </c>
      <c r="C39" s="296" t="s">
        <v>84</v>
      </c>
      <c r="D39" s="579">
        <f t="shared" si="0"/>
        <v>730</v>
      </c>
      <c r="E39" s="579">
        <v>730</v>
      </c>
      <c r="F39" s="579"/>
      <c r="G39" s="579"/>
      <c r="H39" s="579"/>
      <c r="I39" s="579"/>
      <c r="J39" s="579"/>
      <c r="K39" s="579"/>
      <c r="L39" s="579"/>
    </row>
    <row r="40" spans="1:12" x14ac:dyDescent="0.2">
      <c r="A40" s="505">
        <v>36</v>
      </c>
      <c r="B40" s="506" t="s">
        <v>85</v>
      </c>
      <c r="C40" s="296" t="s">
        <v>86</v>
      </c>
      <c r="D40" s="579">
        <f t="shared" si="0"/>
        <v>1356</v>
      </c>
      <c r="E40" s="579">
        <v>1356</v>
      </c>
      <c r="F40" s="579"/>
      <c r="G40" s="579"/>
      <c r="H40" s="579"/>
      <c r="I40" s="579"/>
      <c r="J40" s="579"/>
      <c r="K40" s="579"/>
      <c r="L40" s="579"/>
    </row>
    <row r="41" spans="1:12" x14ac:dyDescent="0.2">
      <c r="A41" s="505">
        <v>37</v>
      </c>
      <c r="B41" s="297" t="s">
        <v>87</v>
      </c>
      <c r="C41" s="296" t="s">
        <v>88</v>
      </c>
      <c r="D41" s="579">
        <f t="shared" si="0"/>
        <v>572</v>
      </c>
      <c r="E41" s="579">
        <v>572</v>
      </c>
      <c r="F41" s="579"/>
      <c r="G41" s="579"/>
      <c r="H41" s="579"/>
      <c r="I41" s="579"/>
      <c r="J41" s="579"/>
      <c r="K41" s="579"/>
      <c r="L41" s="579"/>
    </row>
    <row r="42" spans="1:12" x14ac:dyDescent="0.2">
      <c r="A42" s="505">
        <v>38</v>
      </c>
      <c r="B42" s="295" t="s">
        <v>89</v>
      </c>
      <c r="C42" s="296" t="s">
        <v>90</v>
      </c>
      <c r="D42" s="579">
        <f t="shared" si="0"/>
        <v>829</v>
      </c>
      <c r="E42" s="579">
        <v>829</v>
      </c>
      <c r="F42" s="579"/>
      <c r="G42" s="579"/>
      <c r="H42" s="579"/>
      <c r="I42" s="579"/>
      <c r="J42" s="579">
        <v>111</v>
      </c>
      <c r="K42" s="579"/>
      <c r="L42" s="579"/>
    </row>
    <row r="43" spans="1:12" x14ac:dyDescent="0.2">
      <c r="A43" s="505">
        <v>39</v>
      </c>
      <c r="B43" s="297" t="s">
        <v>91</v>
      </c>
      <c r="C43" s="296" t="s">
        <v>92</v>
      </c>
      <c r="D43" s="579">
        <f t="shared" si="0"/>
        <v>4932</v>
      </c>
      <c r="E43" s="579">
        <v>4699</v>
      </c>
      <c r="F43" s="579"/>
      <c r="G43" s="579"/>
      <c r="H43" s="579"/>
      <c r="I43" s="579">
        <v>54</v>
      </c>
      <c r="J43" s="579"/>
      <c r="K43" s="579"/>
      <c r="L43" s="579">
        <v>233</v>
      </c>
    </row>
    <row r="44" spans="1:12" x14ac:dyDescent="0.2">
      <c r="A44" s="505">
        <v>40</v>
      </c>
      <c r="B44" s="506" t="s">
        <v>93</v>
      </c>
      <c r="C44" s="296" t="s">
        <v>94</v>
      </c>
      <c r="D44" s="579">
        <f t="shared" si="0"/>
        <v>1070</v>
      </c>
      <c r="E44" s="579">
        <v>1070</v>
      </c>
      <c r="F44" s="579"/>
      <c r="G44" s="579"/>
      <c r="H44" s="579"/>
      <c r="I44" s="579"/>
      <c r="J44" s="579"/>
      <c r="K44" s="579"/>
      <c r="L44" s="579"/>
    </row>
    <row r="45" spans="1:12" ht="10.5" customHeight="1" x14ac:dyDescent="0.2">
      <c r="A45" s="505">
        <v>41</v>
      </c>
      <c r="B45" s="506" t="s">
        <v>95</v>
      </c>
      <c r="C45" s="296" t="s">
        <v>96</v>
      </c>
      <c r="D45" s="579">
        <f t="shared" si="0"/>
        <v>4219</v>
      </c>
      <c r="E45" s="579">
        <v>4219</v>
      </c>
      <c r="F45" s="579">
        <v>1</v>
      </c>
      <c r="G45" s="579"/>
      <c r="H45" s="579"/>
      <c r="I45" s="579"/>
      <c r="J45" s="579"/>
      <c r="K45" s="579"/>
      <c r="L45" s="579"/>
    </row>
    <row r="46" spans="1:12" x14ac:dyDescent="0.2">
      <c r="A46" s="505">
        <v>42</v>
      </c>
      <c r="B46" s="297" t="s">
        <v>97</v>
      </c>
      <c r="C46" s="296" t="s">
        <v>98</v>
      </c>
      <c r="D46" s="579">
        <f t="shared" si="0"/>
        <v>807</v>
      </c>
      <c r="E46" s="579">
        <v>807</v>
      </c>
      <c r="F46" s="579"/>
      <c r="G46" s="579"/>
      <c r="H46" s="579"/>
      <c r="I46" s="579"/>
      <c r="J46" s="579"/>
      <c r="K46" s="579"/>
      <c r="L46" s="579"/>
    </row>
    <row r="47" spans="1:12" x14ac:dyDescent="0.2">
      <c r="A47" s="505">
        <v>43</v>
      </c>
      <c r="B47" s="295" t="s">
        <v>184</v>
      </c>
      <c r="C47" s="296" t="s">
        <v>185</v>
      </c>
      <c r="D47" s="579">
        <f t="shared" si="0"/>
        <v>1073</v>
      </c>
      <c r="E47" s="579">
        <v>1073</v>
      </c>
      <c r="F47" s="579"/>
      <c r="G47" s="579"/>
      <c r="H47" s="579"/>
      <c r="I47" s="579"/>
      <c r="J47" s="579"/>
      <c r="K47" s="579"/>
      <c r="L47" s="579"/>
    </row>
    <row r="48" spans="1:12" x14ac:dyDescent="0.2">
      <c r="A48" s="505">
        <v>44</v>
      </c>
      <c r="B48" s="297" t="s">
        <v>99</v>
      </c>
      <c r="C48" s="296" t="s">
        <v>100</v>
      </c>
      <c r="D48" s="579">
        <f t="shared" si="0"/>
        <v>1297</v>
      </c>
      <c r="E48" s="579">
        <v>1297</v>
      </c>
      <c r="F48" s="579"/>
      <c r="G48" s="579"/>
      <c r="H48" s="579"/>
      <c r="I48" s="579"/>
      <c r="J48" s="579"/>
      <c r="K48" s="579"/>
      <c r="L48" s="579"/>
    </row>
    <row r="49" spans="1:12" ht="10.5" customHeight="1" x14ac:dyDescent="0.2">
      <c r="A49" s="505">
        <v>45</v>
      </c>
      <c r="B49" s="295" t="s">
        <v>101</v>
      </c>
      <c r="C49" s="296" t="s">
        <v>102</v>
      </c>
      <c r="D49" s="579">
        <f t="shared" si="0"/>
        <v>1572</v>
      </c>
      <c r="E49" s="579">
        <v>1572</v>
      </c>
      <c r="F49" s="579"/>
      <c r="G49" s="579"/>
      <c r="H49" s="579"/>
      <c r="I49" s="579"/>
      <c r="J49" s="579"/>
      <c r="K49" s="579"/>
      <c r="L49" s="579"/>
    </row>
    <row r="50" spans="1:12" x14ac:dyDescent="0.2">
      <c r="A50" s="505">
        <v>46</v>
      </c>
      <c r="B50" s="297" t="s">
        <v>103</v>
      </c>
      <c r="C50" s="296" t="s">
        <v>104</v>
      </c>
      <c r="D50" s="579">
        <f t="shared" si="0"/>
        <v>504</v>
      </c>
      <c r="E50" s="579">
        <v>504</v>
      </c>
      <c r="F50" s="579"/>
      <c r="G50" s="579"/>
      <c r="H50" s="579"/>
      <c r="I50" s="579"/>
      <c r="J50" s="579"/>
      <c r="K50" s="579"/>
      <c r="L50" s="579"/>
    </row>
    <row r="51" spans="1:12" x14ac:dyDescent="0.2">
      <c r="A51" s="505">
        <v>47</v>
      </c>
      <c r="B51" s="295" t="s">
        <v>105</v>
      </c>
      <c r="C51" s="296" t="s">
        <v>106</v>
      </c>
      <c r="D51" s="579">
        <f t="shared" si="0"/>
        <v>1005</v>
      </c>
      <c r="E51" s="579">
        <v>1005</v>
      </c>
      <c r="F51" s="579"/>
      <c r="G51" s="579"/>
      <c r="H51" s="579"/>
      <c r="I51" s="579"/>
      <c r="J51" s="579"/>
      <c r="K51" s="579"/>
      <c r="L51" s="579"/>
    </row>
    <row r="52" spans="1:12" x14ac:dyDescent="0.2">
      <c r="A52" s="505">
        <v>48</v>
      </c>
      <c r="B52" s="297" t="s">
        <v>107</v>
      </c>
      <c r="C52" s="296" t="s">
        <v>108</v>
      </c>
      <c r="D52" s="579">
        <f t="shared" si="0"/>
        <v>1548</v>
      </c>
      <c r="E52" s="579">
        <v>1548</v>
      </c>
      <c r="F52" s="579"/>
      <c r="G52" s="579"/>
      <c r="H52" s="579"/>
      <c r="I52" s="579"/>
      <c r="J52" s="579"/>
      <c r="K52" s="579"/>
      <c r="L52" s="579"/>
    </row>
    <row r="53" spans="1:12" x14ac:dyDescent="0.2">
      <c r="A53" s="505">
        <v>49</v>
      </c>
      <c r="B53" s="297" t="s">
        <v>109</v>
      </c>
      <c r="C53" s="296" t="s">
        <v>110</v>
      </c>
      <c r="D53" s="579">
        <f t="shared" si="0"/>
        <v>5827</v>
      </c>
      <c r="E53" s="579">
        <v>5827</v>
      </c>
      <c r="F53" s="579"/>
      <c r="G53" s="579"/>
      <c r="H53" s="579"/>
      <c r="I53" s="579">
        <v>40</v>
      </c>
      <c r="J53" s="579"/>
      <c r="K53" s="579"/>
      <c r="L53" s="579"/>
    </row>
    <row r="54" spans="1:12" x14ac:dyDescent="0.2">
      <c r="A54" s="505">
        <v>50</v>
      </c>
      <c r="B54" s="297" t="s">
        <v>200</v>
      </c>
      <c r="C54" s="296" t="s">
        <v>201</v>
      </c>
      <c r="D54" s="579">
        <f t="shared" si="0"/>
        <v>1145</v>
      </c>
      <c r="E54" s="579">
        <v>1145</v>
      </c>
      <c r="F54" s="579"/>
      <c r="G54" s="579"/>
      <c r="H54" s="579"/>
      <c r="I54" s="579"/>
      <c r="J54" s="579"/>
      <c r="K54" s="579"/>
      <c r="L54" s="579"/>
    </row>
    <row r="55" spans="1:12" x14ac:dyDescent="0.2">
      <c r="A55" s="505">
        <v>51</v>
      </c>
      <c r="B55" s="297" t="s">
        <v>111</v>
      </c>
      <c r="C55" s="296" t="s">
        <v>112</v>
      </c>
      <c r="D55" s="579">
        <f t="shared" si="0"/>
        <v>828</v>
      </c>
      <c r="E55" s="579">
        <v>828</v>
      </c>
      <c r="F55" s="579"/>
      <c r="G55" s="579"/>
      <c r="H55" s="579"/>
      <c r="I55" s="579"/>
      <c r="J55" s="579"/>
      <c r="K55" s="579"/>
      <c r="L55" s="579"/>
    </row>
    <row r="56" spans="1:12" x14ac:dyDescent="0.2">
      <c r="A56" s="505">
        <v>52</v>
      </c>
      <c r="B56" s="295" t="s">
        <v>204</v>
      </c>
      <c r="C56" s="296" t="s">
        <v>205</v>
      </c>
      <c r="D56" s="579">
        <f t="shared" si="0"/>
        <v>922</v>
      </c>
      <c r="E56" s="579">
        <v>922</v>
      </c>
      <c r="F56" s="579"/>
      <c r="G56" s="579"/>
      <c r="H56" s="579"/>
      <c r="I56" s="579"/>
      <c r="J56" s="579"/>
      <c r="K56" s="579"/>
      <c r="L56" s="579"/>
    </row>
    <row r="57" spans="1:12" x14ac:dyDescent="0.2">
      <c r="A57" s="505">
        <v>53</v>
      </c>
      <c r="B57" s="297" t="s">
        <v>113</v>
      </c>
      <c r="C57" s="296" t="s">
        <v>114</v>
      </c>
      <c r="D57" s="579"/>
      <c r="E57" s="579"/>
      <c r="F57" s="579"/>
      <c r="G57" s="579"/>
      <c r="H57" s="579"/>
      <c r="I57" s="579"/>
      <c r="J57" s="579"/>
      <c r="K57" s="579"/>
      <c r="L57" s="579"/>
    </row>
    <row r="58" spans="1:12" x14ac:dyDescent="0.2">
      <c r="A58" s="505">
        <v>54</v>
      </c>
      <c r="B58" s="297" t="s">
        <v>115</v>
      </c>
      <c r="C58" s="296" t="s">
        <v>116</v>
      </c>
      <c r="D58" s="579">
        <f t="shared" si="0"/>
        <v>300</v>
      </c>
      <c r="E58" s="579"/>
      <c r="F58" s="579"/>
      <c r="G58" s="579"/>
      <c r="H58" s="579"/>
      <c r="I58" s="579"/>
      <c r="J58" s="579"/>
      <c r="K58" s="579"/>
      <c r="L58" s="579">
        <v>300</v>
      </c>
    </row>
    <row r="59" spans="1:12" ht="12" customHeight="1" x14ac:dyDescent="0.2">
      <c r="A59" s="505">
        <v>55</v>
      </c>
      <c r="B59" s="297" t="s">
        <v>117</v>
      </c>
      <c r="C59" s="296" t="s">
        <v>118</v>
      </c>
      <c r="D59" s="579">
        <f t="shared" si="0"/>
        <v>1868</v>
      </c>
      <c r="E59" s="579">
        <v>1868</v>
      </c>
      <c r="F59" s="579"/>
      <c r="G59" s="579"/>
      <c r="H59" s="579"/>
      <c r="I59" s="579"/>
      <c r="J59" s="579"/>
      <c r="K59" s="579"/>
      <c r="L59" s="579"/>
    </row>
    <row r="60" spans="1:12" ht="12" customHeight="1" x14ac:dyDescent="0.2">
      <c r="A60" s="505">
        <v>56</v>
      </c>
      <c r="B60" s="295" t="s">
        <v>119</v>
      </c>
      <c r="C60" s="296" t="s">
        <v>120</v>
      </c>
      <c r="D60" s="579">
        <f t="shared" si="0"/>
        <v>1476</v>
      </c>
      <c r="E60" s="579">
        <v>1476</v>
      </c>
      <c r="F60" s="579"/>
      <c r="G60" s="579"/>
      <c r="H60" s="579"/>
      <c r="I60" s="579"/>
      <c r="J60" s="579"/>
      <c r="K60" s="579"/>
      <c r="L60" s="579"/>
    </row>
    <row r="61" spans="1:12" ht="12" customHeight="1" x14ac:dyDescent="0.2">
      <c r="A61" s="505">
        <v>57</v>
      </c>
      <c r="B61" s="506" t="s">
        <v>121</v>
      </c>
      <c r="C61" s="296" t="s">
        <v>122</v>
      </c>
      <c r="D61" s="579">
        <f t="shared" si="0"/>
        <v>2061</v>
      </c>
      <c r="E61" s="579">
        <v>2061</v>
      </c>
      <c r="F61" s="579"/>
      <c r="G61" s="579"/>
      <c r="H61" s="579"/>
      <c r="I61" s="579"/>
      <c r="J61" s="579"/>
      <c r="K61" s="579"/>
      <c r="L61" s="579"/>
    </row>
    <row r="62" spans="1:12" ht="12" customHeight="1" x14ac:dyDescent="0.2">
      <c r="A62" s="505">
        <v>58</v>
      </c>
      <c r="B62" s="295" t="s">
        <v>123</v>
      </c>
      <c r="C62" s="296" t="s">
        <v>124</v>
      </c>
      <c r="D62" s="579">
        <f t="shared" si="0"/>
        <v>2728</v>
      </c>
      <c r="E62" s="579">
        <v>2728</v>
      </c>
      <c r="F62" s="579"/>
      <c r="G62" s="579"/>
      <c r="H62" s="579"/>
      <c r="I62" s="579"/>
      <c r="J62" s="579"/>
      <c r="K62" s="579"/>
      <c r="L62" s="579"/>
    </row>
    <row r="63" spans="1:12" ht="12" customHeight="1" x14ac:dyDescent="0.2">
      <c r="A63" s="505">
        <v>59</v>
      </c>
      <c r="B63" s="297" t="s">
        <v>125</v>
      </c>
      <c r="C63" s="296" t="s">
        <v>126</v>
      </c>
      <c r="D63" s="579">
        <f t="shared" si="0"/>
        <v>1602</v>
      </c>
      <c r="E63" s="579">
        <v>1602</v>
      </c>
      <c r="F63" s="579"/>
      <c r="G63" s="579"/>
      <c r="H63" s="579"/>
      <c r="I63" s="579"/>
      <c r="J63" s="579"/>
      <c r="K63" s="579"/>
      <c r="L63" s="579"/>
    </row>
    <row r="64" spans="1:12" ht="24" x14ac:dyDescent="0.2">
      <c r="A64" s="505">
        <v>60</v>
      </c>
      <c r="B64" s="506" t="s">
        <v>127</v>
      </c>
      <c r="C64" s="296" t="s">
        <v>128</v>
      </c>
      <c r="D64" s="579"/>
      <c r="E64" s="579"/>
      <c r="F64" s="579"/>
      <c r="G64" s="579"/>
      <c r="H64" s="579"/>
      <c r="I64" s="579"/>
      <c r="J64" s="579"/>
      <c r="K64" s="579"/>
      <c r="L64" s="579"/>
    </row>
    <row r="65" spans="1:12" ht="24" x14ac:dyDescent="0.2">
      <c r="A65" s="505">
        <v>61</v>
      </c>
      <c r="B65" s="506" t="s">
        <v>129</v>
      </c>
      <c r="C65" s="296" t="s">
        <v>130</v>
      </c>
      <c r="D65" s="579"/>
      <c r="E65" s="579"/>
      <c r="F65" s="579"/>
      <c r="G65" s="579"/>
      <c r="H65" s="579"/>
      <c r="I65" s="579"/>
      <c r="J65" s="579"/>
      <c r="K65" s="579"/>
      <c r="L65" s="579"/>
    </row>
    <row r="66" spans="1:12" x14ac:dyDescent="0.2">
      <c r="A66" s="505">
        <v>62</v>
      </c>
      <c r="B66" s="295" t="s">
        <v>131</v>
      </c>
      <c r="C66" s="296" t="s">
        <v>132</v>
      </c>
      <c r="D66" s="579">
        <f t="shared" si="0"/>
        <v>3731</v>
      </c>
      <c r="E66" s="579">
        <v>3731</v>
      </c>
      <c r="F66" s="579"/>
      <c r="G66" s="579"/>
      <c r="H66" s="579"/>
      <c r="I66" s="579"/>
      <c r="J66" s="579"/>
      <c r="K66" s="579"/>
      <c r="L66" s="579"/>
    </row>
    <row r="67" spans="1:12" x14ac:dyDescent="0.2">
      <c r="A67" s="505">
        <v>63</v>
      </c>
      <c r="B67" s="295" t="s">
        <v>133</v>
      </c>
      <c r="C67" s="296" t="s">
        <v>134</v>
      </c>
      <c r="D67" s="579">
        <f t="shared" si="0"/>
        <v>2252</v>
      </c>
      <c r="E67" s="579">
        <v>1946</v>
      </c>
      <c r="F67" s="579"/>
      <c r="G67" s="579"/>
      <c r="H67" s="579"/>
      <c r="I67" s="579"/>
      <c r="J67" s="579"/>
      <c r="K67" s="579"/>
      <c r="L67" s="579">
        <v>306</v>
      </c>
    </row>
    <row r="68" spans="1:12" x14ac:dyDescent="0.2">
      <c r="A68" s="505">
        <v>64</v>
      </c>
      <c r="B68" s="295" t="s">
        <v>135</v>
      </c>
      <c r="C68" s="296" t="s">
        <v>136</v>
      </c>
      <c r="D68" s="579">
        <f t="shared" si="0"/>
        <v>4888</v>
      </c>
      <c r="E68" s="579">
        <v>4888</v>
      </c>
      <c r="F68" s="579"/>
      <c r="G68" s="579"/>
      <c r="H68" s="579"/>
      <c r="I68" s="579"/>
      <c r="J68" s="579"/>
      <c r="K68" s="579"/>
      <c r="L68" s="579"/>
    </row>
    <row r="69" spans="1:12" ht="24" x14ac:dyDescent="0.2">
      <c r="A69" s="505">
        <v>65</v>
      </c>
      <c r="B69" s="295" t="s">
        <v>137</v>
      </c>
      <c r="C69" s="296" t="s">
        <v>138</v>
      </c>
      <c r="D69" s="579"/>
      <c r="E69" s="579"/>
      <c r="F69" s="579"/>
      <c r="G69" s="579"/>
      <c r="H69" s="579"/>
      <c r="I69" s="579"/>
      <c r="J69" s="579"/>
      <c r="K69" s="579"/>
      <c r="L69" s="579"/>
    </row>
    <row r="70" spans="1:12" ht="24" x14ac:dyDescent="0.2">
      <c r="A70" s="505">
        <v>66</v>
      </c>
      <c r="B70" s="506" t="s">
        <v>139</v>
      </c>
      <c r="C70" s="296" t="s">
        <v>140</v>
      </c>
      <c r="D70" s="579"/>
      <c r="E70" s="579"/>
      <c r="F70" s="579"/>
      <c r="G70" s="579"/>
      <c r="H70" s="579"/>
      <c r="I70" s="579"/>
      <c r="J70" s="579"/>
      <c r="K70" s="579"/>
      <c r="L70" s="579"/>
    </row>
    <row r="71" spans="1:12" ht="24" x14ac:dyDescent="0.2">
      <c r="A71" s="505">
        <v>67</v>
      </c>
      <c r="B71" s="295" t="s">
        <v>141</v>
      </c>
      <c r="C71" s="296" t="s">
        <v>142</v>
      </c>
      <c r="D71" s="579"/>
      <c r="E71" s="579"/>
      <c r="F71" s="579"/>
      <c r="G71" s="579"/>
      <c r="H71" s="579"/>
      <c r="I71" s="579"/>
      <c r="J71" s="579"/>
      <c r="K71" s="579"/>
      <c r="L71" s="579"/>
    </row>
    <row r="72" spans="1:12" ht="24" x14ac:dyDescent="0.2">
      <c r="A72" s="505">
        <v>68</v>
      </c>
      <c r="B72" s="295" t="s">
        <v>143</v>
      </c>
      <c r="C72" s="296" t="s">
        <v>144</v>
      </c>
      <c r="D72" s="579"/>
      <c r="E72" s="579"/>
      <c r="F72" s="579"/>
      <c r="G72" s="579"/>
      <c r="H72" s="579"/>
      <c r="I72" s="579"/>
      <c r="J72" s="579"/>
      <c r="K72" s="579"/>
      <c r="L72" s="579"/>
    </row>
    <row r="73" spans="1:12" ht="24" x14ac:dyDescent="0.2">
      <c r="A73" s="505">
        <v>69</v>
      </c>
      <c r="B73" s="506" t="s">
        <v>145</v>
      </c>
      <c r="C73" s="296" t="s">
        <v>146</v>
      </c>
      <c r="D73" s="579"/>
      <c r="E73" s="579"/>
      <c r="F73" s="579"/>
      <c r="G73" s="579"/>
      <c r="H73" s="579"/>
      <c r="I73" s="579"/>
      <c r="J73" s="579"/>
      <c r="K73" s="579"/>
      <c r="L73" s="579"/>
    </row>
    <row r="74" spans="1:12" ht="24" x14ac:dyDescent="0.2">
      <c r="A74" s="505">
        <v>70</v>
      </c>
      <c r="B74" s="506" t="s">
        <v>147</v>
      </c>
      <c r="C74" s="296" t="s">
        <v>148</v>
      </c>
      <c r="D74" s="579"/>
      <c r="E74" s="579"/>
      <c r="F74" s="579"/>
      <c r="G74" s="579"/>
      <c r="H74" s="579"/>
      <c r="I74" s="579"/>
      <c r="J74" s="579"/>
      <c r="K74" s="579"/>
      <c r="L74" s="579"/>
    </row>
    <row r="75" spans="1:12" ht="24" x14ac:dyDescent="0.2">
      <c r="A75" s="505">
        <v>71</v>
      </c>
      <c r="B75" s="506" t="s">
        <v>149</v>
      </c>
      <c r="C75" s="296" t="s">
        <v>150</v>
      </c>
      <c r="D75" s="579"/>
      <c r="E75" s="579"/>
      <c r="F75" s="579"/>
      <c r="G75" s="579"/>
      <c r="H75" s="579"/>
      <c r="I75" s="579"/>
      <c r="J75" s="579"/>
      <c r="K75" s="579"/>
      <c r="L75" s="579"/>
    </row>
    <row r="76" spans="1:12" x14ac:dyDescent="0.2">
      <c r="A76" s="505">
        <v>72</v>
      </c>
      <c r="B76" s="297" t="s">
        <v>151</v>
      </c>
      <c r="C76" s="296" t="s">
        <v>152</v>
      </c>
      <c r="D76" s="579">
        <f t="shared" ref="D76:D135" si="1">E76+K76+L76</f>
        <v>4064</v>
      </c>
      <c r="E76" s="579">
        <v>4064</v>
      </c>
      <c r="F76" s="579"/>
      <c r="G76" s="579"/>
      <c r="H76" s="579"/>
      <c r="I76" s="579"/>
      <c r="J76" s="579"/>
      <c r="K76" s="579"/>
      <c r="L76" s="579"/>
    </row>
    <row r="77" spans="1:12" ht="13.5" customHeight="1" x14ac:dyDescent="0.2">
      <c r="A77" s="505">
        <v>73</v>
      </c>
      <c r="B77" s="506" t="s">
        <v>153</v>
      </c>
      <c r="C77" s="296" t="s">
        <v>154</v>
      </c>
      <c r="D77" s="579">
        <f t="shared" si="1"/>
        <v>7171</v>
      </c>
      <c r="E77" s="579">
        <v>6758</v>
      </c>
      <c r="F77" s="579"/>
      <c r="G77" s="579"/>
      <c r="H77" s="579"/>
      <c r="I77" s="579"/>
      <c r="J77" s="579"/>
      <c r="K77" s="579"/>
      <c r="L77" s="579">
        <v>413</v>
      </c>
    </row>
    <row r="78" spans="1:12" ht="14.25" customHeight="1" x14ac:dyDescent="0.2">
      <c r="A78" s="505">
        <v>74</v>
      </c>
      <c r="B78" s="297" t="s">
        <v>155</v>
      </c>
      <c r="C78" s="296" t="s">
        <v>156</v>
      </c>
      <c r="D78" s="579">
        <f t="shared" si="1"/>
        <v>5575</v>
      </c>
      <c r="E78" s="579">
        <v>5328</v>
      </c>
      <c r="F78" s="579"/>
      <c r="G78" s="579"/>
      <c r="H78" s="579"/>
      <c r="I78" s="579"/>
      <c r="J78" s="579"/>
      <c r="K78" s="579"/>
      <c r="L78" s="579">
        <v>247</v>
      </c>
    </row>
    <row r="79" spans="1:12" x14ac:dyDescent="0.2">
      <c r="A79" s="505">
        <v>75</v>
      </c>
      <c r="B79" s="506" t="s">
        <v>157</v>
      </c>
      <c r="C79" s="296" t="s">
        <v>704</v>
      </c>
      <c r="D79" s="579">
        <f t="shared" si="1"/>
        <v>2481</v>
      </c>
      <c r="E79" s="579">
        <v>2481</v>
      </c>
      <c r="F79" s="579"/>
      <c r="G79" s="579"/>
      <c r="H79" s="579"/>
      <c r="I79" s="579"/>
      <c r="J79" s="579"/>
      <c r="K79" s="579"/>
      <c r="L79" s="579"/>
    </row>
    <row r="80" spans="1:12" x14ac:dyDescent="0.2">
      <c r="A80" s="505">
        <v>76</v>
      </c>
      <c r="B80" s="506" t="s">
        <v>158</v>
      </c>
      <c r="C80" s="296" t="s">
        <v>159</v>
      </c>
      <c r="D80" s="579">
        <f t="shared" si="1"/>
        <v>7528</v>
      </c>
      <c r="E80" s="579">
        <v>6995</v>
      </c>
      <c r="F80" s="579">
        <v>568</v>
      </c>
      <c r="G80" s="579"/>
      <c r="H80" s="579"/>
      <c r="I80" s="579"/>
      <c r="J80" s="579"/>
      <c r="K80" s="579"/>
      <c r="L80" s="579">
        <v>533</v>
      </c>
    </row>
    <row r="81" spans="1:12" x14ac:dyDescent="0.2">
      <c r="A81" s="505">
        <v>77</v>
      </c>
      <c r="B81" s="506" t="s">
        <v>160</v>
      </c>
      <c r="C81" s="296" t="s">
        <v>161</v>
      </c>
      <c r="D81" s="579">
        <f t="shared" si="1"/>
        <v>1752</v>
      </c>
      <c r="E81" s="579">
        <v>1512</v>
      </c>
      <c r="F81" s="579"/>
      <c r="G81" s="579"/>
      <c r="H81" s="579"/>
      <c r="I81" s="579">
        <v>18</v>
      </c>
      <c r="J81" s="579"/>
      <c r="K81" s="579"/>
      <c r="L81" s="579">
        <v>240</v>
      </c>
    </row>
    <row r="82" spans="1:12" x14ac:dyDescent="0.2">
      <c r="A82" s="505">
        <v>78</v>
      </c>
      <c r="B82" s="506" t="s">
        <v>162</v>
      </c>
      <c r="C82" s="296" t="s">
        <v>163</v>
      </c>
      <c r="D82" s="579">
        <f t="shared" si="1"/>
        <v>4746</v>
      </c>
      <c r="E82" s="579">
        <v>4746</v>
      </c>
      <c r="F82" s="579"/>
      <c r="G82" s="579"/>
      <c r="H82" s="579"/>
      <c r="I82" s="579"/>
      <c r="J82" s="579"/>
      <c r="K82" s="579"/>
      <c r="L82" s="579"/>
    </row>
    <row r="83" spans="1:12" x14ac:dyDescent="0.2">
      <c r="A83" s="505">
        <v>79</v>
      </c>
      <c r="B83" s="506" t="s">
        <v>164</v>
      </c>
      <c r="C83" s="296" t="s">
        <v>165</v>
      </c>
      <c r="D83" s="579">
        <f t="shared" si="1"/>
        <v>823</v>
      </c>
      <c r="E83" s="579">
        <v>823</v>
      </c>
      <c r="F83" s="579"/>
      <c r="G83" s="579"/>
      <c r="H83" s="579"/>
      <c r="I83" s="579"/>
      <c r="J83" s="579"/>
      <c r="K83" s="579"/>
      <c r="L83" s="579"/>
    </row>
    <row r="84" spans="1:12" x14ac:dyDescent="0.2">
      <c r="A84" s="505">
        <v>80</v>
      </c>
      <c r="B84" s="295" t="s">
        <v>166</v>
      </c>
      <c r="C84" s="296" t="s">
        <v>167</v>
      </c>
      <c r="D84" s="579"/>
      <c r="E84" s="579"/>
      <c r="F84" s="579"/>
      <c r="G84" s="579"/>
      <c r="H84" s="579"/>
      <c r="I84" s="579"/>
      <c r="J84" s="579"/>
      <c r="K84" s="579"/>
      <c r="L84" s="579"/>
    </row>
    <row r="85" spans="1:12" ht="24" x14ac:dyDescent="0.2">
      <c r="A85" s="863">
        <v>81</v>
      </c>
      <c r="B85" s="866" t="s">
        <v>168</v>
      </c>
      <c r="C85" s="509" t="s">
        <v>320</v>
      </c>
      <c r="D85" s="579">
        <f t="shared" si="1"/>
        <v>4637</v>
      </c>
      <c r="E85" s="579">
        <v>4637</v>
      </c>
      <c r="F85" s="579"/>
      <c r="G85" s="579"/>
      <c r="H85" s="579"/>
      <c r="I85" s="579"/>
      <c r="J85" s="579"/>
      <c r="K85" s="579"/>
      <c r="L85" s="579"/>
    </row>
    <row r="86" spans="1:12" ht="36" x14ac:dyDescent="0.2">
      <c r="A86" s="864"/>
      <c r="B86" s="867"/>
      <c r="C86" s="296" t="s">
        <v>321</v>
      </c>
      <c r="D86" s="579"/>
      <c r="E86" s="579"/>
      <c r="F86" s="579"/>
      <c r="G86" s="579"/>
      <c r="H86" s="579"/>
      <c r="I86" s="579"/>
      <c r="J86" s="579"/>
      <c r="K86" s="579"/>
      <c r="L86" s="579"/>
    </row>
    <row r="87" spans="1:12" ht="24" x14ac:dyDescent="0.2">
      <c r="A87" s="864"/>
      <c r="B87" s="867"/>
      <c r="C87" s="296" t="s">
        <v>322</v>
      </c>
      <c r="D87" s="579"/>
      <c r="E87" s="579"/>
      <c r="F87" s="579"/>
      <c r="G87" s="579"/>
      <c r="H87" s="579"/>
      <c r="I87" s="579"/>
      <c r="J87" s="579"/>
      <c r="K87" s="579"/>
      <c r="L87" s="579"/>
    </row>
    <row r="88" spans="1:12" ht="36" x14ac:dyDescent="0.2">
      <c r="A88" s="865"/>
      <c r="B88" s="868"/>
      <c r="C88" s="80" t="s">
        <v>323</v>
      </c>
      <c r="D88" s="579">
        <v>4637</v>
      </c>
      <c r="E88" s="579">
        <v>4637</v>
      </c>
      <c r="F88" s="579"/>
      <c r="G88" s="579"/>
      <c r="H88" s="579"/>
      <c r="I88" s="579"/>
      <c r="J88" s="579"/>
      <c r="K88" s="579"/>
      <c r="L88" s="579"/>
    </row>
    <row r="89" spans="1:12" ht="24" x14ac:dyDescent="0.2">
      <c r="A89" s="505">
        <v>82</v>
      </c>
      <c r="B89" s="295" t="s">
        <v>170</v>
      </c>
      <c r="C89" s="296" t="s">
        <v>171</v>
      </c>
      <c r="D89" s="579"/>
      <c r="E89" s="579"/>
      <c r="F89" s="579"/>
      <c r="G89" s="579"/>
      <c r="H89" s="579"/>
      <c r="I89" s="579"/>
      <c r="J89" s="579"/>
      <c r="K89" s="579"/>
      <c r="L89" s="579"/>
    </row>
    <row r="90" spans="1:12" x14ac:dyDescent="0.2">
      <c r="A90" s="505">
        <v>83</v>
      </c>
      <c r="B90" s="295" t="s">
        <v>172</v>
      </c>
      <c r="C90" s="296" t="s">
        <v>173</v>
      </c>
      <c r="D90" s="579">
        <f t="shared" si="1"/>
        <v>200</v>
      </c>
      <c r="E90" s="579">
        <v>200</v>
      </c>
      <c r="F90" s="579"/>
      <c r="G90" s="579"/>
      <c r="H90" s="579"/>
      <c r="I90" s="579"/>
      <c r="J90" s="579"/>
      <c r="K90" s="579"/>
      <c r="L90" s="579"/>
    </row>
    <row r="91" spans="1:12" x14ac:dyDescent="0.2">
      <c r="A91" s="505">
        <v>84</v>
      </c>
      <c r="B91" s="297" t="s">
        <v>174</v>
      </c>
      <c r="C91" s="296" t="s">
        <v>175</v>
      </c>
      <c r="D91" s="579">
        <f t="shared" si="1"/>
        <v>1715</v>
      </c>
      <c r="E91" s="579">
        <v>1349</v>
      </c>
      <c r="F91" s="579"/>
      <c r="G91" s="579"/>
      <c r="H91" s="579"/>
      <c r="I91" s="579"/>
      <c r="J91" s="579"/>
      <c r="K91" s="579"/>
      <c r="L91" s="579">
        <v>366</v>
      </c>
    </row>
    <row r="92" spans="1:12" x14ac:dyDescent="0.2">
      <c r="A92" s="505">
        <v>85</v>
      </c>
      <c r="B92" s="295" t="s">
        <v>176</v>
      </c>
      <c r="C92" s="296" t="s">
        <v>177</v>
      </c>
      <c r="D92" s="579">
        <f t="shared" si="1"/>
        <v>695</v>
      </c>
      <c r="E92" s="579">
        <v>695</v>
      </c>
      <c r="F92" s="579"/>
      <c r="G92" s="579"/>
      <c r="H92" s="579"/>
      <c r="I92" s="579"/>
      <c r="J92" s="579"/>
      <c r="K92" s="579"/>
      <c r="L92" s="579"/>
    </row>
    <row r="93" spans="1:12" x14ac:dyDescent="0.2">
      <c r="A93" s="505">
        <v>86</v>
      </c>
      <c r="B93" s="297" t="s">
        <v>178</v>
      </c>
      <c r="C93" s="296" t="s">
        <v>179</v>
      </c>
      <c r="D93" s="579">
        <f t="shared" si="1"/>
        <v>739</v>
      </c>
      <c r="E93" s="579">
        <v>739</v>
      </c>
      <c r="F93" s="579"/>
      <c r="G93" s="579"/>
      <c r="H93" s="579"/>
      <c r="I93" s="579"/>
      <c r="J93" s="579"/>
      <c r="K93" s="579"/>
      <c r="L93" s="579"/>
    </row>
    <row r="94" spans="1:12" x14ac:dyDescent="0.2">
      <c r="A94" s="505">
        <v>87</v>
      </c>
      <c r="B94" s="297" t="s">
        <v>180</v>
      </c>
      <c r="C94" s="296" t="s">
        <v>181</v>
      </c>
      <c r="D94" s="579">
        <f t="shared" si="1"/>
        <v>2101</v>
      </c>
      <c r="E94" s="579">
        <v>2101</v>
      </c>
      <c r="F94" s="579"/>
      <c r="G94" s="579"/>
      <c r="H94" s="579"/>
      <c r="I94" s="579"/>
      <c r="J94" s="579"/>
      <c r="K94" s="579"/>
      <c r="L94" s="579"/>
    </row>
    <row r="95" spans="1:12" x14ac:dyDescent="0.2">
      <c r="A95" s="505">
        <v>88</v>
      </c>
      <c r="B95" s="295" t="s">
        <v>182</v>
      </c>
      <c r="C95" s="296" t="s">
        <v>183</v>
      </c>
      <c r="D95" s="579">
        <f t="shared" si="1"/>
        <v>879</v>
      </c>
      <c r="E95" s="579">
        <v>879</v>
      </c>
      <c r="F95" s="579"/>
      <c r="G95" s="579"/>
      <c r="H95" s="579"/>
      <c r="I95" s="579"/>
      <c r="J95" s="579"/>
      <c r="K95" s="579"/>
      <c r="L95" s="579"/>
    </row>
    <row r="96" spans="1:12" x14ac:dyDescent="0.2">
      <c r="A96" s="505">
        <v>89</v>
      </c>
      <c r="B96" s="506" t="s">
        <v>186</v>
      </c>
      <c r="C96" s="296" t="s">
        <v>187</v>
      </c>
      <c r="D96" s="579">
        <f t="shared" si="1"/>
        <v>2669</v>
      </c>
      <c r="E96" s="579">
        <v>2669</v>
      </c>
      <c r="F96" s="579"/>
      <c r="G96" s="579"/>
      <c r="H96" s="579"/>
      <c r="I96" s="579"/>
      <c r="J96" s="579"/>
      <c r="K96" s="579"/>
      <c r="L96" s="579"/>
    </row>
    <row r="97" spans="1:12" x14ac:dyDescent="0.2">
      <c r="A97" s="505">
        <v>90</v>
      </c>
      <c r="B97" s="506" t="s">
        <v>188</v>
      </c>
      <c r="C97" s="296" t="s">
        <v>189</v>
      </c>
      <c r="D97" s="579">
        <f t="shared" si="1"/>
        <v>1958</v>
      </c>
      <c r="E97" s="579">
        <v>1958</v>
      </c>
      <c r="F97" s="579"/>
      <c r="G97" s="579"/>
      <c r="H97" s="579"/>
      <c r="I97" s="579"/>
      <c r="J97" s="579"/>
      <c r="K97" s="579"/>
      <c r="L97" s="579"/>
    </row>
    <row r="98" spans="1:12" ht="12" customHeight="1" x14ac:dyDescent="0.2">
      <c r="A98" s="505">
        <v>91</v>
      </c>
      <c r="B98" s="297" t="s">
        <v>190</v>
      </c>
      <c r="C98" s="296" t="s">
        <v>191</v>
      </c>
      <c r="D98" s="579">
        <f t="shared" si="1"/>
        <v>723</v>
      </c>
      <c r="E98" s="579">
        <v>723</v>
      </c>
      <c r="F98" s="579"/>
      <c r="G98" s="579"/>
      <c r="H98" s="579"/>
      <c r="I98" s="579"/>
      <c r="J98" s="579"/>
      <c r="K98" s="579"/>
      <c r="L98" s="579"/>
    </row>
    <row r="99" spans="1:12" x14ac:dyDescent="0.2">
      <c r="A99" s="505">
        <v>92</v>
      </c>
      <c r="B99" s="506" t="s">
        <v>192</v>
      </c>
      <c r="C99" s="296" t="s">
        <v>193</v>
      </c>
      <c r="D99" s="579">
        <f t="shared" si="1"/>
        <v>1031</v>
      </c>
      <c r="E99" s="579">
        <v>1031</v>
      </c>
      <c r="F99" s="579"/>
      <c r="G99" s="579"/>
      <c r="H99" s="579"/>
      <c r="I99" s="579"/>
      <c r="J99" s="579"/>
      <c r="K99" s="579"/>
      <c r="L99" s="579"/>
    </row>
    <row r="100" spans="1:12" x14ac:dyDescent="0.2">
      <c r="A100" s="505">
        <v>93</v>
      </c>
      <c r="B100" s="506" t="s">
        <v>194</v>
      </c>
      <c r="C100" s="296" t="s">
        <v>195</v>
      </c>
      <c r="D100" s="579">
        <f t="shared" si="1"/>
        <v>1005</v>
      </c>
      <c r="E100" s="579">
        <v>1005</v>
      </c>
      <c r="F100" s="579"/>
      <c r="G100" s="579"/>
      <c r="H100" s="579"/>
      <c r="I100" s="579"/>
      <c r="J100" s="579"/>
      <c r="K100" s="579"/>
      <c r="L100" s="579"/>
    </row>
    <row r="101" spans="1:12" x14ac:dyDescent="0.2">
      <c r="A101" s="505">
        <v>94</v>
      </c>
      <c r="B101" s="295" t="s">
        <v>196</v>
      </c>
      <c r="C101" s="296" t="s">
        <v>197</v>
      </c>
      <c r="D101" s="579">
        <f t="shared" si="1"/>
        <v>1565</v>
      </c>
      <c r="E101" s="579">
        <v>1265</v>
      </c>
      <c r="F101" s="579">
        <v>7</v>
      </c>
      <c r="G101" s="579"/>
      <c r="H101" s="579"/>
      <c r="I101" s="579">
        <v>15</v>
      </c>
      <c r="J101" s="579"/>
      <c r="K101" s="579"/>
      <c r="L101" s="579">
        <v>300</v>
      </c>
    </row>
    <row r="102" spans="1:12" x14ac:dyDescent="0.2">
      <c r="A102" s="505">
        <v>95</v>
      </c>
      <c r="B102" s="297" t="s">
        <v>198</v>
      </c>
      <c r="C102" s="296" t="s">
        <v>199</v>
      </c>
      <c r="D102" s="579">
        <f t="shared" si="1"/>
        <v>828</v>
      </c>
      <c r="E102" s="579">
        <v>828</v>
      </c>
      <c r="F102" s="579"/>
      <c r="G102" s="579"/>
      <c r="H102" s="579"/>
      <c r="I102" s="579"/>
      <c r="J102" s="579"/>
      <c r="K102" s="579"/>
      <c r="L102" s="579"/>
    </row>
    <row r="103" spans="1:12" x14ac:dyDescent="0.2">
      <c r="A103" s="505">
        <v>96</v>
      </c>
      <c r="B103" s="506" t="s">
        <v>202</v>
      </c>
      <c r="C103" s="296" t="s">
        <v>203</v>
      </c>
      <c r="D103" s="579">
        <f t="shared" si="1"/>
        <v>2013</v>
      </c>
      <c r="E103" s="579">
        <v>2013</v>
      </c>
      <c r="F103" s="579"/>
      <c r="G103" s="579"/>
      <c r="H103" s="579"/>
      <c r="I103" s="579"/>
      <c r="J103" s="579"/>
      <c r="K103" s="579"/>
      <c r="L103" s="579"/>
    </row>
    <row r="104" spans="1:12" ht="13.5" customHeight="1" x14ac:dyDescent="0.2">
      <c r="A104" s="505">
        <v>97</v>
      </c>
      <c r="B104" s="506" t="s">
        <v>206</v>
      </c>
      <c r="C104" s="296" t="s">
        <v>207</v>
      </c>
      <c r="D104" s="579">
        <f t="shared" si="1"/>
        <v>86</v>
      </c>
      <c r="E104" s="579">
        <v>86</v>
      </c>
      <c r="F104" s="579"/>
      <c r="G104" s="579"/>
      <c r="H104" s="579"/>
      <c r="I104" s="579"/>
      <c r="J104" s="579">
        <v>86</v>
      </c>
      <c r="K104" s="579"/>
      <c r="L104" s="579"/>
    </row>
    <row r="105" spans="1:12" x14ac:dyDescent="0.2">
      <c r="A105" s="505">
        <v>98</v>
      </c>
      <c r="B105" s="506" t="s">
        <v>208</v>
      </c>
      <c r="C105" s="296" t="s">
        <v>209</v>
      </c>
      <c r="D105" s="579">
        <f t="shared" si="1"/>
        <v>839</v>
      </c>
      <c r="E105" s="579">
        <v>839</v>
      </c>
      <c r="F105" s="579"/>
      <c r="G105" s="579">
        <v>839</v>
      </c>
      <c r="H105" s="579"/>
      <c r="I105" s="579"/>
      <c r="J105" s="579"/>
      <c r="K105" s="579"/>
      <c r="L105" s="579"/>
    </row>
    <row r="106" spans="1:12" x14ac:dyDescent="0.2">
      <c r="A106" s="505">
        <v>99</v>
      </c>
      <c r="B106" s="297" t="s">
        <v>210</v>
      </c>
      <c r="C106" s="296" t="s">
        <v>211</v>
      </c>
      <c r="D106" s="579">
        <f t="shared" si="1"/>
        <v>3</v>
      </c>
      <c r="E106" s="579">
        <v>3</v>
      </c>
      <c r="F106" s="579"/>
      <c r="G106" s="579"/>
      <c r="H106" s="579"/>
      <c r="I106" s="579"/>
      <c r="J106" s="579"/>
      <c r="K106" s="579"/>
      <c r="L106" s="579"/>
    </row>
    <row r="107" spans="1:12" ht="12.75" customHeight="1" x14ac:dyDescent="0.2">
      <c r="A107" s="505">
        <v>100</v>
      </c>
      <c r="B107" s="297" t="s">
        <v>212</v>
      </c>
      <c r="C107" s="296" t="s">
        <v>213</v>
      </c>
      <c r="D107" s="579">
        <f t="shared" si="1"/>
        <v>5</v>
      </c>
      <c r="E107" s="579">
        <v>5</v>
      </c>
      <c r="F107" s="579"/>
      <c r="G107" s="579"/>
      <c r="H107" s="579"/>
      <c r="I107" s="579"/>
      <c r="J107" s="579"/>
      <c r="K107" s="579"/>
      <c r="L107" s="579"/>
    </row>
    <row r="108" spans="1:12" ht="24" x14ac:dyDescent="0.2">
      <c r="A108" s="505">
        <v>101</v>
      </c>
      <c r="B108" s="297" t="s">
        <v>214</v>
      </c>
      <c r="C108" s="296" t="s">
        <v>215</v>
      </c>
      <c r="D108" s="579">
        <f t="shared" si="1"/>
        <v>5</v>
      </c>
      <c r="E108" s="579">
        <v>5</v>
      </c>
      <c r="F108" s="579"/>
      <c r="G108" s="579"/>
      <c r="H108" s="579"/>
      <c r="I108" s="579"/>
      <c r="J108" s="579"/>
      <c r="K108" s="579"/>
      <c r="L108" s="579"/>
    </row>
    <row r="109" spans="1:12" x14ac:dyDescent="0.2">
      <c r="A109" s="505">
        <v>102</v>
      </c>
      <c r="B109" s="297" t="s">
        <v>216</v>
      </c>
      <c r="C109" s="296" t="s">
        <v>217</v>
      </c>
      <c r="D109" s="579"/>
      <c r="E109" s="579"/>
      <c r="F109" s="579"/>
      <c r="G109" s="579"/>
      <c r="H109" s="579"/>
      <c r="I109" s="579"/>
      <c r="J109" s="579"/>
      <c r="K109" s="579"/>
      <c r="L109" s="579"/>
    </row>
    <row r="110" spans="1:12" x14ac:dyDescent="0.2">
      <c r="A110" s="505">
        <v>103</v>
      </c>
      <c r="B110" s="297" t="s">
        <v>218</v>
      </c>
      <c r="C110" s="296" t="s">
        <v>219</v>
      </c>
      <c r="D110" s="579">
        <f t="shared" si="1"/>
        <v>677</v>
      </c>
      <c r="E110" s="579">
        <v>677</v>
      </c>
      <c r="F110" s="579"/>
      <c r="G110" s="579"/>
      <c r="H110" s="579"/>
      <c r="I110" s="579"/>
      <c r="J110" s="383">
        <v>677</v>
      </c>
      <c r="K110" s="579"/>
      <c r="L110" s="579"/>
    </row>
    <row r="111" spans="1:12" x14ac:dyDescent="0.2">
      <c r="A111" s="505">
        <v>104</v>
      </c>
      <c r="B111" s="510" t="s">
        <v>220</v>
      </c>
      <c r="C111" s="511" t="s">
        <v>221</v>
      </c>
      <c r="D111" s="579"/>
      <c r="E111" s="579"/>
      <c r="F111" s="579"/>
      <c r="G111" s="579"/>
      <c r="H111" s="579"/>
      <c r="I111" s="579"/>
      <c r="J111" s="579"/>
      <c r="K111" s="579"/>
      <c r="L111" s="579"/>
    </row>
    <row r="112" spans="1:12" x14ac:dyDescent="0.2">
      <c r="A112" s="505">
        <v>105</v>
      </c>
      <c r="B112" s="295" t="s">
        <v>222</v>
      </c>
      <c r="C112" s="296" t="s">
        <v>223</v>
      </c>
      <c r="D112" s="579">
        <f t="shared" si="1"/>
        <v>332</v>
      </c>
      <c r="E112" s="579">
        <v>332</v>
      </c>
      <c r="F112" s="579">
        <v>55</v>
      </c>
      <c r="G112" s="579">
        <v>277</v>
      </c>
      <c r="H112" s="579"/>
      <c r="I112" s="579"/>
      <c r="J112" s="579"/>
      <c r="K112" s="579"/>
      <c r="L112" s="579"/>
    </row>
    <row r="113" spans="1:12" ht="11.25" customHeight="1" x14ac:dyDescent="0.2">
      <c r="A113" s="505">
        <v>106</v>
      </c>
      <c r="B113" s="297" t="s">
        <v>224</v>
      </c>
      <c r="C113" s="296" t="s">
        <v>225</v>
      </c>
      <c r="D113" s="579"/>
      <c r="E113" s="579"/>
      <c r="F113" s="579"/>
      <c r="G113" s="579"/>
      <c r="H113" s="579"/>
      <c r="I113" s="579"/>
      <c r="J113" s="579"/>
      <c r="K113" s="579"/>
      <c r="L113" s="579"/>
    </row>
    <row r="114" spans="1:12" x14ac:dyDescent="0.2">
      <c r="A114" s="505">
        <v>107</v>
      </c>
      <c r="B114" s="506" t="s">
        <v>226</v>
      </c>
      <c r="C114" s="512" t="s">
        <v>227</v>
      </c>
      <c r="D114" s="579">
        <f t="shared" si="1"/>
        <v>104</v>
      </c>
      <c r="E114" s="579">
        <v>104</v>
      </c>
      <c r="F114" s="579"/>
      <c r="G114" s="579">
        <v>104</v>
      </c>
      <c r="H114" s="579"/>
      <c r="I114" s="579"/>
      <c r="J114" s="579"/>
      <c r="K114" s="579"/>
      <c r="L114" s="579"/>
    </row>
    <row r="115" spans="1:12" x14ac:dyDescent="0.2">
      <c r="A115" s="505">
        <v>108</v>
      </c>
      <c r="B115" s="297" t="s">
        <v>228</v>
      </c>
      <c r="C115" s="296" t="s">
        <v>229</v>
      </c>
      <c r="D115" s="579">
        <f t="shared" si="1"/>
        <v>5</v>
      </c>
      <c r="E115" s="579">
        <v>5</v>
      </c>
      <c r="F115" s="579"/>
      <c r="G115" s="579"/>
      <c r="H115" s="579"/>
      <c r="I115" s="579"/>
      <c r="J115" s="579"/>
      <c r="K115" s="579"/>
      <c r="L115" s="579"/>
    </row>
    <row r="116" spans="1:12" ht="14.25" customHeight="1" x14ac:dyDescent="0.2">
      <c r="A116" s="505">
        <v>109</v>
      </c>
      <c r="B116" s="295" t="s">
        <v>230</v>
      </c>
      <c r="C116" s="296" t="s">
        <v>231</v>
      </c>
      <c r="D116" s="579">
        <f t="shared" si="1"/>
        <v>5</v>
      </c>
      <c r="E116" s="579">
        <v>5</v>
      </c>
      <c r="F116" s="579"/>
      <c r="G116" s="579"/>
      <c r="H116" s="579"/>
      <c r="I116" s="579"/>
      <c r="J116" s="579"/>
      <c r="K116" s="579"/>
      <c r="L116" s="579"/>
    </row>
    <row r="117" spans="1:12" x14ac:dyDescent="0.2">
      <c r="A117" s="505">
        <v>110</v>
      </c>
      <c r="B117" s="506" t="s">
        <v>232</v>
      </c>
      <c r="C117" s="296" t="s">
        <v>233</v>
      </c>
      <c r="D117" s="579"/>
      <c r="E117" s="579"/>
      <c r="F117" s="579"/>
      <c r="G117" s="579"/>
      <c r="H117" s="579"/>
      <c r="I117" s="579"/>
      <c r="J117" s="579"/>
      <c r="K117" s="579"/>
      <c r="L117" s="579"/>
    </row>
    <row r="118" spans="1:12" x14ac:dyDescent="0.2">
      <c r="A118" s="505">
        <v>111</v>
      </c>
      <c r="B118" s="295" t="s">
        <v>234</v>
      </c>
      <c r="C118" s="296" t="s">
        <v>235</v>
      </c>
      <c r="D118" s="579"/>
      <c r="E118" s="579"/>
      <c r="F118" s="579"/>
      <c r="G118" s="579"/>
      <c r="H118" s="579"/>
      <c r="I118" s="579"/>
      <c r="J118" s="579"/>
      <c r="K118" s="579"/>
      <c r="L118" s="579"/>
    </row>
    <row r="119" spans="1:12" ht="13.5" customHeight="1" x14ac:dyDescent="0.2">
      <c r="A119" s="505">
        <v>112</v>
      </c>
      <c r="B119" s="295" t="s">
        <v>236</v>
      </c>
      <c r="C119" s="296" t="s">
        <v>237</v>
      </c>
      <c r="D119" s="579">
        <f t="shared" si="1"/>
        <v>447</v>
      </c>
      <c r="E119" s="579">
        <v>447</v>
      </c>
      <c r="F119" s="579"/>
      <c r="G119" s="579">
        <v>447</v>
      </c>
      <c r="H119" s="579"/>
      <c r="I119" s="579"/>
      <c r="J119" s="579"/>
      <c r="K119" s="579"/>
      <c r="L119" s="579"/>
    </row>
    <row r="120" spans="1:12" x14ac:dyDescent="0.2">
      <c r="A120" s="505">
        <v>113</v>
      </c>
      <c r="B120" s="297" t="s">
        <v>238</v>
      </c>
      <c r="C120" s="296" t="s">
        <v>239</v>
      </c>
      <c r="D120" s="579"/>
      <c r="E120" s="579"/>
      <c r="F120" s="579"/>
      <c r="G120" s="579"/>
      <c r="H120" s="579"/>
      <c r="I120" s="579"/>
      <c r="J120" s="579"/>
      <c r="K120" s="579"/>
      <c r="L120" s="579"/>
    </row>
    <row r="121" spans="1:12" ht="24" x14ac:dyDescent="0.2">
      <c r="A121" s="505">
        <v>114</v>
      </c>
      <c r="B121" s="297" t="s">
        <v>240</v>
      </c>
      <c r="C121" s="507" t="s">
        <v>241</v>
      </c>
      <c r="D121" s="579">
        <f t="shared" si="1"/>
        <v>4</v>
      </c>
      <c r="E121" s="579">
        <v>4</v>
      </c>
      <c r="F121" s="579"/>
      <c r="G121" s="579"/>
      <c r="H121" s="579"/>
      <c r="I121" s="579"/>
      <c r="J121" s="579"/>
      <c r="K121" s="579"/>
      <c r="L121" s="579"/>
    </row>
    <row r="122" spans="1:12" x14ac:dyDescent="0.2">
      <c r="A122" s="505">
        <v>115</v>
      </c>
      <c r="B122" s="297" t="s">
        <v>242</v>
      </c>
      <c r="C122" s="296" t="s">
        <v>243</v>
      </c>
      <c r="D122" s="579">
        <f t="shared" si="1"/>
        <v>2123</v>
      </c>
      <c r="E122" s="579">
        <v>2123</v>
      </c>
      <c r="F122" s="579">
        <v>225</v>
      </c>
      <c r="G122" s="579"/>
      <c r="H122" s="579"/>
      <c r="I122" s="579"/>
      <c r="J122" s="579"/>
      <c r="K122" s="579"/>
      <c r="L122" s="579"/>
    </row>
    <row r="123" spans="1:12" ht="10.5" customHeight="1" x14ac:dyDescent="0.2">
      <c r="A123" s="505">
        <v>116</v>
      </c>
      <c r="B123" s="297" t="s">
        <v>244</v>
      </c>
      <c r="C123" s="296" t="s">
        <v>245</v>
      </c>
      <c r="D123" s="579">
        <f t="shared" si="1"/>
        <v>47911</v>
      </c>
      <c r="E123" s="579">
        <v>47785</v>
      </c>
      <c r="F123" s="579">
        <v>47785</v>
      </c>
      <c r="G123" s="579"/>
      <c r="H123" s="579"/>
      <c r="I123" s="579"/>
      <c r="J123" s="579"/>
      <c r="K123" s="579">
        <v>126</v>
      </c>
      <c r="L123" s="579"/>
    </row>
    <row r="124" spans="1:12" x14ac:dyDescent="0.2">
      <c r="A124" s="505">
        <v>117</v>
      </c>
      <c r="B124" s="297" t="s">
        <v>246</v>
      </c>
      <c r="C124" s="296" t="s">
        <v>247</v>
      </c>
      <c r="D124" s="579">
        <f t="shared" si="1"/>
        <v>503</v>
      </c>
      <c r="E124" s="579">
        <v>503</v>
      </c>
      <c r="F124" s="579"/>
      <c r="G124" s="579"/>
      <c r="H124" s="579"/>
      <c r="I124" s="579"/>
      <c r="J124" s="579"/>
      <c r="K124" s="579"/>
      <c r="L124" s="579"/>
    </row>
    <row r="125" spans="1:12" x14ac:dyDescent="0.2">
      <c r="A125" s="505">
        <v>118</v>
      </c>
      <c r="B125" s="506" t="s">
        <v>248</v>
      </c>
      <c r="C125" s="296" t="s">
        <v>249</v>
      </c>
      <c r="D125" s="579">
        <f t="shared" si="1"/>
        <v>4901</v>
      </c>
      <c r="E125" s="579">
        <v>4401</v>
      </c>
      <c r="F125" s="579">
        <v>309</v>
      </c>
      <c r="G125" s="579"/>
      <c r="H125" s="579"/>
      <c r="I125" s="579">
        <v>143</v>
      </c>
      <c r="J125" s="579"/>
      <c r="K125" s="579"/>
      <c r="L125" s="579">
        <v>500</v>
      </c>
    </row>
    <row r="126" spans="1:12" x14ac:dyDescent="0.2">
      <c r="A126" s="505">
        <v>119</v>
      </c>
      <c r="B126" s="506" t="s">
        <v>250</v>
      </c>
      <c r="C126" s="296" t="s">
        <v>251</v>
      </c>
      <c r="D126" s="579">
        <f t="shared" si="1"/>
        <v>2167</v>
      </c>
      <c r="E126" s="579">
        <v>2167</v>
      </c>
      <c r="F126" s="579"/>
      <c r="G126" s="579"/>
      <c r="H126" s="579"/>
      <c r="I126" s="579"/>
      <c r="J126" s="579"/>
      <c r="K126" s="579"/>
      <c r="L126" s="579"/>
    </row>
    <row r="127" spans="1:12" x14ac:dyDescent="0.2">
      <c r="A127" s="505">
        <v>120</v>
      </c>
      <c r="B127" s="506" t="s">
        <v>252</v>
      </c>
      <c r="C127" s="296" t="s">
        <v>253</v>
      </c>
      <c r="D127" s="579">
        <f t="shared" si="1"/>
        <v>2460</v>
      </c>
      <c r="E127" s="579">
        <v>2460</v>
      </c>
      <c r="F127" s="579"/>
      <c r="G127" s="579"/>
      <c r="H127" s="579"/>
      <c r="I127" s="579"/>
      <c r="J127" s="579"/>
      <c r="K127" s="579"/>
      <c r="L127" s="579"/>
    </row>
    <row r="128" spans="1:12" x14ac:dyDescent="0.2">
      <c r="A128" s="505">
        <v>121</v>
      </c>
      <c r="B128" s="297" t="s">
        <v>254</v>
      </c>
      <c r="C128" s="296" t="s">
        <v>255</v>
      </c>
      <c r="D128" s="579">
        <f t="shared" si="1"/>
        <v>2445</v>
      </c>
      <c r="E128" s="579">
        <v>2445</v>
      </c>
      <c r="F128" s="579"/>
      <c r="G128" s="579">
        <v>816</v>
      </c>
      <c r="H128" s="579"/>
      <c r="I128" s="579"/>
      <c r="J128" s="579"/>
      <c r="K128" s="579"/>
      <c r="L128" s="579"/>
    </row>
    <row r="129" spans="1:65" x14ac:dyDescent="0.2">
      <c r="A129" s="505">
        <v>122</v>
      </c>
      <c r="B129" s="297" t="s">
        <v>256</v>
      </c>
      <c r="C129" s="296" t="s">
        <v>257</v>
      </c>
      <c r="D129" s="579">
        <f t="shared" si="1"/>
        <v>2672</v>
      </c>
      <c r="E129" s="579"/>
      <c r="F129" s="579"/>
      <c r="G129" s="579"/>
      <c r="H129" s="579"/>
      <c r="I129" s="579"/>
      <c r="J129" s="579"/>
      <c r="K129" s="579"/>
      <c r="L129" s="579">
        <v>2672</v>
      </c>
    </row>
    <row r="130" spans="1:65" x14ac:dyDescent="0.2">
      <c r="A130" s="505">
        <v>123</v>
      </c>
      <c r="B130" s="297" t="s">
        <v>258</v>
      </c>
      <c r="C130" s="296" t="s">
        <v>259</v>
      </c>
      <c r="D130" s="579">
        <f t="shared" si="1"/>
        <v>2455</v>
      </c>
      <c r="E130" s="579">
        <v>852</v>
      </c>
      <c r="F130" s="579"/>
      <c r="G130" s="579"/>
      <c r="H130" s="579"/>
      <c r="I130" s="579"/>
      <c r="J130" s="579"/>
      <c r="K130" s="579"/>
      <c r="L130" s="579">
        <v>1603</v>
      </c>
    </row>
    <row r="131" spans="1:65" x14ac:dyDescent="0.2">
      <c r="A131" s="505">
        <v>124</v>
      </c>
      <c r="B131" s="506" t="s">
        <v>260</v>
      </c>
      <c r="C131" s="296" t="s">
        <v>261</v>
      </c>
      <c r="D131" s="579">
        <f t="shared" si="1"/>
        <v>2406</v>
      </c>
      <c r="E131" s="579">
        <v>2406</v>
      </c>
      <c r="F131" s="579"/>
      <c r="G131" s="579"/>
      <c r="H131" s="579"/>
      <c r="I131" s="579"/>
      <c r="J131" s="579"/>
      <c r="K131" s="579"/>
      <c r="L131" s="579"/>
    </row>
    <row r="132" spans="1:65" x14ac:dyDescent="0.2">
      <c r="A132" s="505">
        <v>125</v>
      </c>
      <c r="B132" s="295" t="s">
        <v>262</v>
      </c>
      <c r="C132" s="296" t="s">
        <v>263</v>
      </c>
      <c r="D132" s="579">
        <f t="shared" si="1"/>
        <v>4725</v>
      </c>
      <c r="E132" s="579">
        <v>4319</v>
      </c>
      <c r="F132" s="579"/>
      <c r="G132" s="579"/>
      <c r="H132" s="579"/>
      <c r="I132" s="579"/>
      <c r="J132" s="579"/>
      <c r="K132" s="579"/>
      <c r="L132" s="579">
        <v>406</v>
      </c>
    </row>
    <row r="133" spans="1:65" x14ac:dyDescent="0.2">
      <c r="A133" s="505">
        <v>126</v>
      </c>
      <c r="B133" s="297" t="s">
        <v>264</v>
      </c>
      <c r="C133" s="296" t="s">
        <v>265</v>
      </c>
      <c r="D133" s="579">
        <f t="shared" si="1"/>
        <v>2294</v>
      </c>
      <c r="E133" s="579">
        <v>2294</v>
      </c>
      <c r="F133" s="579"/>
      <c r="G133" s="579"/>
      <c r="H133" s="579">
        <v>2294</v>
      </c>
      <c r="I133" s="579"/>
      <c r="J133" s="579"/>
      <c r="K133" s="579"/>
      <c r="L133" s="579"/>
    </row>
    <row r="134" spans="1:65" x14ac:dyDescent="0.2">
      <c r="A134" s="505">
        <v>127</v>
      </c>
      <c r="B134" s="506" t="s">
        <v>266</v>
      </c>
      <c r="C134" s="296" t="s">
        <v>267</v>
      </c>
      <c r="D134" s="579"/>
      <c r="E134" s="579"/>
      <c r="F134" s="579"/>
      <c r="G134" s="579"/>
      <c r="H134" s="579"/>
      <c r="I134" s="579"/>
      <c r="J134" s="579"/>
      <c r="K134" s="579"/>
      <c r="L134" s="579"/>
    </row>
    <row r="135" spans="1:65" x14ac:dyDescent="0.2">
      <c r="A135" s="505">
        <v>128</v>
      </c>
      <c r="B135" s="297" t="s">
        <v>268</v>
      </c>
      <c r="C135" s="296" t="s">
        <v>269</v>
      </c>
      <c r="D135" s="579">
        <f t="shared" si="1"/>
        <v>1151</v>
      </c>
      <c r="E135" s="579">
        <v>1060</v>
      </c>
      <c r="F135" s="579">
        <v>1060</v>
      </c>
      <c r="G135" s="579"/>
      <c r="H135" s="579"/>
      <c r="I135" s="579"/>
      <c r="J135" s="579"/>
      <c r="K135" s="579">
        <v>91</v>
      </c>
      <c r="L135" s="579"/>
    </row>
    <row r="136" spans="1:65" x14ac:dyDescent="0.2">
      <c r="A136" s="505">
        <v>129</v>
      </c>
      <c r="B136" s="513" t="s">
        <v>270</v>
      </c>
      <c r="C136" s="514" t="s">
        <v>271</v>
      </c>
      <c r="D136" s="579"/>
      <c r="E136" s="579"/>
      <c r="F136" s="579"/>
      <c r="G136" s="579"/>
      <c r="H136" s="579"/>
      <c r="I136" s="579"/>
      <c r="J136" s="579"/>
      <c r="K136" s="579"/>
      <c r="L136" s="579"/>
    </row>
    <row r="137" spans="1:65" x14ac:dyDescent="0.2">
      <c r="A137" s="505">
        <v>130</v>
      </c>
      <c r="B137" s="515" t="s">
        <v>272</v>
      </c>
      <c r="C137" s="516" t="s">
        <v>273</v>
      </c>
      <c r="D137" s="579"/>
      <c r="E137" s="579"/>
      <c r="F137" s="579"/>
      <c r="G137" s="579"/>
      <c r="H137" s="579"/>
      <c r="I137" s="579"/>
      <c r="J137" s="579"/>
      <c r="K137" s="579"/>
      <c r="L137" s="579"/>
    </row>
    <row r="138" spans="1:65" x14ac:dyDescent="0.2">
      <c r="A138" s="505">
        <v>131</v>
      </c>
      <c r="B138" s="517" t="s">
        <v>274</v>
      </c>
      <c r="C138" s="518" t="s">
        <v>749</v>
      </c>
      <c r="D138" s="579"/>
      <c r="E138" s="579"/>
      <c r="F138" s="579"/>
      <c r="G138" s="579"/>
      <c r="H138" s="579"/>
      <c r="I138" s="579"/>
      <c r="J138" s="579"/>
      <c r="K138" s="579"/>
      <c r="L138" s="579"/>
    </row>
    <row r="139" spans="1:65" x14ac:dyDescent="0.2">
      <c r="A139" s="505">
        <v>132</v>
      </c>
      <c r="B139" s="505" t="s">
        <v>275</v>
      </c>
      <c r="C139" s="519" t="s">
        <v>276</v>
      </c>
      <c r="D139" s="579"/>
      <c r="E139" s="579"/>
      <c r="F139" s="579"/>
      <c r="G139" s="579"/>
      <c r="H139" s="579"/>
      <c r="I139" s="579"/>
      <c r="J139" s="579"/>
      <c r="K139" s="579"/>
      <c r="L139" s="579"/>
    </row>
    <row r="140" spans="1:65" s="388" customFormat="1" x14ac:dyDescent="0.2">
      <c r="A140" s="505">
        <v>133</v>
      </c>
      <c r="B140" s="520" t="s">
        <v>277</v>
      </c>
      <c r="C140" s="519" t="s">
        <v>278</v>
      </c>
      <c r="D140" s="579"/>
      <c r="E140" s="579"/>
      <c r="F140" s="579"/>
      <c r="G140" s="579"/>
      <c r="H140" s="579"/>
      <c r="I140" s="579"/>
      <c r="J140" s="579"/>
      <c r="K140" s="579"/>
      <c r="L140" s="579"/>
      <c r="M140" s="502"/>
      <c r="N140" s="502"/>
      <c r="O140" s="502"/>
      <c r="P140" s="502"/>
      <c r="Q140" s="502"/>
      <c r="R140" s="502"/>
      <c r="S140" s="502"/>
      <c r="T140" s="502"/>
      <c r="U140" s="502"/>
      <c r="V140" s="502"/>
      <c r="W140" s="502"/>
      <c r="X140" s="502"/>
      <c r="Y140" s="502"/>
      <c r="Z140" s="502"/>
      <c r="AA140" s="502"/>
      <c r="AB140" s="502"/>
      <c r="AC140" s="502"/>
      <c r="AD140" s="502"/>
      <c r="AE140" s="502"/>
      <c r="AF140" s="502"/>
      <c r="AG140" s="502"/>
      <c r="AH140" s="502"/>
      <c r="AI140" s="502"/>
      <c r="AJ140" s="502"/>
      <c r="AK140" s="502"/>
      <c r="AL140" s="502"/>
      <c r="AM140" s="502"/>
      <c r="AN140" s="502"/>
      <c r="AO140" s="502"/>
      <c r="AP140" s="502"/>
      <c r="AQ140" s="502"/>
      <c r="AR140" s="502"/>
      <c r="AS140" s="502"/>
      <c r="AT140" s="502"/>
      <c r="AU140" s="502"/>
      <c r="AV140" s="502"/>
      <c r="AW140" s="502"/>
      <c r="AX140" s="502"/>
      <c r="AY140" s="502"/>
      <c r="AZ140" s="502"/>
      <c r="BA140" s="502"/>
      <c r="BB140" s="502"/>
      <c r="BC140" s="502"/>
      <c r="BD140" s="502"/>
      <c r="BE140" s="502"/>
      <c r="BF140" s="502"/>
      <c r="BG140" s="502"/>
      <c r="BH140" s="502"/>
      <c r="BI140" s="502"/>
      <c r="BJ140" s="502"/>
      <c r="BK140" s="502"/>
      <c r="BL140" s="502"/>
      <c r="BM140" s="502"/>
    </row>
    <row r="141" spans="1:65" s="388" customFormat="1" x14ac:dyDescent="0.2">
      <c r="A141" s="505">
        <v>134</v>
      </c>
      <c r="B141" s="520" t="s">
        <v>279</v>
      </c>
      <c r="C141" s="519" t="s">
        <v>280</v>
      </c>
      <c r="D141" s="579">
        <f t="shared" ref="D141:D143" si="2">E141+K141+L141</f>
        <v>90</v>
      </c>
      <c r="E141" s="579">
        <v>90</v>
      </c>
      <c r="F141" s="579"/>
      <c r="G141" s="579"/>
      <c r="H141" s="579">
        <v>90</v>
      </c>
      <c r="I141" s="579"/>
      <c r="J141" s="579"/>
      <c r="K141" s="579"/>
      <c r="L141" s="579"/>
      <c r="M141" s="502"/>
      <c r="N141" s="502"/>
      <c r="O141" s="502"/>
      <c r="P141" s="502"/>
      <c r="Q141" s="502"/>
      <c r="R141" s="502"/>
      <c r="S141" s="502"/>
      <c r="T141" s="502"/>
      <c r="U141" s="502"/>
      <c r="V141" s="502"/>
      <c r="W141" s="502"/>
      <c r="X141" s="502"/>
      <c r="Y141" s="502"/>
      <c r="Z141" s="502"/>
      <c r="AA141" s="502"/>
      <c r="AB141" s="502"/>
      <c r="AC141" s="502"/>
      <c r="AD141" s="502"/>
      <c r="AE141" s="502"/>
      <c r="AF141" s="502"/>
      <c r="AG141" s="502"/>
      <c r="AH141" s="502"/>
      <c r="AI141" s="502"/>
      <c r="AJ141" s="502"/>
      <c r="AK141" s="502"/>
      <c r="AL141" s="502"/>
      <c r="AM141" s="502"/>
      <c r="AN141" s="502"/>
      <c r="AO141" s="502"/>
      <c r="AP141" s="502"/>
      <c r="AQ141" s="502"/>
      <c r="AR141" s="502"/>
      <c r="AS141" s="502"/>
      <c r="AT141" s="502"/>
      <c r="AU141" s="502"/>
      <c r="AV141" s="502"/>
      <c r="AW141" s="502"/>
      <c r="AX141" s="502"/>
      <c r="AY141" s="502"/>
      <c r="AZ141" s="502"/>
      <c r="BA141" s="502"/>
      <c r="BB141" s="502"/>
      <c r="BC141" s="502"/>
      <c r="BD141" s="502"/>
      <c r="BE141" s="502"/>
      <c r="BF141" s="502"/>
      <c r="BG141" s="502"/>
      <c r="BH141" s="502"/>
      <c r="BI141" s="502"/>
      <c r="BJ141" s="502"/>
      <c r="BK141" s="502"/>
      <c r="BL141" s="502"/>
      <c r="BM141" s="502"/>
    </row>
    <row r="142" spans="1:65" s="388" customFormat="1" ht="24" x14ac:dyDescent="0.2">
      <c r="A142" s="505">
        <v>135</v>
      </c>
      <c r="B142" s="520" t="s">
        <v>711</v>
      </c>
      <c r="C142" s="511" t="s">
        <v>444</v>
      </c>
      <c r="D142" s="579">
        <f t="shared" si="2"/>
        <v>0</v>
      </c>
      <c r="E142" s="579"/>
      <c r="F142" s="579"/>
      <c r="G142" s="579"/>
      <c r="H142" s="579"/>
      <c r="I142" s="579"/>
      <c r="J142" s="579"/>
      <c r="K142" s="579"/>
      <c r="L142" s="579">
        <v>0</v>
      </c>
      <c r="M142" s="502"/>
      <c r="N142" s="502"/>
      <c r="O142" s="502"/>
      <c r="P142" s="502"/>
      <c r="Q142" s="502"/>
      <c r="R142" s="502"/>
      <c r="S142" s="502"/>
      <c r="T142" s="502"/>
      <c r="U142" s="502"/>
      <c r="V142" s="502"/>
      <c r="W142" s="502"/>
      <c r="X142" s="502"/>
      <c r="Y142" s="502"/>
      <c r="Z142" s="502"/>
      <c r="AA142" s="502"/>
      <c r="AB142" s="502"/>
      <c r="AC142" s="502"/>
      <c r="AD142" s="502"/>
      <c r="AE142" s="502"/>
      <c r="AF142" s="502"/>
      <c r="AG142" s="502"/>
      <c r="AH142" s="502"/>
      <c r="AI142" s="502"/>
      <c r="AJ142" s="502"/>
      <c r="AK142" s="502"/>
      <c r="AL142" s="502"/>
      <c r="AM142" s="502"/>
      <c r="AN142" s="502"/>
      <c r="AO142" s="502"/>
      <c r="AP142" s="502"/>
      <c r="AQ142" s="502"/>
      <c r="AR142" s="502"/>
      <c r="AS142" s="502"/>
      <c r="AT142" s="502"/>
      <c r="AU142" s="502"/>
      <c r="AV142" s="502"/>
      <c r="AW142" s="502"/>
      <c r="AX142" s="502"/>
      <c r="AY142" s="502"/>
      <c r="AZ142" s="502"/>
      <c r="BA142" s="502"/>
      <c r="BB142" s="502"/>
      <c r="BC142" s="502"/>
      <c r="BD142" s="502"/>
      <c r="BE142" s="502"/>
      <c r="BF142" s="502"/>
      <c r="BG142" s="502"/>
      <c r="BH142" s="502"/>
      <c r="BI142" s="502"/>
      <c r="BJ142" s="502"/>
      <c r="BK142" s="502"/>
      <c r="BL142" s="502"/>
      <c r="BM142" s="502"/>
    </row>
    <row r="143" spans="1:65" s="388" customFormat="1" ht="14.25" customHeight="1" x14ac:dyDescent="0.2">
      <c r="A143" s="505">
        <v>136</v>
      </c>
      <c r="B143" s="520" t="s">
        <v>281</v>
      </c>
      <c r="C143" s="511" t="s">
        <v>282</v>
      </c>
      <c r="D143" s="579">
        <f t="shared" si="2"/>
        <v>4</v>
      </c>
      <c r="E143" s="579">
        <v>4</v>
      </c>
      <c r="F143" s="579"/>
      <c r="G143" s="579"/>
      <c r="H143" s="579"/>
      <c r="I143" s="579"/>
      <c r="J143" s="579"/>
      <c r="K143" s="579"/>
      <c r="L143" s="579"/>
      <c r="M143" s="502"/>
      <c r="N143" s="502"/>
      <c r="O143" s="502"/>
      <c r="P143" s="502"/>
      <c r="Q143" s="502"/>
      <c r="R143" s="502"/>
      <c r="S143" s="502"/>
      <c r="T143" s="502"/>
      <c r="U143" s="502"/>
      <c r="V143" s="502"/>
      <c r="W143" s="502"/>
      <c r="X143" s="502"/>
      <c r="Y143" s="502"/>
      <c r="Z143" s="502"/>
      <c r="AA143" s="502"/>
      <c r="AB143" s="502"/>
      <c r="AC143" s="502"/>
      <c r="AD143" s="502"/>
      <c r="AE143" s="502"/>
      <c r="AF143" s="502"/>
      <c r="AG143" s="502"/>
      <c r="AH143" s="502"/>
      <c r="AI143" s="502"/>
      <c r="AJ143" s="502"/>
      <c r="AK143" s="502"/>
      <c r="AL143" s="502"/>
      <c r="AM143" s="502"/>
      <c r="AN143" s="502"/>
      <c r="AO143" s="502"/>
      <c r="AP143" s="502"/>
      <c r="AQ143" s="502"/>
      <c r="AR143" s="502"/>
      <c r="AS143" s="502"/>
      <c r="AT143" s="502"/>
      <c r="AU143" s="502"/>
      <c r="AV143" s="502"/>
      <c r="AW143" s="502"/>
      <c r="AX143" s="502"/>
      <c r="AY143" s="502"/>
      <c r="AZ143" s="502"/>
      <c r="BA143" s="502"/>
      <c r="BB143" s="502"/>
      <c r="BC143" s="502"/>
      <c r="BD143" s="502"/>
      <c r="BE143" s="502"/>
      <c r="BF143" s="502"/>
      <c r="BG143" s="502"/>
      <c r="BH143" s="502"/>
      <c r="BI143" s="502"/>
      <c r="BJ143" s="502"/>
      <c r="BK143" s="502"/>
      <c r="BL143" s="502"/>
      <c r="BM143" s="502"/>
    </row>
    <row r="144" spans="1:65" s="503" customFormat="1" ht="12.75" x14ac:dyDescent="0.2">
      <c r="A144" s="578"/>
      <c r="B144" s="521"/>
      <c r="C144" s="522" t="s">
        <v>14</v>
      </c>
      <c r="D144" s="578">
        <f t="shared" ref="D144:L144" si="3">SUM(D5:D143)-D88</f>
        <v>266084</v>
      </c>
      <c r="E144" s="578">
        <f t="shared" si="3"/>
        <v>255414</v>
      </c>
      <c r="F144" s="578">
        <f t="shared" si="3"/>
        <v>50010</v>
      </c>
      <c r="G144" s="578">
        <f t="shared" si="3"/>
        <v>2483</v>
      </c>
      <c r="H144" s="578">
        <f t="shared" si="3"/>
        <v>2384</v>
      </c>
      <c r="I144" s="578">
        <f t="shared" si="3"/>
        <v>530</v>
      </c>
      <c r="J144" s="578">
        <f t="shared" si="3"/>
        <v>874</v>
      </c>
      <c r="K144" s="578">
        <f t="shared" si="3"/>
        <v>217</v>
      </c>
      <c r="L144" s="578">
        <f t="shared" si="3"/>
        <v>10453</v>
      </c>
    </row>
    <row r="145" spans="1:12" s="386" customFormat="1" ht="24" x14ac:dyDescent="0.2">
      <c r="A145" s="384"/>
      <c r="B145" s="385"/>
      <c r="C145" s="387" t="s">
        <v>13</v>
      </c>
      <c r="D145" s="578">
        <v>4616</v>
      </c>
      <c r="E145" s="578">
        <v>4616</v>
      </c>
      <c r="F145" s="578">
        <v>318</v>
      </c>
      <c r="G145" s="578">
        <v>6</v>
      </c>
      <c r="H145" s="578">
        <v>2</v>
      </c>
      <c r="I145" s="578"/>
      <c r="J145" s="578"/>
      <c r="K145" s="578"/>
      <c r="L145" s="578"/>
    </row>
    <row r="146" spans="1:12" s="503" customFormat="1" x14ac:dyDescent="0.2">
      <c r="A146" s="869" t="s">
        <v>388</v>
      </c>
      <c r="B146" s="869"/>
      <c r="C146" s="869"/>
      <c r="D146" s="578">
        <f>D144+D145</f>
        <v>270700</v>
      </c>
      <c r="E146" s="578">
        <f t="shared" ref="E146:L146" si="4">E144+E145</f>
        <v>260030</v>
      </c>
      <c r="F146" s="578">
        <f t="shared" si="4"/>
        <v>50328</v>
      </c>
      <c r="G146" s="578">
        <f t="shared" si="4"/>
        <v>2489</v>
      </c>
      <c r="H146" s="578">
        <f t="shared" si="4"/>
        <v>2386</v>
      </c>
      <c r="I146" s="578">
        <f t="shared" si="4"/>
        <v>530</v>
      </c>
      <c r="J146" s="578">
        <f t="shared" si="4"/>
        <v>874</v>
      </c>
      <c r="K146" s="578">
        <f t="shared" si="4"/>
        <v>217</v>
      </c>
      <c r="L146" s="578">
        <f t="shared" si="4"/>
        <v>10453</v>
      </c>
    </row>
  </sheetData>
  <mergeCells count="12">
    <mergeCell ref="A85:A88"/>
    <mergeCell ref="B85:B88"/>
    <mergeCell ref="A146:C146"/>
    <mergeCell ref="A1:L2"/>
    <mergeCell ref="A3:A4"/>
    <mergeCell ref="B3:B4"/>
    <mergeCell ref="C3:C4"/>
    <mergeCell ref="D3:D4"/>
    <mergeCell ref="E3:E4"/>
    <mergeCell ref="F3:J3"/>
    <mergeCell ref="K3:K4"/>
    <mergeCell ref="L3:L4"/>
  </mergeCells>
  <pageMargins left="0" right="0" top="0" bottom="0" header="0" footer="0"/>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3"/>
  <sheetViews>
    <sheetView zoomScale="90" zoomScaleNormal="90" workbookViewId="0">
      <pane xSplit="3" ySplit="11" topLeftCell="D133" activePane="bottomRight" state="frozen"/>
      <selection pane="topRight" activeCell="D1" sqref="D1"/>
      <selection pane="bottomLeft" activeCell="A12" sqref="A12"/>
      <selection pane="bottomRight" activeCell="F8" sqref="F8"/>
    </sheetView>
  </sheetViews>
  <sheetFormatPr defaultColWidth="9.140625" defaultRowHeight="12.75" x14ac:dyDescent="0.2"/>
  <cols>
    <col min="1" max="1" width="5.85546875" style="586" customWidth="1"/>
    <col min="2" max="2" width="9.7109375" style="586" customWidth="1"/>
    <col min="3" max="3" width="32.85546875" style="586" customWidth="1"/>
    <col min="4" max="5" width="10.7109375" style="586" customWidth="1"/>
    <col min="6" max="6" width="16.28515625" style="586" customWidth="1"/>
    <col min="7" max="7" width="13" style="586" customWidth="1"/>
    <col min="8" max="8" width="11.85546875" style="586" customWidth="1"/>
    <col min="9" max="9" width="13.140625" style="586" customWidth="1"/>
    <col min="10" max="11" width="11.5703125" style="586" customWidth="1"/>
    <col min="12" max="12" width="11.85546875" style="586" customWidth="1"/>
    <col min="13" max="13" width="12.28515625" style="586" customWidth="1"/>
    <col min="14" max="14" width="11.7109375" style="586" customWidth="1"/>
    <col min="15" max="15" width="13.140625" style="586" customWidth="1"/>
    <col min="16" max="16" width="11.85546875" style="679" customWidth="1"/>
    <col min="17" max="17" width="9.140625" style="680"/>
    <col min="18" max="16384" width="9.140625" style="586"/>
  </cols>
  <sheetData>
    <row r="1" spans="1:19" s="585" customFormat="1" ht="21.75" customHeight="1" x14ac:dyDescent="0.2">
      <c r="A1" s="894" t="s">
        <v>747</v>
      </c>
      <c r="B1" s="894"/>
      <c r="C1" s="894"/>
      <c r="D1" s="894"/>
      <c r="E1" s="894"/>
      <c r="F1" s="894"/>
      <c r="G1" s="894"/>
      <c r="H1" s="894"/>
      <c r="I1" s="894"/>
      <c r="J1" s="894"/>
      <c r="K1" s="894"/>
      <c r="L1" s="894"/>
      <c r="M1" s="894"/>
      <c r="N1" s="894"/>
      <c r="O1" s="894"/>
      <c r="P1" s="677"/>
      <c r="Q1" s="678"/>
    </row>
    <row r="2" spans="1:19" ht="13.5" thickBot="1" x14ac:dyDescent="0.25"/>
    <row r="3" spans="1:19" s="587" customFormat="1" ht="27.75" customHeight="1" thickBot="1" x14ac:dyDescent="0.25">
      <c r="A3" s="895" t="s">
        <v>1</v>
      </c>
      <c r="B3" s="897" t="s">
        <v>341</v>
      </c>
      <c r="C3" s="899" t="s">
        <v>423</v>
      </c>
      <c r="D3" s="901" t="s">
        <v>783</v>
      </c>
      <c r="E3" s="902"/>
      <c r="F3" s="902"/>
      <c r="G3" s="902"/>
      <c r="H3" s="902"/>
      <c r="I3" s="902"/>
      <c r="J3" s="902"/>
      <c r="K3" s="902"/>
      <c r="L3" s="902"/>
      <c r="M3" s="902"/>
      <c r="N3" s="902"/>
      <c r="O3" s="903"/>
      <c r="P3" s="681"/>
      <c r="Q3" s="682"/>
    </row>
    <row r="4" spans="1:19" s="587" customFormat="1" ht="15" customHeight="1" thickBot="1" x14ac:dyDescent="0.25">
      <c r="A4" s="896"/>
      <c r="B4" s="898"/>
      <c r="C4" s="900"/>
      <c r="D4" s="904" t="s">
        <v>388</v>
      </c>
      <c r="E4" s="882" t="s">
        <v>293</v>
      </c>
      <c r="F4" s="883"/>
      <c r="G4" s="884"/>
      <c r="H4" s="906" t="s">
        <v>650</v>
      </c>
      <c r="I4" s="907"/>
      <c r="J4" s="907"/>
      <c r="K4" s="907"/>
      <c r="L4" s="907"/>
      <c r="M4" s="907"/>
      <c r="N4" s="907"/>
      <c r="O4" s="908"/>
      <c r="P4" s="681"/>
      <c r="Q4" s="682"/>
    </row>
    <row r="5" spans="1:19" s="589" customFormat="1" ht="27.75" customHeight="1" x14ac:dyDescent="0.2">
      <c r="A5" s="896"/>
      <c r="B5" s="898"/>
      <c r="C5" s="900"/>
      <c r="D5" s="905"/>
      <c r="E5" s="909" t="s">
        <v>602</v>
      </c>
      <c r="F5" s="588" t="s">
        <v>651</v>
      </c>
      <c r="G5" s="910" t="s">
        <v>652</v>
      </c>
      <c r="H5" s="911" t="s">
        <v>653</v>
      </c>
      <c r="I5" s="912"/>
      <c r="J5" s="911" t="s">
        <v>654</v>
      </c>
      <c r="K5" s="912"/>
      <c r="L5" s="904" t="s">
        <v>655</v>
      </c>
      <c r="M5" s="913"/>
      <c r="N5" s="914" t="s">
        <v>656</v>
      </c>
      <c r="O5" s="915"/>
      <c r="P5" s="683"/>
      <c r="Q5" s="684"/>
    </row>
    <row r="6" spans="1:19" s="589" customFormat="1" ht="70.5" customHeight="1" x14ac:dyDescent="0.2">
      <c r="A6" s="896"/>
      <c r="B6" s="898"/>
      <c r="C6" s="900"/>
      <c r="D6" s="905"/>
      <c r="E6" s="909"/>
      <c r="F6" s="588" t="s">
        <v>657</v>
      </c>
      <c r="G6" s="910"/>
      <c r="H6" s="676" t="s">
        <v>658</v>
      </c>
      <c r="I6" s="675" t="s">
        <v>652</v>
      </c>
      <c r="J6" s="676" t="s">
        <v>658</v>
      </c>
      <c r="K6" s="675" t="s">
        <v>652</v>
      </c>
      <c r="L6" s="676" t="s">
        <v>658</v>
      </c>
      <c r="M6" s="674" t="s">
        <v>652</v>
      </c>
      <c r="N6" s="673" t="s">
        <v>658</v>
      </c>
      <c r="O6" s="674" t="s">
        <v>652</v>
      </c>
      <c r="P6" s="683"/>
      <c r="Q6" s="684"/>
    </row>
    <row r="7" spans="1:19" s="587" customFormat="1" ht="12" thickBot="1" x14ac:dyDescent="0.25">
      <c r="A7" s="590">
        <v>1</v>
      </c>
      <c r="B7" s="591">
        <v>2</v>
      </c>
      <c r="C7" s="593">
        <v>3</v>
      </c>
      <c r="D7" s="685">
        <v>4</v>
      </c>
      <c r="E7" s="591">
        <v>5</v>
      </c>
      <c r="F7" s="591">
        <v>6</v>
      </c>
      <c r="G7" s="592">
        <v>7</v>
      </c>
      <c r="H7" s="590">
        <v>8</v>
      </c>
      <c r="I7" s="593">
        <v>9</v>
      </c>
      <c r="J7" s="590">
        <v>10</v>
      </c>
      <c r="K7" s="686">
        <v>11</v>
      </c>
      <c r="L7" s="590">
        <v>12</v>
      </c>
      <c r="M7" s="594">
        <v>13</v>
      </c>
      <c r="N7" s="595">
        <v>14</v>
      </c>
      <c r="O7" s="594">
        <v>15</v>
      </c>
      <c r="P7" s="681"/>
      <c r="Q7" s="682"/>
    </row>
    <row r="8" spans="1:19" s="603" customFormat="1" x14ac:dyDescent="0.2">
      <c r="A8" s="885" t="s">
        <v>453</v>
      </c>
      <c r="B8" s="886"/>
      <c r="C8" s="887"/>
      <c r="D8" s="687">
        <f>SUM(D9:D10)</f>
        <v>1011419</v>
      </c>
      <c r="E8" s="600">
        <f t="shared" ref="E8:O8" si="0">SUM(E9:E10)</f>
        <v>1008321</v>
      </c>
      <c r="F8" s="600">
        <f t="shared" si="0"/>
        <v>13139</v>
      </c>
      <c r="G8" s="602">
        <f t="shared" si="0"/>
        <v>3098</v>
      </c>
      <c r="H8" s="599">
        <f t="shared" si="0"/>
        <v>115077</v>
      </c>
      <c r="I8" s="601">
        <f t="shared" si="0"/>
        <v>0</v>
      </c>
      <c r="J8" s="599">
        <f t="shared" si="0"/>
        <v>140176</v>
      </c>
      <c r="K8" s="602">
        <f t="shared" si="0"/>
        <v>1</v>
      </c>
      <c r="L8" s="599">
        <f t="shared" si="0"/>
        <v>607980</v>
      </c>
      <c r="M8" s="601">
        <f t="shared" si="0"/>
        <v>7</v>
      </c>
      <c r="N8" s="599">
        <f t="shared" si="0"/>
        <v>145088</v>
      </c>
      <c r="O8" s="601">
        <f t="shared" si="0"/>
        <v>3090</v>
      </c>
      <c r="P8" s="688"/>
      <c r="Q8" s="688"/>
    </row>
    <row r="9" spans="1:19" x14ac:dyDescent="0.2">
      <c r="A9" s="879" t="s">
        <v>411</v>
      </c>
      <c r="B9" s="880"/>
      <c r="C9" s="881"/>
      <c r="D9" s="604"/>
      <c r="E9" s="605"/>
      <c r="F9" s="605"/>
      <c r="G9" s="606"/>
      <c r="H9" s="607"/>
      <c r="I9" s="608"/>
      <c r="J9" s="607"/>
      <c r="K9" s="606"/>
      <c r="L9" s="607"/>
      <c r="M9" s="608"/>
      <c r="N9" s="607"/>
      <c r="O9" s="608"/>
      <c r="P9" s="688"/>
      <c r="Q9" s="688"/>
    </row>
    <row r="10" spans="1:19" s="603" customFormat="1" x14ac:dyDescent="0.2">
      <c r="A10" s="879" t="s">
        <v>14</v>
      </c>
      <c r="B10" s="880"/>
      <c r="C10" s="881"/>
      <c r="D10" s="596">
        <f t="shared" ref="D10:O10" si="1">SUM(D11:D149)-D91</f>
        <v>1011419</v>
      </c>
      <c r="E10" s="597">
        <f t="shared" si="1"/>
        <v>1008321</v>
      </c>
      <c r="F10" s="597">
        <f t="shared" si="1"/>
        <v>13139</v>
      </c>
      <c r="G10" s="598">
        <f t="shared" si="1"/>
        <v>3098</v>
      </c>
      <c r="H10" s="609">
        <f t="shared" si="1"/>
        <v>115077</v>
      </c>
      <c r="I10" s="610">
        <f t="shared" si="1"/>
        <v>0</v>
      </c>
      <c r="J10" s="609">
        <f t="shared" si="1"/>
        <v>140176</v>
      </c>
      <c r="K10" s="598">
        <f t="shared" si="1"/>
        <v>1</v>
      </c>
      <c r="L10" s="609">
        <f t="shared" si="1"/>
        <v>607980</v>
      </c>
      <c r="M10" s="610">
        <f t="shared" si="1"/>
        <v>7</v>
      </c>
      <c r="N10" s="609">
        <f t="shared" si="1"/>
        <v>145088</v>
      </c>
      <c r="O10" s="610">
        <f t="shared" si="1"/>
        <v>3090</v>
      </c>
      <c r="P10" s="688"/>
      <c r="Q10" s="688"/>
      <c r="S10" s="611"/>
    </row>
    <row r="11" spans="1:19" x14ac:dyDescent="0.2">
      <c r="A11" s="550">
        <v>1</v>
      </c>
      <c r="B11" s="612" t="s">
        <v>15</v>
      </c>
      <c r="C11" s="613" t="s">
        <v>16</v>
      </c>
      <c r="D11" s="604">
        <f t="shared" ref="D11:D22" si="2">E11+G11</f>
        <v>6064</v>
      </c>
      <c r="E11" s="605">
        <f t="shared" ref="E11:E22" si="3">H11+J11+L11+N11</f>
        <v>6064</v>
      </c>
      <c r="F11" s="605">
        <v>0</v>
      </c>
      <c r="G11" s="606"/>
      <c r="H11" s="607">
        <v>617</v>
      </c>
      <c r="I11" s="608"/>
      <c r="J11" s="607">
        <v>793</v>
      </c>
      <c r="K11" s="606"/>
      <c r="L11" s="607">
        <v>3522</v>
      </c>
      <c r="M11" s="608"/>
      <c r="N11" s="607">
        <f>1088+44</f>
        <v>1132</v>
      </c>
      <c r="O11" s="608"/>
      <c r="Q11" s="679"/>
      <c r="S11" s="611"/>
    </row>
    <row r="12" spans="1:19" x14ac:dyDescent="0.2">
      <c r="A12" s="550">
        <v>2</v>
      </c>
      <c r="B12" s="614" t="s">
        <v>17</v>
      </c>
      <c r="C12" s="613" t="s">
        <v>18</v>
      </c>
      <c r="D12" s="604">
        <f t="shared" si="2"/>
        <v>5304</v>
      </c>
      <c r="E12" s="605">
        <f t="shared" si="3"/>
        <v>5294</v>
      </c>
      <c r="F12" s="605">
        <v>82</v>
      </c>
      <c r="G12" s="606">
        <f t="shared" ref="G12:G18" si="4">I12+K12+M12+O12</f>
        <v>10</v>
      </c>
      <c r="H12" s="607">
        <v>677</v>
      </c>
      <c r="I12" s="608"/>
      <c r="J12" s="607">
        <v>694</v>
      </c>
      <c r="K12" s="606"/>
      <c r="L12" s="607">
        <v>3333</v>
      </c>
      <c r="M12" s="608"/>
      <c r="N12" s="607">
        <f>583+7</f>
        <v>590</v>
      </c>
      <c r="O12" s="608">
        <v>10</v>
      </c>
      <c r="Q12" s="679"/>
      <c r="S12" s="611"/>
    </row>
    <row r="13" spans="1:19" x14ac:dyDescent="0.2">
      <c r="A13" s="550">
        <v>3</v>
      </c>
      <c r="B13" s="615" t="s">
        <v>19</v>
      </c>
      <c r="C13" s="616" t="s">
        <v>20</v>
      </c>
      <c r="D13" s="604">
        <f t="shared" si="2"/>
        <v>14059</v>
      </c>
      <c r="E13" s="605">
        <f t="shared" si="3"/>
        <v>13963</v>
      </c>
      <c r="F13" s="605">
        <v>117</v>
      </c>
      <c r="G13" s="606">
        <f t="shared" si="4"/>
        <v>96</v>
      </c>
      <c r="H13" s="607"/>
      <c r="I13" s="608"/>
      <c r="J13" s="607">
        <v>2079</v>
      </c>
      <c r="K13" s="606">
        <v>1</v>
      </c>
      <c r="L13" s="607">
        <v>7661</v>
      </c>
      <c r="M13" s="608">
        <f>30-30</f>
        <v>0</v>
      </c>
      <c r="N13" s="607">
        <f>3632+591</f>
        <v>4223</v>
      </c>
      <c r="O13" s="608">
        <f>303-208</f>
        <v>95</v>
      </c>
      <c r="Q13" s="679"/>
      <c r="S13" s="611"/>
    </row>
    <row r="14" spans="1:19" x14ac:dyDescent="0.2">
      <c r="A14" s="550">
        <v>4</v>
      </c>
      <c r="B14" s="612" t="s">
        <v>21</v>
      </c>
      <c r="C14" s="613" t="s">
        <v>22</v>
      </c>
      <c r="D14" s="604">
        <f t="shared" si="2"/>
        <v>5791</v>
      </c>
      <c r="E14" s="605">
        <f t="shared" si="3"/>
        <v>5774</v>
      </c>
      <c r="F14" s="605">
        <v>0</v>
      </c>
      <c r="G14" s="606">
        <f t="shared" si="4"/>
        <v>17</v>
      </c>
      <c r="H14" s="607">
        <v>618</v>
      </c>
      <c r="I14" s="608"/>
      <c r="J14" s="607">
        <v>904</v>
      </c>
      <c r="K14" s="606"/>
      <c r="L14" s="607">
        <v>3540</v>
      </c>
      <c r="M14" s="608">
        <f>1-1</f>
        <v>0</v>
      </c>
      <c r="N14" s="607">
        <f>647+65</f>
        <v>712</v>
      </c>
      <c r="O14" s="608">
        <f>17+1-1</f>
        <v>17</v>
      </c>
      <c r="Q14" s="679"/>
      <c r="S14" s="611"/>
    </row>
    <row r="15" spans="1:19" ht="14.25" customHeight="1" x14ac:dyDescent="0.2">
      <c r="A15" s="550">
        <v>5</v>
      </c>
      <c r="B15" s="612" t="s">
        <v>23</v>
      </c>
      <c r="C15" s="613" t="s">
        <v>24</v>
      </c>
      <c r="D15" s="604">
        <f t="shared" si="2"/>
        <v>5850</v>
      </c>
      <c r="E15" s="605">
        <f t="shared" si="3"/>
        <v>5841</v>
      </c>
      <c r="F15" s="605">
        <v>56</v>
      </c>
      <c r="G15" s="606">
        <f t="shared" si="4"/>
        <v>9</v>
      </c>
      <c r="H15" s="607">
        <v>553</v>
      </c>
      <c r="I15" s="608"/>
      <c r="J15" s="607">
        <v>778</v>
      </c>
      <c r="K15" s="606"/>
      <c r="L15" s="607">
        <v>3932</v>
      </c>
      <c r="M15" s="608"/>
      <c r="N15" s="607">
        <f>560+18</f>
        <v>578</v>
      </c>
      <c r="O15" s="608">
        <f>8+1</f>
        <v>9</v>
      </c>
      <c r="Q15" s="679"/>
      <c r="S15" s="611"/>
    </row>
    <row r="16" spans="1:19" x14ac:dyDescent="0.2">
      <c r="A16" s="550">
        <v>6</v>
      </c>
      <c r="B16" s="615" t="s">
        <v>25</v>
      </c>
      <c r="C16" s="616" t="s">
        <v>26</v>
      </c>
      <c r="D16" s="604">
        <f t="shared" si="2"/>
        <v>36032</v>
      </c>
      <c r="E16" s="605">
        <f t="shared" si="3"/>
        <v>35972</v>
      </c>
      <c r="F16" s="605">
        <v>1202</v>
      </c>
      <c r="G16" s="606">
        <f t="shared" si="4"/>
        <v>60</v>
      </c>
      <c r="H16" s="607">
        <v>2911</v>
      </c>
      <c r="I16" s="608"/>
      <c r="J16" s="607">
        <v>5057</v>
      </c>
      <c r="K16" s="606"/>
      <c r="L16" s="607">
        <v>24094</v>
      </c>
      <c r="M16" s="608"/>
      <c r="N16" s="607">
        <f>2931+979</f>
        <v>3910</v>
      </c>
      <c r="O16" s="608">
        <v>60</v>
      </c>
      <c r="Q16" s="679"/>
      <c r="S16" s="611"/>
    </row>
    <row r="17" spans="1:19" x14ac:dyDescent="0.2">
      <c r="A17" s="550">
        <v>7</v>
      </c>
      <c r="B17" s="551" t="s">
        <v>27</v>
      </c>
      <c r="C17" s="552" t="s">
        <v>28</v>
      </c>
      <c r="D17" s="604">
        <f t="shared" si="2"/>
        <v>15518</v>
      </c>
      <c r="E17" s="605">
        <f t="shared" si="3"/>
        <v>15506</v>
      </c>
      <c r="F17" s="605">
        <v>272</v>
      </c>
      <c r="G17" s="606">
        <f t="shared" si="4"/>
        <v>12</v>
      </c>
      <c r="H17" s="607">
        <v>1283</v>
      </c>
      <c r="I17" s="608"/>
      <c r="J17" s="607">
        <v>2182</v>
      </c>
      <c r="K17" s="606"/>
      <c r="L17" s="607">
        <v>9665</v>
      </c>
      <c r="M17" s="608"/>
      <c r="N17" s="607">
        <f>2041+335</f>
        <v>2376</v>
      </c>
      <c r="O17" s="608">
        <v>12</v>
      </c>
      <c r="Q17" s="679"/>
      <c r="S17" s="611"/>
    </row>
    <row r="18" spans="1:19" x14ac:dyDescent="0.2">
      <c r="A18" s="550">
        <v>8</v>
      </c>
      <c r="B18" s="615" t="s">
        <v>29</v>
      </c>
      <c r="C18" s="616" t="s">
        <v>30</v>
      </c>
      <c r="D18" s="604">
        <f t="shared" si="2"/>
        <v>5469</v>
      </c>
      <c r="E18" s="605">
        <f t="shared" si="3"/>
        <v>5437</v>
      </c>
      <c r="F18" s="605">
        <v>188</v>
      </c>
      <c r="G18" s="606">
        <f t="shared" si="4"/>
        <v>32</v>
      </c>
      <c r="H18" s="607">
        <v>576</v>
      </c>
      <c r="I18" s="608"/>
      <c r="J18" s="607">
        <v>819</v>
      </c>
      <c r="K18" s="606"/>
      <c r="L18" s="607">
        <v>3500</v>
      </c>
      <c r="M18" s="608"/>
      <c r="N18" s="607">
        <f>443+99</f>
        <v>542</v>
      </c>
      <c r="O18" s="608">
        <f>21+11</f>
        <v>32</v>
      </c>
      <c r="Q18" s="679"/>
      <c r="S18" s="611"/>
    </row>
    <row r="19" spans="1:19" x14ac:dyDescent="0.2">
      <c r="A19" s="550">
        <v>9</v>
      </c>
      <c r="B19" s="615" t="s">
        <v>31</v>
      </c>
      <c r="C19" s="616" t="s">
        <v>32</v>
      </c>
      <c r="D19" s="604">
        <f t="shared" si="2"/>
        <v>7572</v>
      </c>
      <c r="E19" s="605">
        <f t="shared" si="3"/>
        <v>7572</v>
      </c>
      <c r="F19" s="605">
        <v>12</v>
      </c>
      <c r="G19" s="606"/>
      <c r="H19" s="607">
        <v>701</v>
      </c>
      <c r="I19" s="608"/>
      <c r="J19" s="607">
        <v>796</v>
      </c>
      <c r="K19" s="606"/>
      <c r="L19" s="607">
        <v>5300</v>
      </c>
      <c r="M19" s="608"/>
      <c r="N19" s="607">
        <f>759+16</f>
        <v>775</v>
      </c>
      <c r="O19" s="608"/>
      <c r="Q19" s="679"/>
      <c r="S19" s="611"/>
    </row>
    <row r="20" spans="1:19" x14ac:dyDescent="0.2">
      <c r="A20" s="550">
        <v>10</v>
      </c>
      <c r="B20" s="615" t="s">
        <v>33</v>
      </c>
      <c r="C20" s="616" t="s">
        <v>34</v>
      </c>
      <c r="D20" s="604">
        <f t="shared" si="2"/>
        <v>9753</v>
      </c>
      <c r="E20" s="605">
        <f t="shared" si="3"/>
        <v>9753</v>
      </c>
      <c r="F20" s="605">
        <v>0</v>
      </c>
      <c r="G20" s="606"/>
      <c r="H20" s="607">
        <v>994</v>
      </c>
      <c r="I20" s="608"/>
      <c r="J20" s="607">
        <v>1162</v>
      </c>
      <c r="K20" s="606"/>
      <c r="L20" s="607">
        <v>5461</v>
      </c>
      <c r="M20" s="608"/>
      <c r="N20" s="607">
        <f>1004+1132</f>
        <v>2136</v>
      </c>
      <c r="O20" s="608"/>
      <c r="Q20" s="679"/>
      <c r="S20" s="611"/>
    </row>
    <row r="21" spans="1:19" x14ac:dyDescent="0.2">
      <c r="A21" s="550">
        <v>11</v>
      </c>
      <c r="B21" s="615" t="s">
        <v>35</v>
      </c>
      <c r="C21" s="616" t="s">
        <v>36</v>
      </c>
      <c r="D21" s="604">
        <f t="shared" si="2"/>
        <v>5509</v>
      </c>
      <c r="E21" s="605">
        <f t="shared" si="3"/>
        <v>5509</v>
      </c>
      <c r="F21" s="605">
        <v>51</v>
      </c>
      <c r="G21" s="606"/>
      <c r="H21" s="607">
        <v>548</v>
      </c>
      <c r="I21" s="608"/>
      <c r="J21" s="607">
        <v>657</v>
      </c>
      <c r="K21" s="606"/>
      <c r="L21" s="607">
        <v>3461</v>
      </c>
      <c r="M21" s="608"/>
      <c r="N21" s="607">
        <f>793+50</f>
        <v>843</v>
      </c>
      <c r="O21" s="608"/>
      <c r="Q21" s="679"/>
      <c r="S21" s="611"/>
    </row>
    <row r="22" spans="1:19" x14ac:dyDescent="0.2">
      <c r="A22" s="550">
        <v>12</v>
      </c>
      <c r="B22" s="615" t="s">
        <v>37</v>
      </c>
      <c r="C22" s="616" t="s">
        <v>38</v>
      </c>
      <c r="D22" s="604">
        <f t="shared" si="2"/>
        <v>10668</v>
      </c>
      <c r="E22" s="605">
        <f t="shared" si="3"/>
        <v>10568</v>
      </c>
      <c r="F22" s="605">
        <v>275</v>
      </c>
      <c r="G22" s="606">
        <f>I22+K22+M22+O22</f>
        <v>100</v>
      </c>
      <c r="H22" s="607">
        <v>850</v>
      </c>
      <c r="I22" s="608"/>
      <c r="J22" s="607">
        <v>1306</v>
      </c>
      <c r="K22" s="606"/>
      <c r="L22" s="607">
        <v>7434</v>
      </c>
      <c r="M22" s="608"/>
      <c r="N22" s="607">
        <f>948+30</f>
        <v>978</v>
      </c>
      <c r="O22" s="608">
        <v>100</v>
      </c>
      <c r="Q22" s="679"/>
      <c r="S22" s="611"/>
    </row>
    <row r="23" spans="1:19" x14ac:dyDescent="0.2">
      <c r="A23" s="550">
        <v>13</v>
      </c>
      <c r="B23" s="615" t="s">
        <v>39</v>
      </c>
      <c r="C23" s="616" t="s">
        <v>40</v>
      </c>
      <c r="D23" s="604"/>
      <c r="E23" s="605"/>
      <c r="F23" s="605"/>
      <c r="G23" s="606"/>
      <c r="H23" s="607"/>
      <c r="I23" s="608"/>
      <c r="J23" s="607"/>
      <c r="K23" s="606"/>
      <c r="L23" s="607"/>
      <c r="M23" s="608"/>
      <c r="N23" s="607"/>
      <c r="O23" s="608"/>
      <c r="Q23" s="679"/>
      <c r="S23" s="611"/>
    </row>
    <row r="24" spans="1:19" x14ac:dyDescent="0.2">
      <c r="A24" s="550">
        <v>14</v>
      </c>
      <c r="B24" s="615" t="s">
        <v>41</v>
      </c>
      <c r="C24" s="616" t="s">
        <v>42</v>
      </c>
      <c r="D24" s="604">
        <f t="shared" ref="D24:D32" si="5">E24+G24</f>
        <v>6881</v>
      </c>
      <c r="E24" s="605">
        <f t="shared" ref="E24:E32" si="6">H24+J24+L24+N24</f>
        <v>6874</v>
      </c>
      <c r="F24" s="605">
        <v>11</v>
      </c>
      <c r="G24" s="606">
        <f>I24+K24+M24+O24</f>
        <v>7</v>
      </c>
      <c r="H24" s="607">
        <v>657</v>
      </c>
      <c r="I24" s="608"/>
      <c r="J24" s="607">
        <v>789</v>
      </c>
      <c r="K24" s="606"/>
      <c r="L24" s="607">
        <v>4128</v>
      </c>
      <c r="M24" s="608"/>
      <c r="N24" s="607">
        <f>1124+176</f>
        <v>1300</v>
      </c>
      <c r="O24" s="608">
        <f>10-3</f>
        <v>7</v>
      </c>
      <c r="Q24" s="679"/>
      <c r="S24" s="611"/>
    </row>
    <row r="25" spans="1:19" x14ac:dyDescent="0.2">
      <c r="A25" s="550">
        <v>15</v>
      </c>
      <c r="B25" s="615" t="s">
        <v>43</v>
      </c>
      <c r="C25" s="616" t="s">
        <v>44</v>
      </c>
      <c r="D25" s="604">
        <f t="shared" si="5"/>
        <v>4589</v>
      </c>
      <c r="E25" s="605">
        <f t="shared" si="6"/>
        <v>4580</v>
      </c>
      <c r="F25" s="605">
        <v>0</v>
      </c>
      <c r="G25" s="606">
        <f>I25+K25+M25+O25</f>
        <v>9</v>
      </c>
      <c r="H25" s="607">
        <v>553</v>
      </c>
      <c r="I25" s="608"/>
      <c r="J25" s="607">
        <v>546</v>
      </c>
      <c r="K25" s="606"/>
      <c r="L25" s="607">
        <v>2658</v>
      </c>
      <c r="M25" s="608"/>
      <c r="N25" s="607">
        <f>833-10</f>
        <v>823</v>
      </c>
      <c r="O25" s="608">
        <v>9</v>
      </c>
      <c r="Q25" s="679"/>
      <c r="S25" s="611"/>
    </row>
    <row r="26" spans="1:19" x14ac:dyDescent="0.2">
      <c r="A26" s="550">
        <v>16</v>
      </c>
      <c r="B26" s="615" t="s">
        <v>45</v>
      </c>
      <c r="C26" s="616" t="s">
        <v>46</v>
      </c>
      <c r="D26" s="604">
        <f t="shared" si="5"/>
        <v>8952</v>
      </c>
      <c r="E26" s="605">
        <f t="shared" si="6"/>
        <v>8946</v>
      </c>
      <c r="F26" s="605">
        <v>0</v>
      </c>
      <c r="G26" s="606">
        <f>I26+K26+M26+O26</f>
        <v>6</v>
      </c>
      <c r="H26" s="607">
        <v>870</v>
      </c>
      <c r="I26" s="608"/>
      <c r="J26" s="607">
        <v>1144</v>
      </c>
      <c r="K26" s="606"/>
      <c r="L26" s="607">
        <v>5716</v>
      </c>
      <c r="M26" s="608"/>
      <c r="N26" s="607">
        <f>948+268</f>
        <v>1216</v>
      </c>
      <c r="O26" s="608">
        <v>6</v>
      </c>
      <c r="Q26" s="679"/>
      <c r="S26" s="611"/>
    </row>
    <row r="27" spans="1:19" x14ac:dyDescent="0.2">
      <c r="A27" s="550">
        <v>17</v>
      </c>
      <c r="B27" s="615" t="s">
        <v>47</v>
      </c>
      <c r="C27" s="616" t="s">
        <v>48</v>
      </c>
      <c r="D27" s="604">
        <f t="shared" si="5"/>
        <v>17311</v>
      </c>
      <c r="E27" s="605">
        <f t="shared" si="6"/>
        <v>16935</v>
      </c>
      <c r="F27" s="605">
        <v>1597</v>
      </c>
      <c r="G27" s="606">
        <f>I27+K27+M27+O27</f>
        <v>376</v>
      </c>
      <c r="H27" s="607"/>
      <c r="I27" s="608"/>
      <c r="J27" s="607">
        <v>2216</v>
      </c>
      <c r="K27" s="606"/>
      <c r="L27" s="607">
        <v>12553</v>
      </c>
      <c r="M27" s="608">
        <f>17-13</f>
        <v>4</v>
      </c>
      <c r="N27" s="607">
        <f>1560+600+6</f>
        <v>2166</v>
      </c>
      <c r="O27" s="608">
        <f>358+13+1</f>
        <v>372</v>
      </c>
      <c r="Q27" s="679"/>
      <c r="S27" s="611"/>
    </row>
    <row r="28" spans="1:19" x14ac:dyDescent="0.2">
      <c r="A28" s="550">
        <v>18</v>
      </c>
      <c r="B28" s="612" t="s">
        <v>49</v>
      </c>
      <c r="C28" s="613" t="s">
        <v>50</v>
      </c>
      <c r="D28" s="604">
        <f t="shared" si="5"/>
        <v>2998</v>
      </c>
      <c r="E28" s="605">
        <f t="shared" si="6"/>
        <v>2998</v>
      </c>
      <c r="F28" s="605">
        <v>74</v>
      </c>
      <c r="G28" s="606"/>
      <c r="H28" s="607">
        <v>271</v>
      </c>
      <c r="I28" s="608"/>
      <c r="J28" s="607">
        <v>323</v>
      </c>
      <c r="K28" s="606"/>
      <c r="L28" s="607">
        <v>1974</v>
      </c>
      <c r="M28" s="608"/>
      <c r="N28" s="607">
        <f>423+7</f>
        <v>430</v>
      </c>
      <c r="O28" s="608">
        <v>0</v>
      </c>
      <c r="Q28" s="679"/>
      <c r="S28" s="611"/>
    </row>
    <row r="29" spans="1:19" x14ac:dyDescent="0.2">
      <c r="A29" s="550">
        <v>19</v>
      </c>
      <c r="B29" s="612" t="s">
        <v>51</v>
      </c>
      <c r="C29" s="613" t="s">
        <v>52</v>
      </c>
      <c r="D29" s="604">
        <f t="shared" si="5"/>
        <v>5069</v>
      </c>
      <c r="E29" s="605">
        <f t="shared" si="6"/>
        <v>5039</v>
      </c>
      <c r="F29" s="605">
        <v>712</v>
      </c>
      <c r="G29" s="606">
        <f>I29+K29+M29+O29</f>
        <v>30</v>
      </c>
      <c r="H29" s="607">
        <v>363</v>
      </c>
      <c r="I29" s="608"/>
      <c r="J29" s="607">
        <v>438</v>
      </c>
      <c r="K29" s="606"/>
      <c r="L29" s="607">
        <v>3352</v>
      </c>
      <c r="M29" s="608"/>
      <c r="N29" s="607">
        <f>576+310</f>
        <v>886</v>
      </c>
      <c r="O29" s="608">
        <f>110-80</f>
        <v>30</v>
      </c>
      <c r="P29" s="689"/>
      <c r="Q29" s="679"/>
      <c r="S29" s="611"/>
    </row>
    <row r="30" spans="1:19" x14ac:dyDescent="0.2">
      <c r="A30" s="550">
        <v>20</v>
      </c>
      <c r="B30" s="612" t="s">
        <v>53</v>
      </c>
      <c r="C30" s="613" t="s">
        <v>54</v>
      </c>
      <c r="D30" s="604">
        <f t="shared" si="5"/>
        <v>17400</v>
      </c>
      <c r="E30" s="605">
        <f t="shared" si="6"/>
        <v>17351</v>
      </c>
      <c r="F30" s="605">
        <v>800</v>
      </c>
      <c r="G30" s="606">
        <f>I30+K30+M30+O30</f>
        <v>49</v>
      </c>
      <c r="H30" s="607">
        <v>1677</v>
      </c>
      <c r="I30" s="608"/>
      <c r="J30" s="607">
        <v>2442</v>
      </c>
      <c r="K30" s="606"/>
      <c r="L30" s="607">
        <v>11191</v>
      </c>
      <c r="M30" s="608"/>
      <c r="N30" s="607">
        <f>836+1205</f>
        <v>2041</v>
      </c>
      <c r="O30" s="608">
        <f>48+1</f>
        <v>49</v>
      </c>
      <c r="Q30" s="679"/>
      <c r="S30" s="611"/>
    </row>
    <row r="31" spans="1:19" x14ac:dyDescent="0.2">
      <c r="A31" s="550">
        <v>21</v>
      </c>
      <c r="B31" s="612" t="s">
        <v>55</v>
      </c>
      <c r="C31" s="613" t="s">
        <v>56</v>
      </c>
      <c r="D31" s="604">
        <f t="shared" si="5"/>
        <v>12676</v>
      </c>
      <c r="E31" s="605">
        <f t="shared" si="6"/>
        <v>12634</v>
      </c>
      <c r="F31" s="605">
        <v>241</v>
      </c>
      <c r="G31" s="606">
        <f>I31+K31+M31+O31</f>
        <v>42</v>
      </c>
      <c r="H31" s="607"/>
      <c r="I31" s="608"/>
      <c r="J31" s="607">
        <v>1947</v>
      </c>
      <c r="K31" s="606"/>
      <c r="L31" s="607">
        <v>8620</v>
      </c>
      <c r="M31" s="608"/>
      <c r="N31" s="607">
        <f>1791+276</f>
        <v>2067</v>
      </c>
      <c r="O31" s="608">
        <v>42</v>
      </c>
      <c r="Q31" s="679"/>
      <c r="S31" s="611"/>
    </row>
    <row r="32" spans="1:19" s="625" customFormat="1" x14ac:dyDescent="0.2">
      <c r="A32" s="617">
        <v>22</v>
      </c>
      <c r="B32" s="618" t="s">
        <v>57</v>
      </c>
      <c r="C32" s="619" t="s">
        <v>58</v>
      </c>
      <c r="D32" s="620">
        <f t="shared" si="5"/>
        <v>2809</v>
      </c>
      <c r="E32" s="621">
        <f t="shared" si="6"/>
        <v>2809</v>
      </c>
      <c r="F32" s="621">
        <v>14</v>
      </c>
      <c r="G32" s="622"/>
      <c r="H32" s="624">
        <v>290</v>
      </c>
      <c r="I32" s="623"/>
      <c r="J32" s="624">
        <v>598</v>
      </c>
      <c r="K32" s="622"/>
      <c r="L32" s="624">
        <v>1721</v>
      </c>
      <c r="M32" s="623"/>
      <c r="N32" s="624">
        <f>154+46</f>
        <v>200</v>
      </c>
      <c r="O32" s="623"/>
      <c r="P32" s="679"/>
      <c r="Q32" s="679"/>
      <c r="S32" s="626"/>
    </row>
    <row r="33" spans="1:19" x14ac:dyDescent="0.2">
      <c r="A33" s="550">
        <v>23</v>
      </c>
      <c r="B33" s="615" t="s">
        <v>59</v>
      </c>
      <c r="C33" s="616" t="s">
        <v>60</v>
      </c>
      <c r="D33" s="604"/>
      <c r="E33" s="605"/>
      <c r="F33" s="605"/>
      <c r="G33" s="606"/>
      <c r="H33" s="607"/>
      <c r="I33" s="608"/>
      <c r="J33" s="607"/>
      <c r="K33" s="606"/>
      <c r="L33" s="607"/>
      <c r="M33" s="608"/>
      <c r="N33" s="607"/>
      <c r="O33" s="608"/>
      <c r="Q33" s="679"/>
      <c r="S33" s="611"/>
    </row>
    <row r="34" spans="1:19" ht="25.5" x14ac:dyDescent="0.2">
      <c r="A34" s="550">
        <v>24</v>
      </c>
      <c r="B34" s="615" t="s">
        <v>61</v>
      </c>
      <c r="C34" s="616" t="s">
        <v>62</v>
      </c>
      <c r="D34" s="604"/>
      <c r="E34" s="605"/>
      <c r="F34" s="605"/>
      <c r="G34" s="606"/>
      <c r="H34" s="607"/>
      <c r="I34" s="608"/>
      <c r="J34" s="607"/>
      <c r="K34" s="606"/>
      <c r="L34" s="607"/>
      <c r="M34" s="608"/>
      <c r="N34" s="607"/>
      <c r="O34" s="608"/>
      <c r="Q34" s="679"/>
      <c r="S34" s="611"/>
    </row>
    <row r="35" spans="1:19" x14ac:dyDescent="0.2">
      <c r="A35" s="550">
        <v>25</v>
      </c>
      <c r="B35" s="612" t="s">
        <v>63</v>
      </c>
      <c r="C35" s="552" t="s">
        <v>64</v>
      </c>
      <c r="D35" s="604">
        <f>E35+G35</f>
        <v>83103</v>
      </c>
      <c r="E35" s="605">
        <f>H35+J35+L35+N35</f>
        <v>83059</v>
      </c>
      <c r="F35" s="605">
        <v>500</v>
      </c>
      <c r="G35" s="606">
        <f>I35+K35+M35+O35</f>
        <v>44</v>
      </c>
      <c r="H35" s="607">
        <v>9040</v>
      </c>
      <c r="I35" s="608"/>
      <c r="J35" s="607">
        <v>12245</v>
      </c>
      <c r="K35" s="606"/>
      <c r="L35" s="607">
        <v>50026</v>
      </c>
      <c r="M35" s="608"/>
      <c r="N35" s="607">
        <f>11212+536</f>
        <v>11748</v>
      </c>
      <c r="O35" s="608">
        <v>44</v>
      </c>
      <c r="Q35" s="679"/>
      <c r="S35" s="611"/>
    </row>
    <row r="36" spans="1:19" x14ac:dyDescent="0.2">
      <c r="A36" s="550">
        <v>26</v>
      </c>
      <c r="B36" s="615" t="s">
        <v>65</v>
      </c>
      <c r="C36" s="616" t="s">
        <v>66</v>
      </c>
      <c r="D36" s="604">
        <f>E36+G36</f>
        <v>277</v>
      </c>
      <c r="E36" s="605"/>
      <c r="F36" s="605"/>
      <c r="G36" s="606">
        <f>I36+K36+M36+O36</f>
        <v>277</v>
      </c>
      <c r="H36" s="607"/>
      <c r="I36" s="608"/>
      <c r="J36" s="607"/>
      <c r="K36" s="606"/>
      <c r="L36" s="607"/>
      <c r="M36" s="608">
        <v>3</v>
      </c>
      <c r="N36" s="607"/>
      <c r="O36" s="608">
        <f>229+40+5</f>
        <v>274</v>
      </c>
      <c r="Q36" s="679"/>
      <c r="S36" s="611"/>
    </row>
    <row r="37" spans="1:19" x14ac:dyDescent="0.2">
      <c r="A37" s="550">
        <v>27</v>
      </c>
      <c r="B37" s="614" t="s">
        <v>67</v>
      </c>
      <c r="C37" s="552" t="s">
        <v>68</v>
      </c>
      <c r="D37" s="604"/>
      <c r="E37" s="605"/>
      <c r="F37" s="605"/>
      <c r="G37" s="606"/>
      <c r="H37" s="607"/>
      <c r="I37" s="608"/>
      <c r="J37" s="607"/>
      <c r="K37" s="606"/>
      <c r="L37" s="607"/>
      <c r="M37" s="608"/>
      <c r="N37" s="607"/>
      <c r="O37" s="608">
        <v>0</v>
      </c>
      <c r="Q37" s="679"/>
      <c r="S37" s="611"/>
    </row>
    <row r="38" spans="1:19" x14ac:dyDescent="0.2">
      <c r="A38" s="550">
        <v>28</v>
      </c>
      <c r="B38" s="614" t="s">
        <v>69</v>
      </c>
      <c r="C38" s="613" t="s">
        <v>70</v>
      </c>
      <c r="D38" s="604">
        <f t="shared" ref="D38:D62" si="7">E38+G38</f>
        <v>14046</v>
      </c>
      <c r="E38" s="605">
        <f t="shared" ref="E38:E62" si="8">H38+J38+L38+N38</f>
        <v>13996</v>
      </c>
      <c r="F38" s="605">
        <v>1</v>
      </c>
      <c r="G38" s="606">
        <f t="shared" ref="G38:G45" si="9">I38+K38+M38+O38</f>
        <v>50</v>
      </c>
      <c r="H38" s="607"/>
      <c r="I38" s="608"/>
      <c r="J38" s="607">
        <v>2427</v>
      </c>
      <c r="K38" s="606"/>
      <c r="L38" s="607">
        <v>10175</v>
      </c>
      <c r="M38" s="608">
        <f>15-15</f>
        <v>0</v>
      </c>
      <c r="N38" s="607">
        <f>974+420</f>
        <v>1394</v>
      </c>
      <c r="O38" s="608">
        <f>126-49-27</f>
        <v>50</v>
      </c>
      <c r="Q38" s="679"/>
      <c r="S38" s="611"/>
    </row>
    <row r="39" spans="1:19" x14ac:dyDescent="0.2">
      <c r="A39" s="550">
        <v>29</v>
      </c>
      <c r="B39" s="551" t="s">
        <v>71</v>
      </c>
      <c r="C39" s="552" t="s">
        <v>72</v>
      </c>
      <c r="D39" s="604">
        <f t="shared" si="7"/>
        <v>26601</v>
      </c>
      <c r="E39" s="605">
        <f t="shared" si="8"/>
        <v>26585</v>
      </c>
      <c r="F39" s="605">
        <v>1642</v>
      </c>
      <c r="G39" s="606">
        <f t="shared" si="9"/>
        <v>16</v>
      </c>
      <c r="H39" s="607"/>
      <c r="I39" s="608"/>
      <c r="J39" s="607">
        <v>5291</v>
      </c>
      <c r="K39" s="606"/>
      <c r="L39" s="607">
        <v>19741</v>
      </c>
      <c r="M39" s="608"/>
      <c r="N39" s="607">
        <f>1338+215</f>
        <v>1553</v>
      </c>
      <c r="O39" s="608">
        <f>20-4</f>
        <v>16</v>
      </c>
      <c r="Q39" s="679"/>
      <c r="S39" s="611"/>
    </row>
    <row r="40" spans="1:19" x14ac:dyDescent="0.2">
      <c r="A40" s="550">
        <v>30</v>
      </c>
      <c r="B40" s="614" t="s">
        <v>73</v>
      </c>
      <c r="C40" s="613" t="s">
        <v>74</v>
      </c>
      <c r="D40" s="604">
        <f t="shared" si="7"/>
        <v>5452</v>
      </c>
      <c r="E40" s="605">
        <f t="shared" si="8"/>
        <v>5442</v>
      </c>
      <c r="F40" s="605">
        <v>112</v>
      </c>
      <c r="G40" s="606">
        <f t="shared" si="9"/>
        <v>10</v>
      </c>
      <c r="H40" s="607">
        <v>578</v>
      </c>
      <c r="I40" s="608"/>
      <c r="J40" s="607">
        <v>832</v>
      </c>
      <c r="K40" s="606"/>
      <c r="L40" s="607">
        <v>3310</v>
      </c>
      <c r="M40" s="608"/>
      <c r="N40" s="607">
        <f>292+430</f>
        <v>722</v>
      </c>
      <c r="O40" s="608">
        <v>10</v>
      </c>
      <c r="Q40" s="679"/>
      <c r="S40" s="611"/>
    </row>
    <row r="41" spans="1:19" x14ac:dyDescent="0.2">
      <c r="A41" s="550">
        <v>31</v>
      </c>
      <c r="B41" s="615" t="s">
        <v>75</v>
      </c>
      <c r="C41" s="616" t="s">
        <v>76</v>
      </c>
      <c r="D41" s="604">
        <f t="shared" si="7"/>
        <v>23310</v>
      </c>
      <c r="E41" s="605">
        <f t="shared" si="8"/>
        <v>23248</v>
      </c>
      <c r="F41" s="605">
        <v>25</v>
      </c>
      <c r="G41" s="606">
        <f t="shared" si="9"/>
        <v>62</v>
      </c>
      <c r="H41" s="607">
        <v>2846</v>
      </c>
      <c r="I41" s="608"/>
      <c r="J41" s="607">
        <v>3067</v>
      </c>
      <c r="K41" s="606"/>
      <c r="L41" s="607">
        <v>13567</v>
      </c>
      <c r="M41" s="608"/>
      <c r="N41" s="607">
        <f>2992+776</f>
        <v>3768</v>
      </c>
      <c r="O41" s="608">
        <v>62</v>
      </c>
      <c r="Q41" s="679"/>
      <c r="S41" s="611"/>
    </row>
    <row r="42" spans="1:19" x14ac:dyDescent="0.2">
      <c r="A42" s="550">
        <v>32</v>
      </c>
      <c r="B42" s="614" t="s">
        <v>77</v>
      </c>
      <c r="C42" s="613" t="s">
        <v>78</v>
      </c>
      <c r="D42" s="604">
        <f t="shared" si="7"/>
        <v>10172</v>
      </c>
      <c r="E42" s="605">
        <f t="shared" si="8"/>
        <v>10106</v>
      </c>
      <c r="F42" s="605">
        <v>0</v>
      </c>
      <c r="G42" s="606">
        <f t="shared" si="9"/>
        <v>66</v>
      </c>
      <c r="H42" s="607">
        <v>832</v>
      </c>
      <c r="I42" s="608"/>
      <c r="J42" s="607">
        <v>1213</v>
      </c>
      <c r="K42" s="606"/>
      <c r="L42" s="607">
        <v>5859</v>
      </c>
      <c r="M42" s="608"/>
      <c r="N42" s="607">
        <f>749+1453</f>
        <v>2202</v>
      </c>
      <c r="O42" s="608">
        <f>65+1</f>
        <v>66</v>
      </c>
      <c r="Q42" s="679"/>
      <c r="S42" s="611"/>
    </row>
    <row r="43" spans="1:19" x14ac:dyDescent="0.2">
      <c r="A43" s="550">
        <v>33</v>
      </c>
      <c r="B43" s="612" t="s">
        <v>79</v>
      </c>
      <c r="C43" s="613" t="s">
        <v>80</v>
      </c>
      <c r="D43" s="604">
        <f t="shared" si="7"/>
        <v>21041</v>
      </c>
      <c r="E43" s="605">
        <f t="shared" si="8"/>
        <v>20959</v>
      </c>
      <c r="F43" s="605">
        <v>0</v>
      </c>
      <c r="G43" s="606">
        <f t="shared" si="9"/>
        <v>82</v>
      </c>
      <c r="H43" s="607">
        <v>3032</v>
      </c>
      <c r="I43" s="608"/>
      <c r="J43" s="607">
        <v>3323</v>
      </c>
      <c r="K43" s="606"/>
      <c r="L43" s="607">
        <v>12492</v>
      </c>
      <c r="M43" s="608">
        <f>1-1</f>
        <v>0</v>
      </c>
      <c r="N43" s="607">
        <f>1937+175</f>
        <v>2112</v>
      </c>
      <c r="O43" s="608">
        <f>83-1</f>
        <v>82</v>
      </c>
      <c r="Q43" s="679"/>
      <c r="S43" s="611"/>
    </row>
    <row r="44" spans="1:19" x14ac:dyDescent="0.2">
      <c r="A44" s="550">
        <v>34</v>
      </c>
      <c r="B44" s="627" t="s">
        <v>81</v>
      </c>
      <c r="C44" s="628" t="s">
        <v>82</v>
      </c>
      <c r="D44" s="604">
        <f t="shared" si="7"/>
        <v>6414</v>
      </c>
      <c r="E44" s="605">
        <f t="shared" si="8"/>
        <v>6392</v>
      </c>
      <c r="F44" s="605">
        <v>0</v>
      </c>
      <c r="G44" s="606">
        <f t="shared" si="9"/>
        <v>22</v>
      </c>
      <c r="H44" s="607">
        <v>618</v>
      </c>
      <c r="I44" s="608"/>
      <c r="J44" s="607">
        <v>900</v>
      </c>
      <c r="K44" s="606"/>
      <c r="L44" s="607">
        <v>4396</v>
      </c>
      <c r="M44" s="608"/>
      <c r="N44" s="607">
        <f>314+164</f>
        <v>478</v>
      </c>
      <c r="O44" s="608">
        <f>28-6</f>
        <v>22</v>
      </c>
      <c r="Q44" s="679"/>
      <c r="S44" s="611"/>
    </row>
    <row r="45" spans="1:19" x14ac:dyDescent="0.2">
      <c r="A45" s="550">
        <v>35</v>
      </c>
      <c r="B45" s="612" t="s">
        <v>83</v>
      </c>
      <c r="C45" s="613" t="s">
        <v>84</v>
      </c>
      <c r="D45" s="604">
        <f t="shared" si="7"/>
        <v>5900</v>
      </c>
      <c r="E45" s="605">
        <f t="shared" si="8"/>
        <v>5837</v>
      </c>
      <c r="F45" s="605">
        <v>0</v>
      </c>
      <c r="G45" s="606">
        <f t="shared" si="9"/>
        <v>63</v>
      </c>
      <c r="H45" s="607">
        <v>621</v>
      </c>
      <c r="I45" s="608"/>
      <c r="J45" s="607">
        <v>709</v>
      </c>
      <c r="K45" s="606"/>
      <c r="L45" s="607">
        <v>3684</v>
      </c>
      <c r="M45" s="608">
        <f>4-4</f>
        <v>0</v>
      </c>
      <c r="N45" s="607">
        <f>798+25</f>
        <v>823</v>
      </c>
      <c r="O45" s="608">
        <f>56+7</f>
        <v>63</v>
      </c>
      <c r="Q45" s="679"/>
      <c r="S45" s="611"/>
    </row>
    <row r="46" spans="1:19" x14ac:dyDescent="0.2">
      <c r="A46" s="550">
        <v>36</v>
      </c>
      <c r="B46" s="551" t="s">
        <v>85</v>
      </c>
      <c r="C46" s="552" t="s">
        <v>86</v>
      </c>
      <c r="D46" s="604">
        <f t="shared" si="7"/>
        <v>8783</v>
      </c>
      <c r="E46" s="605">
        <f t="shared" si="8"/>
        <v>8783</v>
      </c>
      <c r="F46" s="605">
        <v>0</v>
      </c>
      <c r="G46" s="606"/>
      <c r="H46" s="607">
        <v>694</v>
      </c>
      <c r="I46" s="608"/>
      <c r="J46" s="607">
        <v>1204</v>
      </c>
      <c r="K46" s="606"/>
      <c r="L46" s="607">
        <v>5596</v>
      </c>
      <c r="M46" s="608"/>
      <c r="N46" s="607">
        <f>901+388</f>
        <v>1289</v>
      </c>
      <c r="O46" s="608"/>
      <c r="Q46" s="679"/>
      <c r="S46" s="611"/>
    </row>
    <row r="47" spans="1:19" x14ac:dyDescent="0.2">
      <c r="A47" s="550">
        <v>37</v>
      </c>
      <c r="B47" s="615" t="s">
        <v>87</v>
      </c>
      <c r="C47" s="616" t="s">
        <v>88</v>
      </c>
      <c r="D47" s="604">
        <f t="shared" si="7"/>
        <v>3811</v>
      </c>
      <c r="E47" s="605">
        <f t="shared" si="8"/>
        <v>3811</v>
      </c>
      <c r="F47" s="605">
        <v>0</v>
      </c>
      <c r="G47" s="606"/>
      <c r="H47" s="607">
        <v>459</v>
      </c>
      <c r="I47" s="608"/>
      <c r="J47" s="607">
        <v>501</v>
      </c>
      <c r="K47" s="606"/>
      <c r="L47" s="607">
        <v>2556</v>
      </c>
      <c r="M47" s="608"/>
      <c r="N47" s="607">
        <f>285+10</f>
        <v>295</v>
      </c>
      <c r="O47" s="608"/>
      <c r="Q47" s="679"/>
      <c r="S47" s="611"/>
    </row>
    <row r="48" spans="1:19" x14ac:dyDescent="0.2">
      <c r="A48" s="550">
        <v>38</v>
      </c>
      <c r="B48" s="614" t="s">
        <v>89</v>
      </c>
      <c r="C48" s="613" t="s">
        <v>90</v>
      </c>
      <c r="D48" s="604">
        <f t="shared" si="7"/>
        <v>5794</v>
      </c>
      <c r="E48" s="605">
        <f t="shared" si="8"/>
        <v>5794</v>
      </c>
      <c r="F48" s="605">
        <v>79</v>
      </c>
      <c r="G48" s="606"/>
      <c r="H48" s="607">
        <v>1059</v>
      </c>
      <c r="I48" s="608"/>
      <c r="J48" s="607">
        <v>1258</v>
      </c>
      <c r="K48" s="606"/>
      <c r="L48" s="607">
        <v>3259</v>
      </c>
      <c r="M48" s="608"/>
      <c r="N48" s="607">
        <f>204+14</f>
        <v>218</v>
      </c>
      <c r="O48" s="608"/>
      <c r="Q48" s="679"/>
      <c r="S48" s="611"/>
    </row>
    <row r="49" spans="1:19" x14ac:dyDescent="0.2">
      <c r="A49" s="550">
        <v>39</v>
      </c>
      <c r="B49" s="615" t="s">
        <v>91</v>
      </c>
      <c r="C49" s="616" t="s">
        <v>92</v>
      </c>
      <c r="D49" s="604">
        <f t="shared" si="7"/>
        <v>21675</v>
      </c>
      <c r="E49" s="605">
        <f t="shared" si="8"/>
        <v>21505</v>
      </c>
      <c r="F49" s="605">
        <v>0</v>
      </c>
      <c r="G49" s="606">
        <f>I49+K49+M49+O49</f>
        <v>170</v>
      </c>
      <c r="H49" s="607">
        <v>2424</v>
      </c>
      <c r="I49" s="608">
        <f>1-1</f>
        <v>0</v>
      </c>
      <c r="J49" s="607">
        <v>3547</v>
      </c>
      <c r="K49" s="606"/>
      <c r="L49" s="607">
        <v>13609</v>
      </c>
      <c r="M49" s="608">
        <f>1-1</f>
        <v>0</v>
      </c>
      <c r="N49" s="607">
        <f>1745+180</f>
        <v>1925</v>
      </c>
      <c r="O49" s="608">
        <f>169+1</f>
        <v>170</v>
      </c>
      <c r="Q49" s="679"/>
      <c r="S49" s="611"/>
    </row>
    <row r="50" spans="1:19" x14ac:dyDescent="0.2">
      <c r="A50" s="550">
        <v>40</v>
      </c>
      <c r="B50" s="612" t="s">
        <v>93</v>
      </c>
      <c r="C50" s="613" t="s">
        <v>94</v>
      </c>
      <c r="D50" s="604">
        <f t="shared" si="7"/>
        <v>7814</v>
      </c>
      <c r="E50" s="605">
        <f t="shared" si="8"/>
        <v>7741</v>
      </c>
      <c r="F50" s="605">
        <v>0</v>
      </c>
      <c r="G50" s="606">
        <f>I50+K50+M50+O50</f>
        <v>73</v>
      </c>
      <c r="H50" s="607">
        <v>737</v>
      </c>
      <c r="I50" s="608"/>
      <c r="J50" s="607">
        <v>1299</v>
      </c>
      <c r="K50" s="606"/>
      <c r="L50" s="607">
        <v>5182</v>
      </c>
      <c r="M50" s="608"/>
      <c r="N50" s="607">
        <f>513+10</f>
        <v>523</v>
      </c>
      <c r="O50" s="608">
        <f>75-2</f>
        <v>73</v>
      </c>
      <c r="P50" s="641"/>
      <c r="Q50" s="679"/>
      <c r="S50" s="611"/>
    </row>
    <row r="51" spans="1:19" x14ac:dyDescent="0.2">
      <c r="A51" s="550">
        <v>41</v>
      </c>
      <c r="B51" s="612" t="s">
        <v>95</v>
      </c>
      <c r="C51" s="613" t="s">
        <v>96</v>
      </c>
      <c r="D51" s="604">
        <f t="shared" si="7"/>
        <v>10796</v>
      </c>
      <c r="E51" s="605">
        <f t="shared" si="8"/>
        <v>10738</v>
      </c>
      <c r="F51" s="605">
        <v>47</v>
      </c>
      <c r="G51" s="606">
        <f>I51+K51+M51+O51</f>
        <v>58</v>
      </c>
      <c r="H51" s="607"/>
      <c r="I51" s="608"/>
      <c r="J51" s="607">
        <v>2899</v>
      </c>
      <c r="K51" s="606"/>
      <c r="L51" s="607">
        <v>6511</v>
      </c>
      <c r="M51" s="608"/>
      <c r="N51" s="607">
        <f>1503-175</f>
        <v>1328</v>
      </c>
      <c r="O51" s="608">
        <f>61-3</f>
        <v>58</v>
      </c>
      <c r="P51" s="641"/>
      <c r="Q51" s="679"/>
      <c r="S51" s="611"/>
    </row>
    <row r="52" spans="1:19" x14ac:dyDescent="0.2">
      <c r="A52" s="550">
        <v>42</v>
      </c>
      <c r="B52" s="615" t="s">
        <v>97</v>
      </c>
      <c r="C52" s="616" t="s">
        <v>98</v>
      </c>
      <c r="D52" s="604">
        <f t="shared" si="7"/>
        <v>5762</v>
      </c>
      <c r="E52" s="605">
        <f t="shared" si="8"/>
        <v>5675</v>
      </c>
      <c r="F52" s="605">
        <v>65</v>
      </c>
      <c r="G52" s="606">
        <f>I52+K52+M52+O52</f>
        <v>87</v>
      </c>
      <c r="H52" s="607">
        <v>684</v>
      </c>
      <c r="I52" s="608"/>
      <c r="J52" s="607">
        <v>785</v>
      </c>
      <c r="K52" s="606"/>
      <c r="L52" s="607">
        <v>3401</v>
      </c>
      <c r="M52" s="608"/>
      <c r="N52" s="607">
        <f>674+131</f>
        <v>805</v>
      </c>
      <c r="O52" s="608">
        <f>85+2</f>
        <v>87</v>
      </c>
      <c r="P52" s="641"/>
      <c r="Q52" s="679"/>
      <c r="S52" s="611"/>
    </row>
    <row r="53" spans="1:19" s="558" customFormat="1" x14ac:dyDescent="0.2">
      <c r="A53" s="550">
        <v>43</v>
      </c>
      <c r="B53" s="553" t="s">
        <v>184</v>
      </c>
      <c r="C53" s="552" t="s">
        <v>185</v>
      </c>
      <c r="D53" s="604">
        <f t="shared" si="7"/>
        <v>7902</v>
      </c>
      <c r="E53" s="605">
        <f t="shared" si="8"/>
        <v>7902</v>
      </c>
      <c r="F53" s="554">
        <v>286</v>
      </c>
      <c r="G53" s="606"/>
      <c r="H53" s="557">
        <v>965</v>
      </c>
      <c r="I53" s="556"/>
      <c r="J53" s="607">
        <v>1379</v>
      </c>
      <c r="K53" s="555"/>
      <c r="L53" s="607">
        <v>4981</v>
      </c>
      <c r="M53" s="556"/>
      <c r="N53" s="557">
        <v>577</v>
      </c>
      <c r="O53" s="556"/>
      <c r="P53" s="641"/>
      <c r="Q53" s="679"/>
      <c r="S53" s="559"/>
    </row>
    <row r="54" spans="1:19" s="558" customFormat="1" x14ac:dyDescent="0.2">
      <c r="A54" s="550">
        <v>87</v>
      </c>
      <c r="B54" s="184" t="s">
        <v>99</v>
      </c>
      <c r="C54" s="552" t="s">
        <v>100</v>
      </c>
      <c r="D54" s="604">
        <f t="shared" si="7"/>
        <v>12515</v>
      </c>
      <c r="E54" s="605">
        <f t="shared" si="8"/>
        <v>12454</v>
      </c>
      <c r="F54" s="554">
        <v>1</v>
      </c>
      <c r="G54" s="606">
        <f>I54+K54+M54+O54</f>
        <v>61</v>
      </c>
      <c r="H54" s="607">
        <v>1016</v>
      </c>
      <c r="I54" s="556"/>
      <c r="J54" s="607">
        <v>1541</v>
      </c>
      <c r="K54" s="555"/>
      <c r="L54" s="607">
        <v>7728</v>
      </c>
      <c r="M54" s="556"/>
      <c r="N54" s="557">
        <f>782+1387</f>
        <v>2169</v>
      </c>
      <c r="O54" s="556">
        <f>60+1</f>
        <v>61</v>
      </c>
      <c r="P54" s="641"/>
      <c r="Q54" s="679"/>
      <c r="S54" s="559"/>
    </row>
    <row r="55" spans="1:19" s="558" customFormat="1" ht="10.5" customHeight="1" x14ac:dyDescent="0.2">
      <c r="A55" s="550">
        <v>44</v>
      </c>
      <c r="B55" s="553" t="s">
        <v>101</v>
      </c>
      <c r="C55" s="552" t="s">
        <v>102</v>
      </c>
      <c r="D55" s="604">
        <f t="shared" si="7"/>
        <v>10854</v>
      </c>
      <c r="E55" s="605">
        <f t="shared" si="8"/>
        <v>10834</v>
      </c>
      <c r="F55" s="554">
        <v>231</v>
      </c>
      <c r="G55" s="606">
        <f>I55+K55+M55+O55</f>
        <v>20</v>
      </c>
      <c r="H55" s="607">
        <v>1259</v>
      </c>
      <c r="I55" s="556"/>
      <c r="J55" s="607">
        <v>1680</v>
      </c>
      <c r="K55" s="555"/>
      <c r="L55" s="607">
        <v>5877</v>
      </c>
      <c r="M55" s="556"/>
      <c r="N55" s="557">
        <f>1425+593</f>
        <v>2018</v>
      </c>
      <c r="O55" s="556">
        <v>20</v>
      </c>
      <c r="P55" s="641"/>
      <c r="Q55" s="679"/>
      <c r="S55" s="559"/>
    </row>
    <row r="56" spans="1:19" s="558" customFormat="1" x14ac:dyDescent="0.2">
      <c r="A56" s="550">
        <v>45</v>
      </c>
      <c r="B56" s="184" t="s">
        <v>103</v>
      </c>
      <c r="C56" s="552" t="s">
        <v>104</v>
      </c>
      <c r="D56" s="604">
        <f t="shared" si="7"/>
        <v>3817</v>
      </c>
      <c r="E56" s="605">
        <f t="shared" si="8"/>
        <v>3807</v>
      </c>
      <c r="F56" s="554">
        <v>1</v>
      </c>
      <c r="G56" s="606">
        <f>I56+K56+M56+O56</f>
        <v>10</v>
      </c>
      <c r="H56" s="607">
        <v>336</v>
      </c>
      <c r="I56" s="556"/>
      <c r="J56" s="607">
        <v>479</v>
      </c>
      <c r="K56" s="555"/>
      <c r="L56" s="607">
        <v>2543</v>
      </c>
      <c r="M56" s="556"/>
      <c r="N56" s="557">
        <f>388+61</f>
        <v>449</v>
      </c>
      <c r="O56" s="556">
        <v>10</v>
      </c>
      <c r="P56" s="641"/>
      <c r="Q56" s="679"/>
      <c r="S56" s="559"/>
    </row>
    <row r="57" spans="1:19" s="558" customFormat="1" x14ac:dyDescent="0.2">
      <c r="A57" s="550">
        <v>46</v>
      </c>
      <c r="B57" s="553" t="s">
        <v>105</v>
      </c>
      <c r="C57" s="552" t="s">
        <v>106</v>
      </c>
      <c r="D57" s="604">
        <f t="shared" si="7"/>
        <v>5756</v>
      </c>
      <c r="E57" s="605">
        <f t="shared" si="8"/>
        <v>5756</v>
      </c>
      <c r="F57" s="554">
        <v>0</v>
      </c>
      <c r="G57" s="606"/>
      <c r="H57" s="607">
        <v>912</v>
      </c>
      <c r="I57" s="556"/>
      <c r="J57" s="607">
        <v>812</v>
      </c>
      <c r="K57" s="555"/>
      <c r="L57" s="607">
        <v>3362</v>
      </c>
      <c r="M57" s="556"/>
      <c r="N57" s="557">
        <f>648+22</f>
        <v>670</v>
      </c>
      <c r="O57" s="556"/>
      <c r="P57" s="641"/>
      <c r="Q57" s="679"/>
      <c r="S57" s="559"/>
    </row>
    <row r="58" spans="1:19" s="558" customFormat="1" x14ac:dyDescent="0.2">
      <c r="A58" s="550">
        <v>47</v>
      </c>
      <c r="B58" s="184" t="s">
        <v>107</v>
      </c>
      <c r="C58" s="552" t="s">
        <v>108</v>
      </c>
      <c r="D58" s="604">
        <f t="shared" si="7"/>
        <v>16162</v>
      </c>
      <c r="E58" s="605">
        <f t="shared" si="8"/>
        <v>16122</v>
      </c>
      <c r="F58" s="554">
        <v>244</v>
      </c>
      <c r="G58" s="606">
        <f>I58+K58+M58+O58</f>
        <v>40</v>
      </c>
      <c r="H58" s="607">
        <v>1319</v>
      </c>
      <c r="I58" s="556"/>
      <c r="J58" s="607">
        <v>1189</v>
      </c>
      <c r="K58" s="555"/>
      <c r="L58" s="607">
        <v>8908</v>
      </c>
      <c r="M58" s="556"/>
      <c r="N58" s="557">
        <f>2950+307+1449</f>
        <v>4706</v>
      </c>
      <c r="O58" s="556">
        <f>27+13</f>
        <v>40</v>
      </c>
      <c r="P58" s="641"/>
      <c r="Q58" s="679"/>
      <c r="S58" s="559"/>
    </row>
    <row r="59" spans="1:19" s="558" customFormat="1" x14ac:dyDescent="0.2">
      <c r="A59" s="550">
        <v>48</v>
      </c>
      <c r="B59" s="184" t="s">
        <v>109</v>
      </c>
      <c r="C59" s="552" t="s">
        <v>110</v>
      </c>
      <c r="D59" s="604">
        <f t="shared" si="7"/>
        <v>32929</v>
      </c>
      <c r="E59" s="605">
        <f t="shared" si="8"/>
        <v>32632</v>
      </c>
      <c r="F59" s="554">
        <v>720</v>
      </c>
      <c r="G59" s="606">
        <f>I59+K59+M59+O59</f>
        <v>297</v>
      </c>
      <c r="H59" s="607">
        <v>3430</v>
      </c>
      <c r="I59" s="556">
        <f>1-1</f>
        <v>0</v>
      </c>
      <c r="J59" s="607">
        <v>4861</v>
      </c>
      <c r="K59" s="555">
        <f>1-1</f>
        <v>0</v>
      </c>
      <c r="L59" s="607">
        <v>20954</v>
      </c>
      <c r="M59" s="556">
        <f>12-12</f>
        <v>0</v>
      </c>
      <c r="N59" s="557">
        <f>3142+245</f>
        <v>3387</v>
      </c>
      <c r="O59" s="556">
        <f>295+2</f>
        <v>297</v>
      </c>
      <c r="P59" s="641"/>
      <c r="Q59" s="679"/>
      <c r="S59" s="559"/>
    </row>
    <row r="60" spans="1:19" s="558" customFormat="1" x14ac:dyDescent="0.2">
      <c r="A60" s="550">
        <v>49</v>
      </c>
      <c r="B60" s="184" t="s">
        <v>200</v>
      </c>
      <c r="C60" s="552" t="s">
        <v>201</v>
      </c>
      <c r="D60" s="604">
        <f t="shared" si="7"/>
        <v>7937</v>
      </c>
      <c r="E60" s="605">
        <f t="shared" si="8"/>
        <v>7930</v>
      </c>
      <c r="F60" s="554">
        <v>98</v>
      </c>
      <c r="G60" s="606">
        <f>I60+K60+M60+O60</f>
        <v>7</v>
      </c>
      <c r="H60" s="607">
        <v>910</v>
      </c>
      <c r="I60" s="556"/>
      <c r="J60" s="607">
        <v>1074</v>
      </c>
      <c r="K60" s="555"/>
      <c r="L60" s="607">
        <v>4757</v>
      </c>
      <c r="M60" s="556"/>
      <c r="N60" s="557">
        <f>592+597</f>
        <v>1189</v>
      </c>
      <c r="O60" s="556">
        <f>6+1</f>
        <v>7</v>
      </c>
      <c r="P60" s="641"/>
      <c r="Q60" s="679"/>
      <c r="S60" s="559"/>
    </row>
    <row r="61" spans="1:19" s="558" customFormat="1" x14ac:dyDescent="0.2">
      <c r="A61" s="550">
        <v>95</v>
      </c>
      <c r="B61" s="184" t="s">
        <v>111</v>
      </c>
      <c r="C61" s="552" t="s">
        <v>112</v>
      </c>
      <c r="D61" s="604">
        <f t="shared" si="7"/>
        <v>5642</v>
      </c>
      <c r="E61" s="605">
        <f t="shared" si="8"/>
        <v>5635</v>
      </c>
      <c r="F61" s="554">
        <v>0</v>
      </c>
      <c r="G61" s="606">
        <f>I61+K61+M61+O61</f>
        <v>7</v>
      </c>
      <c r="H61" s="607">
        <v>502</v>
      </c>
      <c r="I61" s="556"/>
      <c r="J61" s="607">
        <v>695</v>
      </c>
      <c r="K61" s="555"/>
      <c r="L61" s="607">
        <v>3235</v>
      </c>
      <c r="M61" s="556"/>
      <c r="N61" s="557">
        <f>1108+95</f>
        <v>1203</v>
      </c>
      <c r="O61" s="556">
        <f>15-8</f>
        <v>7</v>
      </c>
      <c r="P61" s="679"/>
      <c r="Q61" s="679"/>
      <c r="S61" s="559"/>
    </row>
    <row r="62" spans="1:19" s="558" customFormat="1" x14ac:dyDescent="0.2">
      <c r="A62" s="550">
        <v>50</v>
      </c>
      <c r="B62" s="553" t="s">
        <v>204</v>
      </c>
      <c r="C62" s="552" t="s">
        <v>205</v>
      </c>
      <c r="D62" s="604">
        <f t="shared" si="7"/>
        <v>7929</v>
      </c>
      <c r="E62" s="605">
        <f t="shared" si="8"/>
        <v>7924</v>
      </c>
      <c r="F62" s="554">
        <v>143</v>
      </c>
      <c r="G62" s="606">
        <f>I62+K62+M62+O62</f>
        <v>5</v>
      </c>
      <c r="H62" s="607">
        <v>668</v>
      </c>
      <c r="I62" s="556"/>
      <c r="J62" s="607">
        <v>965</v>
      </c>
      <c r="K62" s="555"/>
      <c r="L62" s="607">
        <v>4395</v>
      </c>
      <c r="M62" s="556"/>
      <c r="N62" s="557">
        <f>1615+281</f>
        <v>1896</v>
      </c>
      <c r="O62" s="556">
        <v>5</v>
      </c>
      <c r="P62" s="679"/>
      <c r="Q62" s="679"/>
      <c r="S62" s="559"/>
    </row>
    <row r="63" spans="1:19" s="558" customFormat="1" x14ac:dyDescent="0.2">
      <c r="A63" s="550">
        <v>97</v>
      </c>
      <c r="B63" s="184" t="s">
        <v>113</v>
      </c>
      <c r="C63" s="552" t="s">
        <v>114</v>
      </c>
      <c r="D63" s="604"/>
      <c r="E63" s="605"/>
      <c r="F63" s="554"/>
      <c r="G63" s="606"/>
      <c r="H63" s="607"/>
      <c r="I63" s="556"/>
      <c r="J63" s="607"/>
      <c r="K63" s="555"/>
      <c r="L63" s="607"/>
      <c r="M63" s="556"/>
      <c r="N63" s="557"/>
      <c r="O63" s="556"/>
      <c r="P63" s="679"/>
      <c r="Q63" s="679"/>
      <c r="S63" s="559"/>
    </row>
    <row r="64" spans="1:19" x14ac:dyDescent="0.2">
      <c r="A64" s="550">
        <v>51</v>
      </c>
      <c r="B64" s="184" t="s">
        <v>115</v>
      </c>
      <c r="C64" s="552" t="s">
        <v>116</v>
      </c>
      <c r="D64" s="604"/>
      <c r="E64" s="605"/>
      <c r="F64" s="605"/>
      <c r="G64" s="606"/>
      <c r="H64" s="607"/>
      <c r="I64" s="608"/>
      <c r="J64" s="607"/>
      <c r="K64" s="606"/>
      <c r="L64" s="607"/>
      <c r="M64" s="608"/>
      <c r="N64" s="607"/>
      <c r="O64" s="608"/>
      <c r="Q64" s="679"/>
      <c r="S64" s="611"/>
    </row>
    <row r="65" spans="1:19" ht="25.5" x14ac:dyDescent="0.2">
      <c r="A65" s="550">
        <v>52</v>
      </c>
      <c r="B65" s="615" t="s">
        <v>117</v>
      </c>
      <c r="C65" s="616" t="s">
        <v>118</v>
      </c>
      <c r="D65" s="604">
        <f>E65+G65</f>
        <v>127</v>
      </c>
      <c r="E65" s="605"/>
      <c r="F65" s="605"/>
      <c r="G65" s="606">
        <f>I65+K65+M65+O65</f>
        <v>127</v>
      </c>
      <c r="H65" s="607"/>
      <c r="I65" s="608"/>
      <c r="J65" s="607"/>
      <c r="K65" s="606"/>
      <c r="L65" s="607"/>
      <c r="M65" s="608"/>
      <c r="N65" s="607"/>
      <c r="O65" s="608">
        <f>135-8</f>
        <v>127</v>
      </c>
      <c r="Q65" s="679"/>
      <c r="S65" s="611"/>
    </row>
    <row r="66" spans="1:19" ht="25.5" x14ac:dyDescent="0.2">
      <c r="A66" s="550">
        <v>53</v>
      </c>
      <c r="B66" s="614" t="s">
        <v>119</v>
      </c>
      <c r="C66" s="616" t="s">
        <v>763</v>
      </c>
      <c r="D66" s="604">
        <f>E66+G66</f>
        <v>194</v>
      </c>
      <c r="E66" s="605"/>
      <c r="F66" s="605"/>
      <c r="G66" s="606">
        <f>I66+K66+M66+O66</f>
        <v>194</v>
      </c>
      <c r="H66" s="607"/>
      <c r="I66" s="608"/>
      <c r="J66" s="607"/>
      <c r="K66" s="606"/>
      <c r="L66" s="607"/>
      <c r="M66" s="608"/>
      <c r="N66" s="607"/>
      <c r="O66" s="608">
        <v>194</v>
      </c>
      <c r="Q66" s="679"/>
      <c r="S66" s="611"/>
    </row>
    <row r="67" spans="1:19" ht="25.5" x14ac:dyDescent="0.2">
      <c r="A67" s="550">
        <v>54</v>
      </c>
      <c r="B67" s="551" t="s">
        <v>121</v>
      </c>
      <c r="C67" s="552" t="s">
        <v>122</v>
      </c>
      <c r="D67" s="604">
        <f>E67+G67</f>
        <v>48</v>
      </c>
      <c r="E67" s="605"/>
      <c r="F67" s="605"/>
      <c r="G67" s="606">
        <f>I67+K67+M67+O67</f>
        <v>48</v>
      </c>
      <c r="H67" s="607"/>
      <c r="I67" s="608"/>
      <c r="J67" s="607"/>
      <c r="K67" s="606"/>
      <c r="L67" s="607"/>
      <c r="M67" s="608"/>
      <c r="N67" s="607"/>
      <c r="O67" s="608">
        <v>48</v>
      </c>
      <c r="Q67" s="679"/>
      <c r="S67" s="611"/>
    </row>
    <row r="68" spans="1:19" ht="25.5" x14ac:dyDescent="0.2">
      <c r="A68" s="550">
        <v>55</v>
      </c>
      <c r="B68" s="614" t="s">
        <v>123</v>
      </c>
      <c r="C68" s="616" t="s">
        <v>764</v>
      </c>
      <c r="D68" s="604">
        <f>E68+G68</f>
        <v>41</v>
      </c>
      <c r="E68" s="605"/>
      <c r="F68" s="605"/>
      <c r="G68" s="606">
        <f>I68+K68+M68+O68</f>
        <v>41</v>
      </c>
      <c r="H68" s="607"/>
      <c r="I68" s="608"/>
      <c r="J68" s="607"/>
      <c r="K68" s="606">
        <f>2-2</f>
        <v>0</v>
      </c>
      <c r="L68" s="607"/>
      <c r="M68" s="608">
        <f>1-1</f>
        <v>0</v>
      </c>
      <c r="N68" s="607"/>
      <c r="O68" s="608">
        <f>39+2</f>
        <v>41</v>
      </c>
      <c r="Q68" s="679"/>
      <c r="S68" s="611"/>
    </row>
    <row r="69" spans="1:19" ht="25.5" x14ac:dyDescent="0.2">
      <c r="A69" s="550">
        <v>56</v>
      </c>
      <c r="B69" s="615" t="s">
        <v>125</v>
      </c>
      <c r="C69" s="616" t="s">
        <v>126</v>
      </c>
      <c r="D69" s="604">
        <f>E69+G69</f>
        <v>8</v>
      </c>
      <c r="E69" s="605"/>
      <c r="F69" s="605"/>
      <c r="G69" s="606">
        <f>I69+K69+M69+O69</f>
        <v>8</v>
      </c>
      <c r="H69" s="607"/>
      <c r="I69" s="608"/>
      <c r="J69" s="607"/>
      <c r="K69" s="606"/>
      <c r="L69" s="607"/>
      <c r="M69" s="608"/>
      <c r="N69" s="607"/>
      <c r="O69" s="608">
        <v>8</v>
      </c>
      <c r="Q69" s="679"/>
      <c r="S69" s="611"/>
    </row>
    <row r="70" spans="1:19" ht="25.5" x14ac:dyDescent="0.2">
      <c r="A70" s="550">
        <v>57</v>
      </c>
      <c r="B70" s="612" t="s">
        <v>127</v>
      </c>
      <c r="C70" s="616" t="s">
        <v>765</v>
      </c>
      <c r="D70" s="604"/>
      <c r="E70" s="605"/>
      <c r="F70" s="605"/>
      <c r="G70" s="606"/>
      <c r="H70" s="607"/>
      <c r="I70" s="608"/>
      <c r="J70" s="607"/>
      <c r="K70" s="606"/>
      <c r="L70" s="607"/>
      <c r="M70" s="608"/>
      <c r="N70" s="607"/>
      <c r="O70" s="608"/>
      <c r="Q70" s="679"/>
      <c r="S70" s="611"/>
    </row>
    <row r="71" spans="1:19" ht="25.5" x14ac:dyDescent="0.2">
      <c r="A71" s="550">
        <v>58</v>
      </c>
      <c r="B71" s="612" t="s">
        <v>129</v>
      </c>
      <c r="C71" s="616" t="s">
        <v>766</v>
      </c>
      <c r="D71" s="604"/>
      <c r="E71" s="605"/>
      <c r="F71" s="605"/>
      <c r="G71" s="606"/>
      <c r="H71" s="607"/>
      <c r="I71" s="608"/>
      <c r="J71" s="607"/>
      <c r="K71" s="606"/>
      <c r="L71" s="607"/>
      <c r="M71" s="608"/>
      <c r="N71" s="607"/>
      <c r="O71" s="608"/>
      <c r="Q71" s="679"/>
      <c r="S71" s="611"/>
    </row>
    <row r="72" spans="1:19" x14ac:dyDescent="0.2">
      <c r="A72" s="550">
        <v>59</v>
      </c>
      <c r="B72" s="614" t="s">
        <v>131</v>
      </c>
      <c r="C72" s="616" t="s">
        <v>767</v>
      </c>
      <c r="D72" s="604">
        <f>E72+G72</f>
        <v>26709</v>
      </c>
      <c r="E72" s="605">
        <f>H72+J72+L72+N72</f>
        <v>26709</v>
      </c>
      <c r="F72" s="605">
        <v>1</v>
      </c>
      <c r="G72" s="606"/>
      <c r="H72" s="607">
        <v>2374</v>
      </c>
      <c r="I72" s="608"/>
      <c r="J72" s="607">
        <v>3670</v>
      </c>
      <c r="K72" s="606"/>
      <c r="L72" s="607">
        <v>16094</v>
      </c>
      <c r="M72" s="608"/>
      <c r="N72" s="607">
        <f>4162+409</f>
        <v>4571</v>
      </c>
      <c r="O72" s="608"/>
      <c r="Q72" s="679"/>
      <c r="S72" s="611"/>
    </row>
    <row r="73" spans="1:19" x14ac:dyDescent="0.2">
      <c r="A73" s="550">
        <v>60</v>
      </c>
      <c r="B73" s="614" t="s">
        <v>133</v>
      </c>
      <c r="C73" s="613" t="s">
        <v>134</v>
      </c>
      <c r="D73" s="604">
        <f>E73+G73</f>
        <v>20487</v>
      </c>
      <c r="E73" s="605">
        <f>H73+J73+L73+N73</f>
        <v>20487</v>
      </c>
      <c r="F73" s="605">
        <v>51</v>
      </c>
      <c r="G73" s="606"/>
      <c r="H73" s="607">
        <v>2571</v>
      </c>
      <c r="I73" s="608"/>
      <c r="J73" s="607">
        <v>2324</v>
      </c>
      <c r="K73" s="606"/>
      <c r="L73" s="607">
        <v>12622</v>
      </c>
      <c r="M73" s="608"/>
      <c r="N73" s="607">
        <f>2891+79</f>
        <v>2970</v>
      </c>
      <c r="O73" s="608"/>
      <c r="Q73" s="679"/>
      <c r="S73" s="611"/>
    </row>
    <row r="74" spans="1:19" x14ac:dyDescent="0.2">
      <c r="A74" s="550">
        <v>61</v>
      </c>
      <c r="B74" s="614" t="s">
        <v>135</v>
      </c>
      <c r="C74" s="616" t="s">
        <v>768</v>
      </c>
      <c r="D74" s="604">
        <f>E74+G74</f>
        <v>31281</v>
      </c>
      <c r="E74" s="605">
        <f>H74+J74+L74+N74</f>
        <v>31281</v>
      </c>
      <c r="F74" s="605">
        <v>181</v>
      </c>
      <c r="G74" s="606"/>
      <c r="H74" s="607">
        <v>4740</v>
      </c>
      <c r="I74" s="608"/>
      <c r="J74" s="607">
        <v>3785</v>
      </c>
      <c r="K74" s="606"/>
      <c r="L74" s="607">
        <v>17159</v>
      </c>
      <c r="M74" s="608"/>
      <c r="N74" s="607">
        <f>5126+471</f>
        <v>5597</v>
      </c>
      <c r="O74" s="608"/>
      <c r="Q74" s="679"/>
      <c r="S74" s="611"/>
    </row>
    <row r="75" spans="1:19" ht="25.5" x14ac:dyDescent="0.2">
      <c r="A75" s="550">
        <v>62</v>
      </c>
      <c r="B75" s="614" t="s">
        <v>137</v>
      </c>
      <c r="C75" s="616" t="s">
        <v>769</v>
      </c>
      <c r="D75" s="604"/>
      <c r="E75" s="605"/>
      <c r="F75" s="605"/>
      <c r="G75" s="606"/>
      <c r="H75" s="607"/>
      <c r="I75" s="608"/>
      <c r="J75" s="607"/>
      <c r="K75" s="606"/>
      <c r="L75" s="607"/>
      <c r="M75" s="608"/>
      <c r="N75" s="607"/>
      <c r="O75" s="608"/>
      <c r="Q75" s="679"/>
      <c r="S75" s="611"/>
    </row>
    <row r="76" spans="1:19" ht="25.5" x14ac:dyDescent="0.2">
      <c r="A76" s="550">
        <v>63</v>
      </c>
      <c r="B76" s="612" t="s">
        <v>139</v>
      </c>
      <c r="C76" s="616" t="s">
        <v>770</v>
      </c>
      <c r="D76" s="604"/>
      <c r="E76" s="605"/>
      <c r="F76" s="605"/>
      <c r="G76" s="606"/>
      <c r="H76" s="607"/>
      <c r="I76" s="608"/>
      <c r="J76" s="607"/>
      <c r="K76" s="606"/>
      <c r="L76" s="607"/>
      <c r="M76" s="608"/>
      <c r="N76" s="607"/>
      <c r="O76" s="608"/>
      <c r="Q76" s="679"/>
      <c r="S76" s="611"/>
    </row>
    <row r="77" spans="1:19" ht="25.5" x14ac:dyDescent="0.2">
      <c r="A77" s="550">
        <v>64</v>
      </c>
      <c r="B77" s="614" t="s">
        <v>141</v>
      </c>
      <c r="C77" s="616" t="s">
        <v>771</v>
      </c>
      <c r="D77" s="604"/>
      <c r="E77" s="605"/>
      <c r="F77" s="605"/>
      <c r="G77" s="606"/>
      <c r="H77" s="607"/>
      <c r="I77" s="608"/>
      <c r="J77" s="607"/>
      <c r="K77" s="606"/>
      <c r="L77" s="607"/>
      <c r="M77" s="608"/>
      <c r="N77" s="607"/>
      <c r="O77" s="608"/>
      <c r="Q77" s="679"/>
      <c r="S77" s="611"/>
    </row>
    <row r="78" spans="1:19" ht="25.5" x14ac:dyDescent="0.2">
      <c r="A78" s="550">
        <v>65</v>
      </c>
      <c r="B78" s="614" t="s">
        <v>143</v>
      </c>
      <c r="C78" s="616" t="s">
        <v>772</v>
      </c>
      <c r="D78" s="604"/>
      <c r="E78" s="605"/>
      <c r="F78" s="605"/>
      <c r="G78" s="606"/>
      <c r="H78" s="607"/>
      <c r="I78" s="608"/>
      <c r="J78" s="607"/>
      <c r="K78" s="606"/>
      <c r="L78" s="607"/>
      <c r="M78" s="608"/>
      <c r="N78" s="607"/>
      <c r="O78" s="608"/>
      <c r="Q78" s="679"/>
      <c r="S78" s="611"/>
    </row>
    <row r="79" spans="1:19" ht="25.5" x14ac:dyDescent="0.2">
      <c r="A79" s="550">
        <v>66</v>
      </c>
      <c r="B79" s="612" t="s">
        <v>145</v>
      </c>
      <c r="C79" s="616" t="s">
        <v>773</v>
      </c>
      <c r="D79" s="604"/>
      <c r="E79" s="605"/>
      <c r="F79" s="605"/>
      <c r="G79" s="606"/>
      <c r="H79" s="607"/>
      <c r="I79" s="608"/>
      <c r="J79" s="607"/>
      <c r="K79" s="606"/>
      <c r="L79" s="607"/>
      <c r="M79" s="608"/>
      <c r="N79" s="607"/>
      <c r="O79" s="608"/>
      <c r="Q79" s="679"/>
      <c r="S79" s="611"/>
    </row>
    <row r="80" spans="1:19" ht="25.5" x14ac:dyDescent="0.2">
      <c r="A80" s="550">
        <v>67</v>
      </c>
      <c r="B80" s="612" t="s">
        <v>147</v>
      </c>
      <c r="C80" s="616" t="s">
        <v>774</v>
      </c>
      <c r="D80" s="604"/>
      <c r="E80" s="605"/>
      <c r="F80" s="605"/>
      <c r="G80" s="606"/>
      <c r="H80" s="607"/>
      <c r="I80" s="608"/>
      <c r="J80" s="607"/>
      <c r="K80" s="606"/>
      <c r="L80" s="607"/>
      <c r="M80" s="608"/>
      <c r="N80" s="607"/>
      <c r="O80" s="608"/>
      <c r="Q80" s="679"/>
      <c r="S80" s="611"/>
    </row>
    <row r="81" spans="1:19" ht="25.5" x14ac:dyDescent="0.2">
      <c r="A81" s="550">
        <v>68</v>
      </c>
      <c r="B81" s="612" t="s">
        <v>149</v>
      </c>
      <c r="C81" s="616" t="s">
        <v>775</v>
      </c>
      <c r="D81" s="604"/>
      <c r="E81" s="605"/>
      <c r="F81" s="605"/>
      <c r="G81" s="606"/>
      <c r="H81" s="607"/>
      <c r="I81" s="608"/>
      <c r="J81" s="607"/>
      <c r="K81" s="606"/>
      <c r="L81" s="607"/>
      <c r="M81" s="608"/>
      <c r="N81" s="607"/>
      <c r="O81" s="608"/>
      <c r="Q81" s="679"/>
      <c r="S81" s="611"/>
    </row>
    <row r="82" spans="1:19" ht="13.5" customHeight="1" x14ac:dyDescent="0.2">
      <c r="A82" s="550">
        <v>69</v>
      </c>
      <c r="B82" s="615" t="s">
        <v>151</v>
      </c>
      <c r="C82" s="616" t="s">
        <v>152</v>
      </c>
      <c r="D82" s="604">
        <f t="shared" ref="D82:D88" si="10">E82+G82</f>
        <v>25065</v>
      </c>
      <c r="E82" s="605">
        <f>H82+J82+L82+N82</f>
        <v>24960</v>
      </c>
      <c r="F82" s="605">
        <v>156</v>
      </c>
      <c r="G82" s="606">
        <f>I82+K82+M82+O82</f>
        <v>105</v>
      </c>
      <c r="H82" s="607">
        <v>2534</v>
      </c>
      <c r="I82" s="608"/>
      <c r="J82" s="607">
        <v>2885</v>
      </c>
      <c r="K82" s="606"/>
      <c r="L82" s="607">
        <v>11835</v>
      </c>
      <c r="M82" s="608"/>
      <c r="N82" s="607">
        <f>3496+4210</f>
        <v>7706</v>
      </c>
      <c r="O82" s="608">
        <v>105</v>
      </c>
      <c r="Q82" s="679"/>
      <c r="S82" s="611"/>
    </row>
    <row r="83" spans="1:19" x14ac:dyDescent="0.2">
      <c r="A83" s="550">
        <v>70</v>
      </c>
      <c r="B83" s="612" t="s">
        <v>153</v>
      </c>
      <c r="C83" s="616" t="s">
        <v>776</v>
      </c>
      <c r="D83" s="604">
        <f t="shared" si="10"/>
        <v>43125</v>
      </c>
      <c r="E83" s="605">
        <f>H83+J83+L83+N83</f>
        <v>43125</v>
      </c>
      <c r="F83" s="605">
        <v>310</v>
      </c>
      <c r="G83" s="606"/>
      <c r="H83" s="607">
        <v>6494</v>
      </c>
      <c r="I83" s="608"/>
      <c r="J83" s="607">
        <v>5877</v>
      </c>
      <c r="K83" s="606"/>
      <c r="L83" s="607">
        <v>23766</v>
      </c>
      <c r="M83" s="608"/>
      <c r="N83" s="607">
        <f>5985+1003</f>
        <v>6988</v>
      </c>
      <c r="O83" s="608"/>
      <c r="Q83" s="679"/>
      <c r="S83" s="611"/>
    </row>
    <row r="84" spans="1:19" x14ac:dyDescent="0.2">
      <c r="A84" s="550">
        <v>71</v>
      </c>
      <c r="B84" s="615" t="s">
        <v>155</v>
      </c>
      <c r="C84" s="616" t="s">
        <v>156</v>
      </c>
      <c r="D84" s="604">
        <f t="shared" si="10"/>
        <v>30082</v>
      </c>
      <c r="E84" s="605">
        <f>H84+J84+L84+N84</f>
        <v>30082</v>
      </c>
      <c r="F84" s="605">
        <v>0</v>
      </c>
      <c r="G84" s="606"/>
      <c r="H84" s="607">
        <v>3527</v>
      </c>
      <c r="I84" s="608"/>
      <c r="J84" s="607">
        <v>3715</v>
      </c>
      <c r="K84" s="606"/>
      <c r="L84" s="607">
        <v>17558</v>
      </c>
      <c r="M84" s="608"/>
      <c r="N84" s="607">
        <f>5053+229</f>
        <v>5282</v>
      </c>
      <c r="O84" s="608"/>
      <c r="Q84" s="679"/>
      <c r="S84" s="611"/>
    </row>
    <row r="85" spans="1:19" x14ac:dyDescent="0.2">
      <c r="A85" s="550">
        <v>72</v>
      </c>
      <c r="B85" s="551" t="s">
        <v>157</v>
      </c>
      <c r="C85" s="552" t="s">
        <v>309</v>
      </c>
      <c r="D85" s="604">
        <f t="shared" si="10"/>
        <v>16145</v>
      </c>
      <c r="E85" s="605">
        <f>H85+J85+L85+N85</f>
        <v>16145</v>
      </c>
      <c r="F85" s="605">
        <v>0</v>
      </c>
      <c r="G85" s="606"/>
      <c r="H85" s="607">
        <v>1765</v>
      </c>
      <c r="I85" s="608"/>
      <c r="J85" s="607">
        <v>2740</v>
      </c>
      <c r="K85" s="606"/>
      <c r="L85" s="607">
        <v>9860</v>
      </c>
      <c r="M85" s="608"/>
      <c r="N85" s="607">
        <f>1757+23</f>
        <v>1780</v>
      </c>
      <c r="O85" s="608"/>
      <c r="Q85" s="679"/>
      <c r="S85" s="611"/>
    </row>
    <row r="86" spans="1:19" x14ac:dyDescent="0.2">
      <c r="A86" s="550">
        <v>73</v>
      </c>
      <c r="B86" s="612" t="s">
        <v>158</v>
      </c>
      <c r="C86" s="616" t="s">
        <v>159</v>
      </c>
      <c r="D86" s="604">
        <f t="shared" si="10"/>
        <v>39484</v>
      </c>
      <c r="E86" s="605">
        <f>H86+J86+L86+N86</f>
        <v>39484</v>
      </c>
      <c r="F86" s="605">
        <v>1188</v>
      </c>
      <c r="G86" s="606"/>
      <c r="H86" s="607">
        <v>6377</v>
      </c>
      <c r="I86" s="608"/>
      <c r="J86" s="607">
        <v>5517</v>
      </c>
      <c r="K86" s="606"/>
      <c r="L86" s="607">
        <v>21704</v>
      </c>
      <c r="M86" s="608"/>
      <c r="N86" s="607">
        <f>4806+1080</f>
        <v>5886</v>
      </c>
      <c r="O86" s="608"/>
      <c r="Q86" s="679"/>
      <c r="S86" s="611"/>
    </row>
    <row r="87" spans="1:19" x14ac:dyDescent="0.2">
      <c r="A87" s="550">
        <v>74</v>
      </c>
      <c r="B87" s="551" t="s">
        <v>160</v>
      </c>
      <c r="C87" s="552" t="s">
        <v>161</v>
      </c>
      <c r="D87" s="604">
        <f t="shared" si="10"/>
        <v>80</v>
      </c>
      <c r="E87" s="605"/>
      <c r="F87" s="605"/>
      <c r="G87" s="606">
        <f>I87+K87+M87+O87</f>
        <v>80</v>
      </c>
      <c r="H87" s="607"/>
      <c r="I87" s="608"/>
      <c r="J87" s="607"/>
      <c r="K87" s="606"/>
      <c r="L87" s="607"/>
      <c r="M87" s="608"/>
      <c r="N87" s="607"/>
      <c r="O87" s="608">
        <v>80</v>
      </c>
      <c r="Q87" s="679"/>
      <c r="S87" s="611"/>
    </row>
    <row r="88" spans="1:19" x14ac:dyDescent="0.2">
      <c r="A88" s="550">
        <v>75</v>
      </c>
      <c r="B88" s="612" t="s">
        <v>162</v>
      </c>
      <c r="C88" s="616" t="s">
        <v>777</v>
      </c>
      <c r="D88" s="604">
        <f t="shared" si="10"/>
        <v>41210</v>
      </c>
      <c r="E88" s="605">
        <f>H88+J88+L88+N88</f>
        <v>41210</v>
      </c>
      <c r="F88" s="605">
        <v>77</v>
      </c>
      <c r="G88" s="606"/>
      <c r="H88" s="607">
        <v>3854</v>
      </c>
      <c r="I88" s="608"/>
      <c r="J88" s="607">
        <v>4755</v>
      </c>
      <c r="K88" s="606"/>
      <c r="L88" s="607">
        <v>26857</v>
      </c>
      <c r="M88" s="608"/>
      <c r="N88" s="607">
        <f>5479+265</f>
        <v>5744</v>
      </c>
      <c r="O88" s="608"/>
      <c r="P88" s="688"/>
      <c r="Q88" s="679"/>
      <c r="S88" s="611"/>
    </row>
    <row r="89" spans="1:19" x14ac:dyDescent="0.2">
      <c r="A89" s="550">
        <v>76</v>
      </c>
      <c r="B89" s="551" t="s">
        <v>164</v>
      </c>
      <c r="C89" s="552" t="s">
        <v>165</v>
      </c>
      <c r="D89" s="604"/>
      <c r="E89" s="605"/>
      <c r="F89" s="605"/>
      <c r="G89" s="606"/>
      <c r="H89" s="607"/>
      <c r="I89" s="608"/>
      <c r="J89" s="607"/>
      <c r="K89" s="606"/>
      <c r="L89" s="607"/>
      <c r="M89" s="608"/>
      <c r="N89" s="607"/>
      <c r="O89" s="608"/>
      <c r="Q89" s="679"/>
      <c r="S89" s="611"/>
    </row>
    <row r="90" spans="1:19" x14ac:dyDescent="0.2">
      <c r="A90" s="550">
        <v>77</v>
      </c>
      <c r="B90" s="614" t="s">
        <v>166</v>
      </c>
      <c r="C90" s="616" t="s">
        <v>778</v>
      </c>
      <c r="D90" s="604"/>
      <c r="E90" s="605"/>
      <c r="F90" s="605"/>
      <c r="G90" s="606"/>
      <c r="H90" s="607"/>
      <c r="I90" s="608"/>
      <c r="J90" s="607"/>
      <c r="K90" s="606"/>
      <c r="L90" s="607"/>
      <c r="M90" s="608"/>
      <c r="N90" s="607"/>
      <c r="O90" s="608"/>
      <c r="Q90" s="679"/>
      <c r="S90" s="611"/>
    </row>
    <row r="91" spans="1:19" s="603" customFormat="1" ht="25.5" x14ac:dyDescent="0.2">
      <c r="A91" s="888">
        <v>78</v>
      </c>
      <c r="B91" s="891" t="s">
        <v>168</v>
      </c>
      <c r="C91" s="629" t="s">
        <v>320</v>
      </c>
      <c r="D91" s="596">
        <f>SUM(D92:D94)</f>
        <v>151</v>
      </c>
      <c r="E91" s="596">
        <f t="shared" ref="E91:I91" si="11">SUM(E92:E94)</f>
        <v>151</v>
      </c>
      <c r="F91" s="596">
        <v>103</v>
      </c>
      <c r="G91" s="630">
        <f t="shared" si="11"/>
        <v>0</v>
      </c>
      <c r="H91" s="609"/>
      <c r="I91" s="631">
        <f t="shared" si="11"/>
        <v>0</v>
      </c>
      <c r="J91" s="596">
        <v>3</v>
      </c>
      <c r="K91" s="610"/>
      <c r="L91" s="596">
        <v>148</v>
      </c>
      <c r="M91" s="610"/>
      <c r="N91" s="609"/>
      <c r="O91" s="610"/>
      <c r="P91" s="679"/>
      <c r="Q91" s="679"/>
      <c r="S91" s="611"/>
    </row>
    <row r="92" spans="1:19" ht="51" x14ac:dyDescent="0.2">
      <c r="A92" s="889"/>
      <c r="B92" s="892"/>
      <c r="C92" s="552" t="s">
        <v>321</v>
      </c>
      <c r="D92" s="604">
        <f>E92+G92</f>
        <v>151</v>
      </c>
      <c r="E92" s="605">
        <f>H92+J92+L92+N92</f>
        <v>151</v>
      </c>
      <c r="F92" s="554">
        <v>103</v>
      </c>
      <c r="G92" s="555">
        <f>I92+K92+M92+O92</f>
        <v>0</v>
      </c>
      <c r="H92" s="557"/>
      <c r="I92" s="608"/>
      <c r="J92" s="607">
        <v>3</v>
      </c>
      <c r="K92" s="606"/>
      <c r="L92" s="607">
        <v>148</v>
      </c>
      <c r="M92" s="608"/>
      <c r="N92" s="607"/>
      <c r="O92" s="608"/>
      <c r="Q92" s="679"/>
      <c r="S92" s="611"/>
    </row>
    <row r="93" spans="1:19" ht="25.5" x14ac:dyDescent="0.2">
      <c r="A93" s="889"/>
      <c r="B93" s="892"/>
      <c r="C93" s="616" t="s">
        <v>322</v>
      </c>
      <c r="D93" s="604"/>
      <c r="E93" s="605"/>
      <c r="F93" s="605"/>
      <c r="G93" s="606"/>
      <c r="H93" s="607"/>
      <c r="I93" s="608"/>
      <c r="J93" s="607"/>
      <c r="K93" s="606"/>
      <c r="L93" s="607"/>
      <c r="M93" s="608"/>
      <c r="N93" s="607"/>
      <c r="O93" s="608"/>
      <c r="Q93" s="679"/>
      <c r="S93" s="611"/>
    </row>
    <row r="94" spans="1:19" ht="38.25" x14ac:dyDescent="0.2">
      <c r="A94" s="890"/>
      <c r="B94" s="893"/>
      <c r="C94" s="366" t="s">
        <v>323</v>
      </c>
      <c r="D94" s="604"/>
      <c r="E94" s="605"/>
      <c r="F94" s="605"/>
      <c r="G94" s="606"/>
      <c r="H94" s="607"/>
      <c r="I94" s="608"/>
      <c r="J94" s="607"/>
      <c r="K94" s="606"/>
      <c r="L94" s="607"/>
      <c r="M94" s="608"/>
      <c r="N94" s="607"/>
      <c r="O94" s="608"/>
      <c r="Q94" s="679"/>
      <c r="S94" s="611"/>
    </row>
    <row r="95" spans="1:19" ht="25.5" x14ac:dyDescent="0.2">
      <c r="A95" s="550">
        <v>79</v>
      </c>
      <c r="B95" s="614" t="s">
        <v>170</v>
      </c>
      <c r="C95" s="613" t="s">
        <v>171</v>
      </c>
      <c r="D95" s="604"/>
      <c r="E95" s="605"/>
      <c r="F95" s="605"/>
      <c r="G95" s="606"/>
      <c r="H95" s="607"/>
      <c r="I95" s="608"/>
      <c r="J95" s="607"/>
      <c r="K95" s="606"/>
      <c r="L95" s="607"/>
      <c r="M95" s="608"/>
      <c r="N95" s="607"/>
      <c r="O95" s="608"/>
      <c r="Q95" s="679"/>
      <c r="S95" s="611"/>
    </row>
    <row r="96" spans="1:19" x14ac:dyDescent="0.2">
      <c r="A96" s="550">
        <v>80</v>
      </c>
      <c r="B96" s="614" t="s">
        <v>172</v>
      </c>
      <c r="C96" s="552" t="s">
        <v>173</v>
      </c>
      <c r="D96" s="604">
        <f t="shared" ref="D96:D109" si="12">E96+G96</f>
        <v>1561</v>
      </c>
      <c r="E96" s="605">
        <f t="shared" ref="E96:E109" si="13">H96+J96+L96+N96</f>
        <v>1561</v>
      </c>
      <c r="F96" s="605">
        <v>9</v>
      </c>
      <c r="G96" s="606"/>
      <c r="H96" s="607"/>
      <c r="I96" s="608"/>
      <c r="J96" s="607">
        <v>191</v>
      </c>
      <c r="K96" s="606"/>
      <c r="L96" s="607">
        <v>958</v>
      </c>
      <c r="M96" s="608"/>
      <c r="N96" s="607">
        <f>291+121</f>
        <v>412</v>
      </c>
      <c r="O96" s="608"/>
      <c r="Q96" s="679"/>
      <c r="S96" s="611"/>
    </row>
    <row r="97" spans="1:19" x14ac:dyDescent="0.2">
      <c r="A97" s="550">
        <v>81</v>
      </c>
      <c r="B97" s="615" t="s">
        <v>174</v>
      </c>
      <c r="C97" s="616" t="s">
        <v>175</v>
      </c>
      <c r="D97" s="604">
        <f t="shared" si="12"/>
        <v>11491</v>
      </c>
      <c r="E97" s="605">
        <f t="shared" si="13"/>
        <v>11491</v>
      </c>
      <c r="F97" s="605">
        <v>46</v>
      </c>
      <c r="G97" s="606"/>
      <c r="H97" s="607">
        <v>946</v>
      </c>
      <c r="I97" s="608"/>
      <c r="J97" s="607">
        <v>1780</v>
      </c>
      <c r="K97" s="606"/>
      <c r="L97" s="607">
        <v>7273</v>
      </c>
      <c r="M97" s="608"/>
      <c r="N97" s="607">
        <f>1455+37</f>
        <v>1492</v>
      </c>
      <c r="O97" s="608"/>
      <c r="Q97" s="679"/>
      <c r="S97" s="611"/>
    </row>
    <row r="98" spans="1:19" x14ac:dyDescent="0.2">
      <c r="A98" s="550">
        <v>82</v>
      </c>
      <c r="B98" s="614" t="s">
        <v>176</v>
      </c>
      <c r="C98" s="613" t="s">
        <v>177</v>
      </c>
      <c r="D98" s="604">
        <f t="shared" si="12"/>
        <v>4812</v>
      </c>
      <c r="E98" s="605">
        <f t="shared" si="13"/>
        <v>4812</v>
      </c>
      <c r="F98" s="605">
        <v>39</v>
      </c>
      <c r="G98" s="606"/>
      <c r="H98" s="607">
        <v>646</v>
      </c>
      <c r="I98" s="608"/>
      <c r="J98" s="607">
        <v>525</v>
      </c>
      <c r="K98" s="606"/>
      <c r="L98" s="607">
        <v>2794</v>
      </c>
      <c r="M98" s="608"/>
      <c r="N98" s="607">
        <f>462+385</f>
        <v>847</v>
      </c>
      <c r="O98" s="608"/>
      <c r="Q98" s="679"/>
      <c r="S98" s="611"/>
    </row>
    <row r="99" spans="1:19" x14ac:dyDescent="0.2">
      <c r="A99" s="550">
        <v>83</v>
      </c>
      <c r="B99" s="615" t="s">
        <v>178</v>
      </c>
      <c r="C99" s="616" t="s">
        <v>179</v>
      </c>
      <c r="D99" s="604">
        <f t="shared" si="12"/>
        <v>4049</v>
      </c>
      <c r="E99" s="605">
        <f t="shared" si="13"/>
        <v>4039</v>
      </c>
      <c r="F99" s="605">
        <v>70</v>
      </c>
      <c r="G99" s="606">
        <f>I99+K99+M99+O99</f>
        <v>10</v>
      </c>
      <c r="H99" s="607">
        <v>441</v>
      </c>
      <c r="I99" s="608"/>
      <c r="J99" s="607">
        <v>552</v>
      </c>
      <c r="K99" s="606"/>
      <c r="L99" s="607">
        <v>2786</v>
      </c>
      <c r="M99" s="608"/>
      <c r="N99" s="607">
        <f>242+18</f>
        <v>260</v>
      </c>
      <c r="O99" s="608">
        <v>10</v>
      </c>
      <c r="Q99" s="679"/>
      <c r="S99" s="611"/>
    </row>
    <row r="100" spans="1:19" x14ac:dyDescent="0.2">
      <c r="A100" s="550">
        <v>84</v>
      </c>
      <c r="B100" s="615" t="s">
        <v>180</v>
      </c>
      <c r="C100" s="616" t="s">
        <v>181</v>
      </c>
      <c r="D100" s="604">
        <f t="shared" si="12"/>
        <v>13094</v>
      </c>
      <c r="E100" s="605">
        <f t="shared" si="13"/>
        <v>13094</v>
      </c>
      <c r="F100" s="605">
        <v>0</v>
      </c>
      <c r="G100" s="606"/>
      <c r="H100" s="607">
        <v>1271</v>
      </c>
      <c r="I100" s="608"/>
      <c r="J100" s="607">
        <v>1801</v>
      </c>
      <c r="K100" s="606"/>
      <c r="L100" s="607">
        <v>7471</v>
      </c>
      <c r="M100" s="608"/>
      <c r="N100" s="607">
        <f>2531+20</f>
        <v>2551</v>
      </c>
      <c r="O100" s="608"/>
      <c r="Q100" s="679"/>
      <c r="S100" s="611"/>
    </row>
    <row r="101" spans="1:19" x14ac:dyDescent="0.2">
      <c r="A101" s="550">
        <v>85</v>
      </c>
      <c r="B101" s="614" t="s">
        <v>182</v>
      </c>
      <c r="C101" s="552" t="s">
        <v>183</v>
      </c>
      <c r="D101" s="604">
        <f t="shared" si="12"/>
        <v>5435</v>
      </c>
      <c r="E101" s="605">
        <f t="shared" si="13"/>
        <v>5435</v>
      </c>
      <c r="F101" s="605">
        <v>1</v>
      </c>
      <c r="G101" s="606"/>
      <c r="H101" s="607">
        <v>640</v>
      </c>
      <c r="I101" s="608"/>
      <c r="J101" s="607">
        <v>745</v>
      </c>
      <c r="K101" s="606"/>
      <c r="L101" s="607">
        <v>3529</v>
      </c>
      <c r="M101" s="608"/>
      <c r="N101" s="607">
        <f>486+35</f>
        <v>521</v>
      </c>
      <c r="O101" s="608"/>
      <c r="Q101" s="679"/>
      <c r="S101" s="611"/>
    </row>
    <row r="102" spans="1:19" x14ac:dyDescent="0.2">
      <c r="A102" s="550">
        <v>86</v>
      </c>
      <c r="B102" s="612" t="s">
        <v>186</v>
      </c>
      <c r="C102" s="613" t="s">
        <v>187</v>
      </c>
      <c r="D102" s="604">
        <f t="shared" si="12"/>
        <v>12254</v>
      </c>
      <c r="E102" s="605">
        <f t="shared" si="13"/>
        <v>12194</v>
      </c>
      <c r="F102" s="605">
        <v>64</v>
      </c>
      <c r="G102" s="606">
        <f>I102+K102+M102+O102</f>
        <v>60</v>
      </c>
      <c r="H102" s="607">
        <v>1147</v>
      </c>
      <c r="I102" s="608"/>
      <c r="J102" s="607">
        <v>1996</v>
      </c>
      <c r="K102" s="606"/>
      <c r="L102" s="607">
        <v>7349</v>
      </c>
      <c r="M102" s="608"/>
      <c r="N102" s="607">
        <f>1265+437</f>
        <v>1702</v>
      </c>
      <c r="O102" s="608">
        <v>60</v>
      </c>
      <c r="Q102" s="679"/>
      <c r="S102" s="611"/>
    </row>
    <row r="103" spans="1:19" x14ac:dyDescent="0.2">
      <c r="A103" s="550">
        <v>88</v>
      </c>
      <c r="B103" s="612" t="s">
        <v>188</v>
      </c>
      <c r="C103" s="613" t="s">
        <v>189</v>
      </c>
      <c r="D103" s="604">
        <f t="shared" si="12"/>
        <v>11253</v>
      </c>
      <c r="E103" s="605">
        <f t="shared" si="13"/>
        <v>11253</v>
      </c>
      <c r="F103" s="605">
        <v>52</v>
      </c>
      <c r="G103" s="606"/>
      <c r="H103" s="607">
        <v>985</v>
      </c>
      <c r="I103" s="608"/>
      <c r="J103" s="607">
        <v>1974</v>
      </c>
      <c r="K103" s="606"/>
      <c r="L103" s="607">
        <v>7056</v>
      </c>
      <c r="M103" s="608"/>
      <c r="N103" s="607">
        <f>1093+145</f>
        <v>1238</v>
      </c>
      <c r="O103" s="608"/>
      <c r="Q103" s="679"/>
      <c r="S103" s="611"/>
    </row>
    <row r="104" spans="1:19" x14ac:dyDescent="0.2">
      <c r="A104" s="550">
        <v>89</v>
      </c>
      <c r="B104" s="615" t="s">
        <v>190</v>
      </c>
      <c r="C104" s="616" t="s">
        <v>191</v>
      </c>
      <c r="D104" s="604">
        <f t="shared" si="12"/>
        <v>4397</v>
      </c>
      <c r="E104" s="605">
        <f t="shared" si="13"/>
        <v>4382</v>
      </c>
      <c r="F104" s="605">
        <v>4</v>
      </c>
      <c r="G104" s="606">
        <f>I104+K104+M104+O104</f>
        <v>15</v>
      </c>
      <c r="H104" s="607">
        <v>474</v>
      </c>
      <c r="I104" s="608"/>
      <c r="J104" s="607">
        <v>515</v>
      </c>
      <c r="K104" s="606"/>
      <c r="L104" s="607">
        <v>2935</v>
      </c>
      <c r="M104" s="608"/>
      <c r="N104" s="607">
        <f>338+120</f>
        <v>458</v>
      </c>
      <c r="O104" s="608">
        <f>20-5</f>
        <v>15</v>
      </c>
      <c r="Q104" s="679"/>
      <c r="S104" s="611"/>
    </row>
    <row r="105" spans="1:19" x14ac:dyDescent="0.2">
      <c r="A105" s="550">
        <v>90</v>
      </c>
      <c r="B105" s="551" t="s">
        <v>192</v>
      </c>
      <c r="C105" s="552" t="s">
        <v>193</v>
      </c>
      <c r="D105" s="604">
        <f t="shared" si="12"/>
        <v>7052</v>
      </c>
      <c r="E105" s="605">
        <f t="shared" si="13"/>
        <v>7052</v>
      </c>
      <c r="F105" s="605">
        <v>46</v>
      </c>
      <c r="G105" s="606"/>
      <c r="H105" s="607">
        <v>644</v>
      </c>
      <c r="I105" s="608"/>
      <c r="J105" s="607">
        <v>1191</v>
      </c>
      <c r="K105" s="606"/>
      <c r="L105" s="607">
        <v>4394</v>
      </c>
      <c r="M105" s="608"/>
      <c r="N105" s="607">
        <f>743+80</f>
        <v>823</v>
      </c>
      <c r="O105" s="608"/>
      <c r="Q105" s="679"/>
      <c r="S105" s="611"/>
    </row>
    <row r="106" spans="1:19" x14ac:dyDescent="0.2">
      <c r="A106" s="550">
        <v>91</v>
      </c>
      <c r="B106" s="612" t="s">
        <v>194</v>
      </c>
      <c r="C106" s="613" t="s">
        <v>195</v>
      </c>
      <c r="D106" s="604">
        <f t="shared" si="12"/>
        <v>5882</v>
      </c>
      <c r="E106" s="605">
        <f t="shared" si="13"/>
        <v>5860</v>
      </c>
      <c r="F106" s="605">
        <v>8</v>
      </c>
      <c r="G106" s="606">
        <f>I106+K106+M106+O106</f>
        <v>22</v>
      </c>
      <c r="H106" s="607">
        <v>492</v>
      </c>
      <c r="I106" s="608"/>
      <c r="J106" s="607">
        <v>1120</v>
      </c>
      <c r="K106" s="606"/>
      <c r="L106" s="607">
        <v>3556</v>
      </c>
      <c r="M106" s="608">
        <f>8-8</f>
        <v>0</v>
      </c>
      <c r="N106" s="607">
        <f>679+13</f>
        <v>692</v>
      </c>
      <c r="O106" s="608">
        <v>22</v>
      </c>
      <c r="Q106" s="679"/>
      <c r="S106" s="611"/>
    </row>
    <row r="107" spans="1:19" x14ac:dyDescent="0.2">
      <c r="A107" s="550">
        <v>92</v>
      </c>
      <c r="B107" s="614" t="s">
        <v>196</v>
      </c>
      <c r="C107" s="613" t="s">
        <v>197</v>
      </c>
      <c r="D107" s="604">
        <f t="shared" si="12"/>
        <v>5884</v>
      </c>
      <c r="E107" s="605">
        <f t="shared" si="13"/>
        <v>5884</v>
      </c>
      <c r="F107" s="605">
        <v>174</v>
      </c>
      <c r="G107" s="606">
        <f>I107+K107+M107+O107</f>
        <v>0</v>
      </c>
      <c r="H107" s="607"/>
      <c r="I107" s="608"/>
      <c r="J107" s="607">
        <v>1273</v>
      </c>
      <c r="K107" s="606"/>
      <c r="L107" s="607">
        <v>4178</v>
      </c>
      <c r="M107" s="608"/>
      <c r="N107" s="607">
        <f>370+63</f>
        <v>433</v>
      </c>
      <c r="O107" s="608">
        <f>10-10</f>
        <v>0</v>
      </c>
      <c r="Q107" s="679"/>
      <c r="S107" s="611"/>
    </row>
    <row r="108" spans="1:19" x14ac:dyDescent="0.2">
      <c r="A108" s="550">
        <v>93</v>
      </c>
      <c r="B108" s="615" t="s">
        <v>198</v>
      </c>
      <c r="C108" s="616" t="s">
        <v>199</v>
      </c>
      <c r="D108" s="604">
        <f t="shared" si="12"/>
        <v>4519</v>
      </c>
      <c r="E108" s="605">
        <f t="shared" si="13"/>
        <v>4519</v>
      </c>
      <c r="F108" s="605">
        <v>399</v>
      </c>
      <c r="G108" s="606"/>
      <c r="H108" s="607">
        <v>540</v>
      </c>
      <c r="I108" s="608"/>
      <c r="J108" s="607">
        <v>609</v>
      </c>
      <c r="K108" s="606"/>
      <c r="L108" s="607">
        <v>2755</v>
      </c>
      <c r="M108" s="608"/>
      <c r="N108" s="607">
        <f>430+185</f>
        <v>615</v>
      </c>
      <c r="O108" s="608"/>
      <c r="Q108" s="679"/>
      <c r="S108" s="611"/>
    </row>
    <row r="109" spans="1:19" x14ac:dyDescent="0.2">
      <c r="A109" s="550">
        <v>94</v>
      </c>
      <c r="B109" s="612" t="s">
        <v>202</v>
      </c>
      <c r="C109" s="613" t="s">
        <v>203</v>
      </c>
      <c r="D109" s="604">
        <f t="shared" si="12"/>
        <v>10854</v>
      </c>
      <c r="E109" s="605">
        <f t="shared" si="13"/>
        <v>10848</v>
      </c>
      <c r="F109" s="605">
        <v>168</v>
      </c>
      <c r="G109" s="606">
        <f>I109+K109+M109+O109</f>
        <v>6</v>
      </c>
      <c r="H109" s="607">
        <v>1545</v>
      </c>
      <c r="I109" s="608"/>
      <c r="J109" s="607">
        <v>1274</v>
      </c>
      <c r="K109" s="606"/>
      <c r="L109" s="607">
        <v>6530</v>
      </c>
      <c r="M109" s="608"/>
      <c r="N109" s="607">
        <f>1214+285</f>
        <v>1499</v>
      </c>
      <c r="O109" s="608">
        <v>6</v>
      </c>
      <c r="Q109" s="679"/>
      <c r="S109" s="611"/>
    </row>
    <row r="110" spans="1:19" x14ac:dyDescent="0.2">
      <c r="A110" s="550">
        <v>96</v>
      </c>
      <c r="B110" s="612" t="s">
        <v>206</v>
      </c>
      <c r="C110" s="616" t="s">
        <v>207</v>
      </c>
      <c r="D110" s="604"/>
      <c r="E110" s="605"/>
      <c r="F110" s="605"/>
      <c r="G110" s="606"/>
      <c r="H110" s="607"/>
      <c r="I110" s="608"/>
      <c r="J110" s="607"/>
      <c r="K110" s="606"/>
      <c r="L110" s="607"/>
      <c r="M110" s="608"/>
      <c r="N110" s="607"/>
      <c r="O110" s="608"/>
      <c r="Q110" s="679"/>
      <c r="S110" s="611"/>
    </row>
    <row r="111" spans="1:19" x14ac:dyDescent="0.2">
      <c r="A111" s="550">
        <v>98</v>
      </c>
      <c r="B111" s="612" t="s">
        <v>208</v>
      </c>
      <c r="C111" s="613" t="s">
        <v>209</v>
      </c>
      <c r="D111" s="604"/>
      <c r="E111" s="605"/>
      <c r="F111" s="605"/>
      <c r="G111" s="606"/>
      <c r="H111" s="607"/>
      <c r="I111" s="608"/>
      <c r="J111" s="607"/>
      <c r="K111" s="606"/>
      <c r="L111" s="607"/>
      <c r="M111" s="608"/>
      <c r="N111" s="607"/>
      <c r="O111" s="608"/>
      <c r="Q111" s="679"/>
      <c r="S111" s="611"/>
    </row>
    <row r="112" spans="1:19" x14ac:dyDescent="0.2">
      <c r="A112" s="550">
        <v>99</v>
      </c>
      <c r="B112" s="615" t="s">
        <v>210</v>
      </c>
      <c r="C112" s="616" t="s">
        <v>211</v>
      </c>
      <c r="D112" s="604"/>
      <c r="E112" s="605"/>
      <c r="F112" s="605"/>
      <c r="G112" s="606"/>
      <c r="H112" s="607"/>
      <c r="I112" s="608"/>
      <c r="J112" s="607"/>
      <c r="K112" s="606"/>
      <c r="L112" s="607"/>
      <c r="M112" s="608"/>
      <c r="N112" s="607"/>
      <c r="O112" s="608"/>
      <c r="Q112" s="679"/>
      <c r="S112" s="611"/>
    </row>
    <row r="113" spans="1:19" x14ac:dyDescent="0.2">
      <c r="A113" s="550">
        <v>100</v>
      </c>
      <c r="B113" s="615" t="s">
        <v>212</v>
      </c>
      <c r="C113" s="616" t="s">
        <v>213</v>
      </c>
      <c r="D113" s="604"/>
      <c r="E113" s="605"/>
      <c r="F113" s="605"/>
      <c r="G113" s="606"/>
      <c r="H113" s="607"/>
      <c r="I113" s="608"/>
      <c r="J113" s="607"/>
      <c r="K113" s="606"/>
      <c r="L113" s="607"/>
      <c r="M113" s="608"/>
      <c r="N113" s="607"/>
      <c r="O113" s="608"/>
      <c r="Q113" s="679"/>
      <c r="S113" s="611"/>
    </row>
    <row r="114" spans="1:19" ht="25.5" x14ac:dyDescent="0.2">
      <c r="A114" s="550">
        <v>101</v>
      </c>
      <c r="B114" s="615" t="s">
        <v>214</v>
      </c>
      <c r="C114" s="616" t="s">
        <v>215</v>
      </c>
      <c r="D114" s="604"/>
      <c r="E114" s="605"/>
      <c r="F114" s="605"/>
      <c r="G114" s="606"/>
      <c r="H114" s="607"/>
      <c r="I114" s="608"/>
      <c r="J114" s="607"/>
      <c r="K114" s="606"/>
      <c r="L114" s="607"/>
      <c r="M114" s="608"/>
      <c r="N114" s="607"/>
      <c r="O114" s="608"/>
      <c r="Q114" s="679"/>
      <c r="S114" s="611"/>
    </row>
    <row r="115" spans="1:19" x14ac:dyDescent="0.2">
      <c r="A115" s="550">
        <v>102</v>
      </c>
      <c r="B115" s="615" t="s">
        <v>216</v>
      </c>
      <c r="C115" s="616" t="s">
        <v>217</v>
      </c>
      <c r="D115" s="604"/>
      <c r="E115" s="605"/>
      <c r="F115" s="605"/>
      <c r="G115" s="606"/>
      <c r="H115" s="607"/>
      <c r="I115" s="608"/>
      <c r="J115" s="607"/>
      <c r="K115" s="606"/>
      <c r="L115" s="607"/>
      <c r="M115" s="608"/>
      <c r="N115" s="607"/>
      <c r="O115" s="608"/>
      <c r="Q115" s="679"/>
      <c r="S115" s="611"/>
    </row>
    <row r="116" spans="1:19" x14ac:dyDescent="0.2">
      <c r="A116" s="550">
        <v>103</v>
      </c>
      <c r="B116" s="615" t="s">
        <v>218</v>
      </c>
      <c r="C116" s="616" t="s">
        <v>219</v>
      </c>
      <c r="D116" s="604"/>
      <c r="E116" s="605"/>
      <c r="F116" s="605"/>
      <c r="G116" s="606"/>
      <c r="H116" s="607"/>
      <c r="I116" s="608"/>
      <c r="J116" s="607"/>
      <c r="K116" s="606"/>
      <c r="L116" s="607"/>
      <c r="M116" s="608"/>
      <c r="N116" s="607"/>
      <c r="O116" s="608"/>
      <c r="Q116" s="679"/>
      <c r="S116" s="611"/>
    </row>
    <row r="117" spans="1:19" x14ac:dyDescent="0.2">
      <c r="A117" s="550">
        <v>104</v>
      </c>
      <c r="B117" s="632" t="s">
        <v>220</v>
      </c>
      <c r="C117" s="633" t="s">
        <v>221</v>
      </c>
      <c r="D117" s="604"/>
      <c r="E117" s="605"/>
      <c r="F117" s="605"/>
      <c r="G117" s="606"/>
      <c r="H117" s="607"/>
      <c r="I117" s="608"/>
      <c r="J117" s="607"/>
      <c r="K117" s="606"/>
      <c r="L117" s="607"/>
      <c r="M117" s="608"/>
      <c r="N117" s="607"/>
      <c r="O117" s="608"/>
      <c r="Q117" s="679"/>
      <c r="S117" s="611"/>
    </row>
    <row r="118" spans="1:19" x14ac:dyDescent="0.2">
      <c r="A118" s="550">
        <v>105</v>
      </c>
      <c r="B118" s="614" t="s">
        <v>222</v>
      </c>
      <c r="C118" s="613" t="s">
        <v>223</v>
      </c>
      <c r="D118" s="604"/>
      <c r="E118" s="605"/>
      <c r="F118" s="605"/>
      <c r="G118" s="606"/>
      <c r="H118" s="607"/>
      <c r="I118" s="608"/>
      <c r="J118" s="607"/>
      <c r="K118" s="606"/>
      <c r="L118" s="607"/>
      <c r="M118" s="608"/>
      <c r="N118" s="607"/>
      <c r="O118" s="608"/>
      <c r="Q118" s="679"/>
      <c r="S118" s="611"/>
    </row>
    <row r="119" spans="1:19" x14ac:dyDescent="0.2">
      <c r="A119" s="550">
        <v>106</v>
      </c>
      <c r="B119" s="615" t="s">
        <v>224</v>
      </c>
      <c r="C119" s="616" t="s">
        <v>225</v>
      </c>
      <c r="D119" s="604"/>
      <c r="E119" s="605"/>
      <c r="F119" s="605"/>
      <c r="G119" s="606"/>
      <c r="H119" s="607"/>
      <c r="I119" s="608"/>
      <c r="J119" s="607"/>
      <c r="K119" s="606"/>
      <c r="L119" s="607"/>
      <c r="M119" s="608"/>
      <c r="N119" s="607"/>
      <c r="O119" s="608"/>
      <c r="Q119" s="679"/>
      <c r="S119" s="611"/>
    </row>
    <row r="120" spans="1:19" x14ac:dyDescent="0.2">
      <c r="A120" s="550">
        <v>107</v>
      </c>
      <c r="B120" s="612" t="s">
        <v>226</v>
      </c>
      <c r="C120" s="634" t="s">
        <v>227</v>
      </c>
      <c r="D120" s="604"/>
      <c r="E120" s="605"/>
      <c r="F120" s="605"/>
      <c r="G120" s="606"/>
      <c r="H120" s="607"/>
      <c r="I120" s="608"/>
      <c r="J120" s="607"/>
      <c r="K120" s="606"/>
      <c r="L120" s="607"/>
      <c r="M120" s="608"/>
      <c r="N120" s="607"/>
      <c r="O120" s="608"/>
      <c r="Q120" s="679"/>
      <c r="S120" s="611"/>
    </row>
    <row r="121" spans="1:19" x14ac:dyDescent="0.2">
      <c r="A121" s="550">
        <v>108</v>
      </c>
      <c r="B121" s="615" t="s">
        <v>228</v>
      </c>
      <c r="C121" s="552" t="s">
        <v>229</v>
      </c>
      <c r="D121" s="604"/>
      <c r="E121" s="605"/>
      <c r="F121" s="605"/>
      <c r="G121" s="606"/>
      <c r="H121" s="607"/>
      <c r="I121" s="608"/>
      <c r="J121" s="607"/>
      <c r="K121" s="606"/>
      <c r="L121" s="607"/>
      <c r="M121" s="608"/>
      <c r="N121" s="607"/>
      <c r="O121" s="608"/>
      <c r="Q121" s="679"/>
      <c r="S121" s="611"/>
    </row>
    <row r="122" spans="1:19" x14ac:dyDescent="0.2">
      <c r="A122" s="550">
        <v>109</v>
      </c>
      <c r="B122" s="614" t="s">
        <v>230</v>
      </c>
      <c r="C122" s="616" t="s">
        <v>779</v>
      </c>
      <c r="D122" s="604"/>
      <c r="E122" s="605"/>
      <c r="F122" s="605"/>
      <c r="G122" s="606"/>
      <c r="H122" s="607"/>
      <c r="I122" s="608"/>
      <c r="J122" s="607"/>
      <c r="K122" s="606"/>
      <c r="L122" s="607"/>
      <c r="M122" s="608"/>
      <c r="N122" s="607"/>
      <c r="O122" s="608"/>
      <c r="Q122" s="679"/>
      <c r="S122" s="611"/>
    </row>
    <row r="123" spans="1:19" x14ac:dyDescent="0.2">
      <c r="A123" s="550">
        <v>110</v>
      </c>
      <c r="B123" s="551" t="s">
        <v>232</v>
      </c>
      <c r="C123" s="690" t="s">
        <v>233</v>
      </c>
      <c r="D123" s="604"/>
      <c r="E123" s="605"/>
      <c r="F123" s="605"/>
      <c r="G123" s="606"/>
      <c r="H123" s="607"/>
      <c r="I123" s="608"/>
      <c r="J123" s="607"/>
      <c r="K123" s="606"/>
      <c r="L123" s="607"/>
      <c r="M123" s="608"/>
      <c r="N123" s="607"/>
      <c r="O123" s="608"/>
      <c r="Q123" s="679"/>
      <c r="S123" s="611"/>
    </row>
    <row r="124" spans="1:19" x14ac:dyDescent="0.2">
      <c r="A124" s="550">
        <v>111</v>
      </c>
      <c r="B124" s="614" t="s">
        <v>234</v>
      </c>
      <c r="C124" s="616" t="s">
        <v>235</v>
      </c>
      <c r="D124" s="604"/>
      <c r="E124" s="605"/>
      <c r="F124" s="605"/>
      <c r="G124" s="606"/>
      <c r="H124" s="607"/>
      <c r="I124" s="608"/>
      <c r="J124" s="607"/>
      <c r="K124" s="606"/>
      <c r="L124" s="607"/>
      <c r="M124" s="608"/>
      <c r="N124" s="607"/>
      <c r="O124" s="608"/>
      <c r="Q124" s="679"/>
      <c r="S124" s="611"/>
    </row>
    <row r="125" spans="1:19" x14ac:dyDescent="0.2">
      <c r="A125" s="550">
        <v>112</v>
      </c>
      <c r="B125" s="614" t="s">
        <v>236</v>
      </c>
      <c r="C125" s="552" t="s">
        <v>237</v>
      </c>
      <c r="D125" s="604"/>
      <c r="E125" s="605"/>
      <c r="F125" s="605"/>
      <c r="G125" s="606"/>
      <c r="H125" s="607"/>
      <c r="I125" s="608"/>
      <c r="J125" s="607"/>
      <c r="K125" s="606"/>
      <c r="L125" s="607"/>
      <c r="M125" s="608"/>
      <c r="N125" s="607"/>
      <c r="O125" s="608"/>
      <c r="Q125" s="679"/>
      <c r="S125" s="611"/>
    </row>
    <row r="126" spans="1:19" x14ac:dyDescent="0.2">
      <c r="A126" s="550">
        <v>113</v>
      </c>
      <c r="B126" s="615" t="s">
        <v>238</v>
      </c>
      <c r="C126" s="616" t="s">
        <v>239</v>
      </c>
      <c r="D126" s="604"/>
      <c r="E126" s="605"/>
      <c r="F126" s="605"/>
      <c r="G126" s="606"/>
      <c r="H126" s="607"/>
      <c r="I126" s="608"/>
      <c r="J126" s="607"/>
      <c r="K126" s="606"/>
      <c r="L126" s="607"/>
      <c r="M126" s="608"/>
      <c r="N126" s="607"/>
      <c r="O126" s="608"/>
      <c r="Q126" s="679"/>
      <c r="S126" s="611"/>
    </row>
    <row r="127" spans="1:19" ht="25.5" x14ac:dyDescent="0.2">
      <c r="A127" s="550">
        <v>114</v>
      </c>
      <c r="B127" s="615" t="s">
        <v>240</v>
      </c>
      <c r="C127" s="560" t="s">
        <v>241</v>
      </c>
      <c r="D127" s="604"/>
      <c r="E127" s="605"/>
      <c r="F127" s="605"/>
      <c r="G127" s="606"/>
      <c r="H127" s="607"/>
      <c r="I127" s="608"/>
      <c r="J127" s="607"/>
      <c r="K127" s="606"/>
      <c r="L127" s="607"/>
      <c r="M127" s="608"/>
      <c r="N127" s="607"/>
      <c r="O127" s="608"/>
      <c r="Q127" s="679"/>
      <c r="S127" s="611"/>
    </row>
    <row r="128" spans="1:19" x14ac:dyDescent="0.2">
      <c r="A128" s="550">
        <v>115</v>
      </c>
      <c r="B128" s="615" t="s">
        <v>242</v>
      </c>
      <c r="C128" s="616" t="s">
        <v>243</v>
      </c>
      <c r="D128" s="604"/>
      <c r="E128" s="605"/>
      <c r="F128" s="605"/>
      <c r="G128" s="606"/>
      <c r="H128" s="607"/>
      <c r="I128" s="608"/>
      <c r="J128" s="607"/>
      <c r="K128" s="606"/>
      <c r="L128" s="607"/>
      <c r="M128" s="608"/>
      <c r="N128" s="607"/>
      <c r="O128" s="608"/>
      <c r="Q128" s="679"/>
      <c r="S128" s="611"/>
    </row>
    <row r="129" spans="1:19" x14ac:dyDescent="0.2">
      <c r="A129" s="550">
        <v>116</v>
      </c>
      <c r="B129" s="615" t="s">
        <v>244</v>
      </c>
      <c r="C129" s="616" t="s">
        <v>245</v>
      </c>
      <c r="D129" s="604">
        <f>E129+G129</f>
        <v>14639</v>
      </c>
      <c r="E129" s="605">
        <f>H129+J129+L129+N129</f>
        <v>14639</v>
      </c>
      <c r="F129" s="605"/>
      <c r="G129" s="606">
        <f>I129+K129+M129+O129</f>
        <v>0</v>
      </c>
      <c r="H129" s="607">
        <v>14639</v>
      </c>
      <c r="I129" s="608">
        <f>1-1</f>
        <v>0</v>
      </c>
      <c r="J129" s="607"/>
      <c r="K129" s="606"/>
      <c r="L129" s="607"/>
      <c r="M129" s="608"/>
      <c r="N129" s="607"/>
      <c r="O129" s="608"/>
      <c r="Q129" s="679"/>
      <c r="S129" s="611"/>
    </row>
    <row r="130" spans="1:19" x14ac:dyDescent="0.2">
      <c r="A130" s="550">
        <v>117</v>
      </c>
      <c r="B130" s="615" t="s">
        <v>246</v>
      </c>
      <c r="C130" s="616" t="s">
        <v>247</v>
      </c>
      <c r="D130" s="604"/>
      <c r="E130" s="605"/>
      <c r="F130" s="605"/>
      <c r="G130" s="606"/>
      <c r="H130" s="607"/>
      <c r="I130" s="608"/>
      <c r="J130" s="607"/>
      <c r="K130" s="606"/>
      <c r="L130" s="607"/>
      <c r="M130" s="608"/>
      <c r="N130" s="607"/>
      <c r="O130" s="608"/>
      <c r="Q130" s="679"/>
      <c r="S130" s="611"/>
    </row>
    <row r="131" spans="1:19" x14ac:dyDescent="0.2">
      <c r="A131" s="550">
        <v>118</v>
      </c>
      <c r="B131" s="612" t="s">
        <v>248</v>
      </c>
      <c r="C131" s="613" t="s">
        <v>249</v>
      </c>
      <c r="D131" s="604"/>
      <c r="E131" s="605"/>
      <c r="F131" s="605"/>
      <c r="G131" s="606"/>
      <c r="H131" s="607"/>
      <c r="I131" s="608"/>
      <c r="J131" s="607"/>
      <c r="K131" s="606"/>
      <c r="L131" s="607"/>
      <c r="M131" s="608"/>
      <c r="N131" s="607"/>
      <c r="O131" s="608"/>
      <c r="Q131" s="679"/>
      <c r="S131" s="611"/>
    </row>
    <row r="132" spans="1:19" x14ac:dyDescent="0.2">
      <c r="A132" s="550">
        <v>119</v>
      </c>
      <c r="B132" s="612" t="s">
        <v>250</v>
      </c>
      <c r="C132" s="616" t="s">
        <v>251</v>
      </c>
      <c r="D132" s="604"/>
      <c r="E132" s="605"/>
      <c r="F132" s="605"/>
      <c r="G132" s="606"/>
      <c r="H132" s="607"/>
      <c r="I132" s="608"/>
      <c r="J132" s="607"/>
      <c r="K132" s="606"/>
      <c r="L132" s="607"/>
      <c r="M132" s="608"/>
      <c r="N132" s="607"/>
      <c r="O132" s="608"/>
      <c r="Q132" s="679"/>
      <c r="S132" s="611"/>
    </row>
    <row r="133" spans="1:19" x14ac:dyDescent="0.2">
      <c r="A133" s="550">
        <v>120</v>
      </c>
      <c r="B133" s="551" t="s">
        <v>252</v>
      </c>
      <c r="C133" s="552" t="s">
        <v>253</v>
      </c>
      <c r="D133" s="604"/>
      <c r="E133" s="605"/>
      <c r="F133" s="605"/>
      <c r="G133" s="606"/>
      <c r="H133" s="607"/>
      <c r="I133" s="608"/>
      <c r="J133" s="607"/>
      <c r="K133" s="606"/>
      <c r="L133" s="607"/>
      <c r="M133" s="608"/>
      <c r="N133" s="607"/>
      <c r="O133" s="608"/>
      <c r="Q133" s="679"/>
      <c r="S133" s="611"/>
    </row>
    <row r="134" spans="1:19" x14ac:dyDescent="0.2">
      <c r="A134" s="550">
        <v>121</v>
      </c>
      <c r="B134" s="615" t="s">
        <v>254</v>
      </c>
      <c r="C134" s="616" t="s">
        <v>255</v>
      </c>
      <c r="D134" s="604"/>
      <c r="E134" s="605"/>
      <c r="F134" s="605"/>
      <c r="G134" s="606"/>
      <c r="H134" s="607"/>
      <c r="I134" s="608"/>
      <c r="J134" s="607"/>
      <c r="K134" s="606"/>
      <c r="L134" s="607"/>
      <c r="M134" s="608"/>
      <c r="N134" s="607"/>
      <c r="O134" s="608"/>
      <c r="Q134" s="679"/>
      <c r="S134" s="611"/>
    </row>
    <row r="135" spans="1:19" x14ac:dyDescent="0.2">
      <c r="A135" s="550">
        <v>122</v>
      </c>
      <c r="B135" s="615" t="s">
        <v>256</v>
      </c>
      <c r="C135" s="616" t="s">
        <v>257</v>
      </c>
      <c r="D135" s="604"/>
      <c r="E135" s="605"/>
      <c r="F135" s="605"/>
      <c r="G135" s="606"/>
      <c r="H135" s="607"/>
      <c r="I135" s="608"/>
      <c r="J135" s="607"/>
      <c r="K135" s="606"/>
      <c r="L135" s="607"/>
      <c r="M135" s="608"/>
      <c r="N135" s="607"/>
      <c r="O135" s="608"/>
      <c r="Q135" s="679"/>
      <c r="S135" s="611"/>
    </row>
    <row r="136" spans="1:19" x14ac:dyDescent="0.2">
      <c r="A136" s="550">
        <v>123</v>
      </c>
      <c r="B136" s="615" t="s">
        <v>258</v>
      </c>
      <c r="C136" s="616" t="s">
        <v>259</v>
      </c>
      <c r="D136" s="604"/>
      <c r="E136" s="605"/>
      <c r="F136" s="605"/>
      <c r="G136" s="606"/>
      <c r="H136" s="607"/>
      <c r="I136" s="608"/>
      <c r="J136" s="607"/>
      <c r="K136" s="606"/>
      <c r="L136" s="607"/>
      <c r="M136" s="608"/>
      <c r="N136" s="607"/>
      <c r="O136" s="608"/>
      <c r="Q136" s="679"/>
      <c r="S136" s="611"/>
    </row>
    <row r="137" spans="1:19" x14ac:dyDescent="0.2">
      <c r="A137" s="550">
        <v>124</v>
      </c>
      <c r="B137" s="551" t="s">
        <v>260</v>
      </c>
      <c r="C137" s="552" t="s">
        <v>261</v>
      </c>
      <c r="D137" s="604">
        <f>E137+G137</f>
        <v>19337</v>
      </c>
      <c r="E137" s="605">
        <f>H137+J137+L137+N137</f>
        <v>19337</v>
      </c>
      <c r="F137" s="605">
        <v>93</v>
      </c>
      <c r="G137" s="606"/>
      <c r="H137" s="607">
        <v>2544</v>
      </c>
      <c r="I137" s="608"/>
      <c r="J137" s="607">
        <v>2586</v>
      </c>
      <c r="K137" s="606"/>
      <c r="L137" s="607">
        <v>11129</v>
      </c>
      <c r="M137" s="608"/>
      <c r="N137" s="607">
        <f>3028+50</f>
        <v>3078</v>
      </c>
      <c r="O137" s="608"/>
      <c r="Q137" s="679"/>
      <c r="S137" s="611"/>
    </row>
    <row r="138" spans="1:19" x14ac:dyDescent="0.2">
      <c r="A138" s="550">
        <v>125</v>
      </c>
      <c r="B138" s="614" t="s">
        <v>262</v>
      </c>
      <c r="C138" s="552" t="s">
        <v>263</v>
      </c>
      <c r="D138" s="604">
        <f>E138+G138</f>
        <v>22201</v>
      </c>
      <c r="E138" s="605">
        <f>H138+J138+L138+N138</f>
        <v>22201</v>
      </c>
      <c r="F138" s="605">
        <v>0</v>
      </c>
      <c r="G138" s="606"/>
      <c r="H138" s="607">
        <v>3937</v>
      </c>
      <c r="I138" s="608"/>
      <c r="J138" s="607">
        <v>2928</v>
      </c>
      <c r="K138" s="606"/>
      <c r="L138" s="607">
        <v>12764</v>
      </c>
      <c r="M138" s="608"/>
      <c r="N138" s="607">
        <f>2290+282</f>
        <v>2572</v>
      </c>
      <c r="O138" s="608"/>
      <c r="Q138" s="679"/>
      <c r="S138" s="611"/>
    </row>
    <row r="139" spans="1:19" x14ac:dyDescent="0.2">
      <c r="A139" s="550">
        <v>126</v>
      </c>
      <c r="B139" s="615" t="s">
        <v>264</v>
      </c>
      <c r="C139" s="616" t="s">
        <v>265</v>
      </c>
      <c r="D139" s="604"/>
      <c r="E139" s="605"/>
      <c r="F139" s="605"/>
      <c r="G139" s="606"/>
      <c r="H139" s="607"/>
      <c r="I139" s="608"/>
      <c r="J139" s="607"/>
      <c r="K139" s="606"/>
      <c r="L139" s="607"/>
      <c r="M139" s="608"/>
      <c r="N139" s="607"/>
      <c r="O139" s="608"/>
      <c r="Q139" s="691"/>
      <c r="S139" s="611"/>
    </row>
    <row r="140" spans="1:19" x14ac:dyDescent="0.2">
      <c r="A140" s="550">
        <v>127</v>
      </c>
      <c r="B140" s="612" t="s">
        <v>266</v>
      </c>
      <c r="C140" s="613" t="s">
        <v>267</v>
      </c>
      <c r="D140" s="604"/>
      <c r="E140" s="605"/>
      <c r="F140" s="605"/>
      <c r="G140" s="606"/>
      <c r="H140" s="607"/>
      <c r="I140" s="608"/>
      <c r="J140" s="607"/>
      <c r="K140" s="606"/>
      <c r="L140" s="607"/>
      <c r="M140" s="608"/>
      <c r="N140" s="607"/>
      <c r="O140" s="608"/>
      <c r="Q140" s="691"/>
      <c r="S140" s="611"/>
    </row>
    <row r="141" spans="1:19" x14ac:dyDescent="0.2">
      <c r="A141" s="546">
        <v>128</v>
      </c>
      <c r="B141" s="176" t="s">
        <v>268</v>
      </c>
      <c r="C141" s="569" t="s">
        <v>269</v>
      </c>
      <c r="D141" s="604"/>
      <c r="E141" s="605"/>
      <c r="F141" s="605"/>
      <c r="G141" s="606"/>
      <c r="H141" s="607"/>
      <c r="I141" s="608"/>
      <c r="J141" s="607"/>
      <c r="K141" s="606"/>
      <c r="L141" s="607"/>
      <c r="M141" s="608"/>
      <c r="N141" s="607"/>
      <c r="O141" s="608"/>
      <c r="Q141" s="691"/>
      <c r="S141" s="611"/>
    </row>
    <row r="142" spans="1:19" x14ac:dyDescent="0.2">
      <c r="A142" s="546">
        <v>129</v>
      </c>
      <c r="B142" s="205" t="s">
        <v>270</v>
      </c>
      <c r="C142" s="635" t="s">
        <v>271</v>
      </c>
      <c r="D142" s="604"/>
      <c r="E142" s="605"/>
      <c r="F142" s="605"/>
      <c r="G142" s="606"/>
      <c r="H142" s="607"/>
      <c r="I142" s="608"/>
      <c r="J142" s="607"/>
      <c r="K142" s="606"/>
      <c r="L142" s="607"/>
      <c r="M142" s="608"/>
      <c r="N142" s="607"/>
      <c r="O142" s="608"/>
      <c r="Q142" s="691"/>
      <c r="S142" s="611"/>
    </row>
    <row r="143" spans="1:19" x14ac:dyDescent="0.2">
      <c r="A143" s="546">
        <v>130</v>
      </c>
      <c r="B143" s="207" t="s">
        <v>272</v>
      </c>
      <c r="C143" s="570" t="s">
        <v>273</v>
      </c>
      <c r="D143" s="604"/>
      <c r="E143" s="605"/>
      <c r="F143" s="605"/>
      <c r="G143" s="606"/>
      <c r="H143" s="607"/>
      <c r="I143" s="608"/>
      <c r="J143" s="607"/>
      <c r="K143" s="606"/>
      <c r="L143" s="607"/>
      <c r="M143" s="608"/>
      <c r="N143" s="607"/>
      <c r="O143" s="608"/>
      <c r="Q143" s="691"/>
      <c r="S143" s="611"/>
    </row>
    <row r="144" spans="1:19" x14ac:dyDescent="0.2">
      <c r="A144" s="546">
        <v>131</v>
      </c>
      <c r="B144" s="571" t="s">
        <v>274</v>
      </c>
      <c r="C144" s="572" t="s">
        <v>749</v>
      </c>
      <c r="D144" s="604"/>
      <c r="E144" s="605"/>
      <c r="F144" s="605"/>
      <c r="G144" s="606"/>
      <c r="H144" s="607"/>
      <c r="I144" s="608"/>
      <c r="J144" s="607"/>
      <c r="K144" s="606"/>
      <c r="L144" s="607"/>
      <c r="M144" s="608"/>
      <c r="N144" s="607"/>
      <c r="O144" s="608"/>
      <c r="Q144" s="691"/>
      <c r="S144" s="611"/>
    </row>
    <row r="145" spans="1:19" x14ac:dyDescent="0.2">
      <c r="A145" s="546">
        <v>132</v>
      </c>
      <c r="B145" s="40" t="s">
        <v>275</v>
      </c>
      <c r="C145" s="573" t="s">
        <v>276</v>
      </c>
      <c r="D145" s="604"/>
      <c r="E145" s="605"/>
      <c r="F145" s="605"/>
      <c r="G145" s="606"/>
      <c r="H145" s="607"/>
      <c r="I145" s="608"/>
      <c r="J145" s="607"/>
      <c r="K145" s="606"/>
      <c r="L145" s="607"/>
      <c r="M145" s="608"/>
      <c r="N145" s="607"/>
      <c r="O145" s="608"/>
      <c r="Q145" s="691"/>
      <c r="S145" s="611"/>
    </row>
    <row r="146" spans="1:19" x14ac:dyDescent="0.2">
      <c r="A146" s="546">
        <v>133</v>
      </c>
      <c r="B146" s="38" t="s">
        <v>277</v>
      </c>
      <c r="C146" s="573" t="s">
        <v>278</v>
      </c>
      <c r="D146" s="604"/>
      <c r="E146" s="605"/>
      <c r="F146" s="605"/>
      <c r="G146" s="606"/>
      <c r="H146" s="607"/>
      <c r="I146" s="608"/>
      <c r="J146" s="607"/>
      <c r="K146" s="606"/>
      <c r="L146" s="607"/>
      <c r="M146" s="608"/>
      <c r="N146" s="607"/>
      <c r="O146" s="608"/>
      <c r="Q146" s="691"/>
      <c r="S146" s="611"/>
    </row>
    <row r="147" spans="1:19" x14ac:dyDescent="0.2">
      <c r="A147" s="546">
        <v>134</v>
      </c>
      <c r="B147" s="38" t="s">
        <v>279</v>
      </c>
      <c r="C147" s="573" t="s">
        <v>280</v>
      </c>
      <c r="D147" s="604"/>
      <c r="E147" s="605"/>
      <c r="F147" s="605"/>
      <c r="G147" s="606"/>
      <c r="H147" s="607"/>
      <c r="I147" s="608"/>
      <c r="J147" s="604"/>
      <c r="K147" s="606"/>
      <c r="L147" s="607"/>
      <c r="M147" s="608"/>
      <c r="N147" s="604"/>
      <c r="O147" s="608"/>
      <c r="Q147" s="691"/>
      <c r="S147" s="611"/>
    </row>
    <row r="148" spans="1:19" ht="24" x14ac:dyDescent="0.2">
      <c r="A148" s="546">
        <v>135</v>
      </c>
      <c r="B148" s="38" t="s">
        <v>711</v>
      </c>
      <c r="C148" s="485" t="s">
        <v>444</v>
      </c>
      <c r="D148" s="604"/>
      <c r="E148" s="605"/>
      <c r="F148" s="605"/>
      <c r="G148" s="606"/>
      <c r="H148" s="607"/>
      <c r="I148" s="608"/>
      <c r="J148" s="604"/>
      <c r="K148" s="606"/>
      <c r="L148" s="607"/>
      <c r="M148" s="608"/>
      <c r="N148" s="604"/>
      <c r="O148" s="608"/>
      <c r="Q148" s="691"/>
      <c r="S148" s="611"/>
    </row>
    <row r="149" spans="1:19" x14ac:dyDescent="0.2">
      <c r="A149" s="546">
        <v>136</v>
      </c>
      <c r="B149" s="38" t="s">
        <v>281</v>
      </c>
      <c r="C149" s="485" t="s">
        <v>282</v>
      </c>
      <c r="D149" s="604"/>
      <c r="E149" s="605"/>
      <c r="F149" s="605"/>
      <c r="G149" s="606"/>
      <c r="H149" s="607"/>
      <c r="I149" s="608"/>
      <c r="J149" s="604"/>
      <c r="K149" s="606"/>
      <c r="L149" s="607"/>
      <c r="M149" s="608"/>
      <c r="N149" s="604"/>
      <c r="O149" s="608"/>
      <c r="Q149" s="691"/>
      <c r="S149" s="611"/>
    </row>
    <row r="150" spans="1:19" ht="13.5" thickBot="1" x14ac:dyDescent="0.25">
      <c r="A150" s="547">
        <v>137</v>
      </c>
      <c r="B150" s="574" t="s">
        <v>756</v>
      </c>
      <c r="C150" s="575" t="s">
        <v>757</v>
      </c>
      <c r="D150" s="636"/>
      <c r="E150" s="637"/>
      <c r="F150" s="637"/>
      <c r="G150" s="638"/>
      <c r="H150" s="639"/>
      <c r="I150" s="640"/>
      <c r="J150" s="636"/>
      <c r="K150" s="638"/>
      <c r="L150" s="639"/>
      <c r="M150" s="640"/>
      <c r="N150" s="636"/>
      <c r="O150" s="640"/>
      <c r="Q150" s="691"/>
      <c r="S150" s="611"/>
    </row>
    <row r="151" spans="1:19" s="558" customFormat="1" x14ac:dyDescent="0.2">
      <c r="C151" s="692"/>
      <c r="D151" s="641"/>
      <c r="E151" s="641"/>
      <c r="F151" s="641"/>
      <c r="G151" s="641"/>
      <c r="H151" s="641"/>
      <c r="I151" s="641"/>
      <c r="J151" s="641"/>
      <c r="K151" s="641"/>
      <c r="L151" s="641"/>
      <c r="M151" s="641"/>
      <c r="N151" s="641"/>
      <c r="O151" s="641"/>
      <c r="P151" s="641"/>
      <c r="Q151" s="693"/>
    </row>
    <row r="152" spans="1:19" s="558" customFormat="1" x14ac:dyDescent="0.2">
      <c r="D152" s="641"/>
      <c r="E152" s="641"/>
      <c r="F152" s="641"/>
      <c r="G152" s="641"/>
      <c r="H152" s="641"/>
      <c r="I152" s="641"/>
      <c r="J152" s="641"/>
      <c r="K152" s="641"/>
      <c r="L152" s="641"/>
      <c r="M152" s="641"/>
      <c r="N152" s="641"/>
      <c r="O152" s="641"/>
      <c r="P152" s="641"/>
      <c r="Q152" s="693"/>
    </row>
    <row r="153" spans="1:19" s="558" customFormat="1" x14ac:dyDescent="0.2">
      <c r="L153" s="641"/>
      <c r="M153" s="641"/>
      <c r="N153" s="641"/>
      <c r="O153" s="641"/>
      <c r="P153" s="641"/>
      <c r="Q153" s="693"/>
    </row>
  </sheetData>
  <mergeCells count="19">
    <mergeCell ref="A1:O1"/>
    <mergeCell ref="A3:A6"/>
    <mergeCell ref="B3:B6"/>
    <mergeCell ref="C3:C6"/>
    <mergeCell ref="D3:O3"/>
    <mergeCell ref="D4:D6"/>
    <mergeCell ref="H4:O4"/>
    <mergeCell ref="E5:E6"/>
    <mergeCell ref="G5:G6"/>
    <mergeCell ref="H5:I5"/>
    <mergeCell ref="J5:K5"/>
    <mergeCell ref="L5:M5"/>
    <mergeCell ref="N5:O5"/>
    <mergeCell ref="A9:C9"/>
    <mergeCell ref="A10:C10"/>
    <mergeCell ref="E4:G4"/>
    <mergeCell ref="A8:C8"/>
    <mergeCell ref="A91:A94"/>
    <mergeCell ref="B91:B94"/>
  </mergeCells>
  <conditionalFormatting sqref="J12:J91 J93:J151">
    <cfRule type="cellIs" dxfId="0" priority="1" operator="lessThan">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1"/>
  <sheetViews>
    <sheetView zoomScale="90" zoomScaleNormal="90" workbookViewId="0">
      <pane xSplit="3" ySplit="11" topLeftCell="D130" activePane="bottomRight" state="frozen"/>
      <selection activeCell="U160" activeCellId="1" sqref="AC12:AC149 U160"/>
      <selection pane="topRight" activeCell="U160" activeCellId="1" sqref="AC12:AC149 U160"/>
      <selection pane="bottomLeft" activeCell="U160" activeCellId="1" sqref="AC12:AC149 U160"/>
      <selection pane="bottomRight" activeCell="L12" sqref="L12:L150"/>
    </sheetView>
  </sheetViews>
  <sheetFormatPr defaultColWidth="9.140625" defaultRowHeight="12" x14ac:dyDescent="0.2"/>
  <cols>
    <col min="1" max="1" width="5.85546875" style="794" customWidth="1"/>
    <col min="2" max="2" width="9.140625" style="794"/>
    <col min="3" max="3" width="32.5703125" style="794" customWidth="1"/>
    <col min="4" max="4" width="13.140625" style="794" customWidth="1"/>
    <col min="5" max="5" width="9.85546875" style="794" customWidth="1"/>
    <col min="6" max="6" width="15.42578125" style="794" customWidth="1"/>
    <col min="7" max="7" width="10.140625" style="794" customWidth="1"/>
    <col min="8" max="8" width="15.7109375" style="794" customWidth="1"/>
    <col min="9" max="9" width="10.7109375" style="794" customWidth="1"/>
    <col min="10" max="10" width="14.7109375" style="794" customWidth="1"/>
    <col min="11" max="11" width="10.7109375" style="794" customWidth="1"/>
    <col min="12" max="12" width="14.28515625" style="794" customWidth="1"/>
    <col min="13" max="13" width="7.5703125" style="794" customWidth="1"/>
    <col min="14" max="14" width="15.5703125" style="794" customWidth="1"/>
    <col min="15" max="15" width="16.85546875" style="794" customWidth="1"/>
    <col min="16" max="18" width="10.42578125" style="794" customWidth="1"/>
    <col min="19" max="19" width="11.85546875" style="794" customWidth="1"/>
    <col min="20" max="20" width="26" style="794" customWidth="1"/>
    <col min="21" max="21" width="10.7109375" style="794" customWidth="1"/>
    <col min="22" max="23" width="13.140625" style="794" customWidth="1"/>
    <col min="24" max="24" width="3.85546875" style="794" customWidth="1"/>
    <col min="25" max="25" width="12.140625" style="794" customWidth="1"/>
    <col min="26" max="26" width="12" style="794" customWidth="1"/>
    <col min="27" max="33" width="9.140625" style="794"/>
    <col min="34" max="34" width="10.42578125" style="794" customWidth="1"/>
    <col min="35" max="16384" width="9.140625" style="794"/>
  </cols>
  <sheetData>
    <row r="1" spans="1:30" ht="22.5" customHeight="1" x14ac:dyDescent="0.2">
      <c r="A1" s="916" t="s">
        <v>422</v>
      </c>
      <c r="B1" s="916"/>
      <c r="C1" s="916"/>
      <c r="D1" s="916"/>
      <c r="E1" s="916"/>
      <c r="F1" s="916"/>
      <c r="G1" s="916"/>
      <c r="H1" s="916"/>
      <c r="I1" s="916"/>
      <c r="J1" s="916"/>
      <c r="K1" s="916"/>
      <c r="L1" s="916"/>
      <c r="M1" s="916"/>
      <c r="N1" s="916"/>
      <c r="O1" s="916"/>
      <c r="P1" s="916"/>
      <c r="Q1" s="916"/>
      <c r="R1" s="916"/>
      <c r="S1" s="916"/>
      <c r="T1" s="916"/>
      <c r="U1" s="916"/>
      <c r="V1" s="916"/>
      <c r="W1" s="916"/>
    </row>
    <row r="2" spans="1:30" ht="20.25" customHeight="1" x14ac:dyDescent="0.2">
      <c r="A2" s="917" t="s">
        <v>1</v>
      </c>
      <c r="B2" s="918" t="s">
        <v>341</v>
      </c>
      <c r="C2" s="917" t="s">
        <v>423</v>
      </c>
      <c r="D2" s="917" t="s">
        <v>424</v>
      </c>
      <c r="E2" s="917"/>
      <c r="F2" s="917"/>
      <c r="G2" s="917"/>
      <c r="H2" s="917"/>
      <c r="I2" s="917"/>
      <c r="J2" s="917"/>
      <c r="K2" s="917"/>
      <c r="L2" s="917"/>
      <c r="M2" s="917"/>
      <c r="N2" s="917"/>
      <c r="O2" s="917"/>
      <c r="P2" s="917"/>
      <c r="Q2" s="917"/>
      <c r="R2" s="917"/>
      <c r="S2" s="917"/>
      <c r="T2" s="917"/>
      <c r="U2" s="917"/>
      <c r="V2" s="917"/>
      <c r="W2" s="917"/>
    </row>
    <row r="3" spans="1:30" ht="12" customHeight="1" x14ac:dyDescent="0.2">
      <c r="A3" s="917"/>
      <c r="B3" s="919"/>
      <c r="C3" s="917"/>
      <c r="D3" s="921" t="s">
        <v>425</v>
      </c>
      <c r="E3" s="917" t="s">
        <v>426</v>
      </c>
      <c r="F3" s="917"/>
      <c r="G3" s="917"/>
      <c r="H3" s="917"/>
      <c r="I3" s="917"/>
      <c r="J3" s="917"/>
      <c r="K3" s="917"/>
      <c r="L3" s="917"/>
      <c r="M3" s="917"/>
      <c r="N3" s="917"/>
      <c r="O3" s="917"/>
      <c r="P3" s="917"/>
      <c r="Q3" s="917"/>
      <c r="R3" s="917"/>
      <c r="S3" s="917"/>
      <c r="T3" s="917"/>
      <c r="U3" s="917"/>
      <c r="V3" s="917"/>
      <c r="W3" s="917"/>
    </row>
    <row r="4" spans="1:30" ht="24.75" customHeight="1" x14ac:dyDescent="0.2">
      <c r="A4" s="917"/>
      <c r="B4" s="919"/>
      <c r="C4" s="917"/>
      <c r="D4" s="921"/>
      <c r="E4" s="917" t="s">
        <v>427</v>
      </c>
      <c r="F4" s="917"/>
      <c r="G4" s="917"/>
      <c r="H4" s="917"/>
      <c r="I4" s="923" t="s">
        <v>428</v>
      </c>
      <c r="J4" s="924"/>
      <c r="K4" s="924"/>
      <c r="L4" s="924"/>
      <c r="M4" s="924"/>
      <c r="N4" s="924"/>
      <c r="O4" s="924"/>
      <c r="P4" s="925" t="s">
        <v>429</v>
      </c>
      <c r="Q4" s="926"/>
      <c r="R4" s="927"/>
      <c r="S4" s="923" t="s">
        <v>430</v>
      </c>
      <c r="T4" s="924"/>
      <c r="U4" s="924"/>
      <c r="V4" s="924"/>
      <c r="W4" s="931"/>
    </row>
    <row r="5" spans="1:30" ht="27.75" customHeight="1" x14ac:dyDescent="0.2">
      <c r="A5" s="917"/>
      <c r="B5" s="919"/>
      <c r="C5" s="917"/>
      <c r="D5" s="921"/>
      <c r="E5" s="917" t="s">
        <v>388</v>
      </c>
      <c r="F5" s="917" t="s">
        <v>293</v>
      </c>
      <c r="G5" s="917"/>
      <c r="H5" s="917"/>
      <c r="I5" s="932" t="s">
        <v>388</v>
      </c>
      <c r="J5" s="917" t="s">
        <v>728</v>
      </c>
      <c r="K5" s="932" t="s">
        <v>726</v>
      </c>
      <c r="L5" s="917" t="s">
        <v>431</v>
      </c>
      <c r="M5" s="917" t="s">
        <v>432</v>
      </c>
      <c r="N5" s="917"/>
      <c r="O5" s="917"/>
      <c r="P5" s="928"/>
      <c r="Q5" s="929"/>
      <c r="R5" s="930"/>
      <c r="S5" s="922" t="s">
        <v>388</v>
      </c>
      <c r="T5" s="933" t="s">
        <v>293</v>
      </c>
      <c r="U5" s="934"/>
      <c r="V5" s="934"/>
      <c r="W5" s="935"/>
    </row>
    <row r="6" spans="1:30" ht="13.5" customHeight="1" x14ac:dyDescent="0.2">
      <c r="A6" s="917"/>
      <c r="B6" s="919"/>
      <c r="C6" s="917"/>
      <c r="D6" s="921"/>
      <c r="E6" s="917"/>
      <c r="F6" s="937" t="s">
        <v>727</v>
      </c>
      <c r="G6" s="937" t="s">
        <v>726</v>
      </c>
      <c r="H6" s="917" t="s">
        <v>433</v>
      </c>
      <c r="I6" s="921"/>
      <c r="J6" s="917"/>
      <c r="K6" s="921"/>
      <c r="L6" s="917"/>
      <c r="M6" s="932" t="s">
        <v>434</v>
      </c>
      <c r="N6" s="923" t="s">
        <v>293</v>
      </c>
      <c r="O6" s="931"/>
      <c r="P6" s="925" t="s">
        <v>434</v>
      </c>
      <c r="Q6" s="923" t="s">
        <v>293</v>
      </c>
      <c r="R6" s="931"/>
      <c r="S6" s="922"/>
      <c r="T6" s="939" t="s">
        <v>435</v>
      </c>
      <c r="U6" s="939" t="s">
        <v>436</v>
      </c>
      <c r="V6" s="940" t="s">
        <v>437</v>
      </c>
      <c r="W6" s="939" t="s">
        <v>438</v>
      </c>
    </row>
    <row r="7" spans="1:30" ht="138" customHeight="1" x14ac:dyDescent="0.2">
      <c r="A7" s="917"/>
      <c r="B7" s="920"/>
      <c r="C7" s="917"/>
      <c r="D7" s="922"/>
      <c r="E7" s="917"/>
      <c r="F7" s="938"/>
      <c r="G7" s="938"/>
      <c r="H7" s="917"/>
      <c r="I7" s="922"/>
      <c r="J7" s="917"/>
      <c r="K7" s="922"/>
      <c r="L7" s="917"/>
      <c r="M7" s="922"/>
      <c r="N7" s="795" t="s">
        <v>439</v>
      </c>
      <c r="O7" s="795" t="s">
        <v>440</v>
      </c>
      <c r="P7" s="928"/>
      <c r="Q7" s="796" t="s">
        <v>441</v>
      </c>
      <c r="R7" s="796" t="s">
        <v>442</v>
      </c>
      <c r="S7" s="917"/>
      <c r="T7" s="939"/>
      <c r="U7" s="939"/>
      <c r="V7" s="940"/>
      <c r="W7" s="939"/>
    </row>
    <row r="8" spans="1:30" s="800" customFormat="1" ht="11.25" x14ac:dyDescent="0.2">
      <c r="A8" s="797">
        <v>1</v>
      </c>
      <c r="B8" s="797">
        <v>2</v>
      </c>
      <c r="C8" s="797">
        <v>3</v>
      </c>
      <c r="D8" s="798" t="s">
        <v>753</v>
      </c>
      <c r="E8" s="798">
        <v>5</v>
      </c>
      <c r="F8" s="798">
        <v>6</v>
      </c>
      <c r="G8" s="798">
        <v>7</v>
      </c>
      <c r="H8" s="798">
        <v>8</v>
      </c>
      <c r="I8" s="798">
        <v>9</v>
      </c>
      <c r="J8" s="798">
        <v>10</v>
      </c>
      <c r="K8" s="798"/>
      <c r="L8" s="798">
        <v>10</v>
      </c>
      <c r="M8" s="798">
        <v>11</v>
      </c>
      <c r="N8" s="798">
        <v>12</v>
      </c>
      <c r="O8" s="798">
        <v>13</v>
      </c>
      <c r="P8" s="798">
        <v>14</v>
      </c>
      <c r="Q8" s="798">
        <v>15</v>
      </c>
      <c r="R8" s="798">
        <v>16</v>
      </c>
      <c r="S8" s="797">
        <v>17</v>
      </c>
      <c r="T8" s="799">
        <v>18</v>
      </c>
      <c r="U8" s="799">
        <v>19</v>
      </c>
      <c r="V8" s="799">
        <v>20</v>
      </c>
      <c r="W8" s="799">
        <v>21</v>
      </c>
    </row>
    <row r="9" spans="1:30" s="800" customFormat="1" x14ac:dyDescent="0.2">
      <c r="A9" s="936" t="s">
        <v>388</v>
      </c>
      <c r="B9" s="936"/>
      <c r="C9" s="936"/>
      <c r="D9" s="801">
        <f>D10+D11</f>
        <v>12020179</v>
      </c>
      <c r="E9" s="801">
        <f t="shared" ref="E9:E74" si="0">F9+H9</f>
        <v>1030953</v>
      </c>
      <c r="F9" s="801">
        <f t="shared" ref="F9:R9" si="1">F10+F11</f>
        <v>197472</v>
      </c>
      <c r="G9" s="801">
        <f t="shared" si="1"/>
        <v>74647</v>
      </c>
      <c r="H9" s="801">
        <f t="shared" si="1"/>
        <v>833481</v>
      </c>
      <c r="I9" s="801">
        <f t="shared" si="1"/>
        <v>1670884</v>
      </c>
      <c r="J9" s="801">
        <f t="shared" si="1"/>
        <v>1661623</v>
      </c>
      <c r="K9" s="801">
        <f t="shared" si="1"/>
        <v>150415</v>
      </c>
      <c r="L9" s="801">
        <f t="shared" si="1"/>
        <v>196143</v>
      </c>
      <c r="M9" s="801">
        <f t="shared" si="1"/>
        <v>9261</v>
      </c>
      <c r="N9" s="801">
        <f t="shared" si="1"/>
        <v>3555</v>
      </c>
      <c r="O9" s="801">
        <f t="shared" si="1"/>
        <v>5706</v>
      </c>
      <c r="P9" s="801">
        <f t="shared" si="1"/>
        <v>520444</v>
      </c>
      <c r="Q9" s="801">
        <f t="shared" si="1"/>
        <v>266612</v>
      </c>
      <c r="R9" s="801">
        <f t="shared" si="1"/>
        <v>253832</v>
      </c>
      <c r="S9" s="802">
        <f>SUM(T9:W9)</f>
        <v>8797898</v>
      </c>
      <c r="T9" s="803">
        <f>T10+T11</f>
        <v>1821613</v>
      </c>
      <c r="U9" s="803">
        <f>U10+U11</f>
        <v>4175530</v>
      </c>
      <c r="V9" s="803">
        <f>V10+V11</f>
        <v>841042</v>
      </c>
      <c r="W9" s="803">
        <f>W10+W11</f>
        <v>1959713</v>
      </c>
      <c r="Y9" s="804"/>
      <c r="AA9" s="804"/>
    </row>
    <row r="10" spans="1:30" s="800" customFormat="1" ht="18" customHeight="1" x14ac:dyDescent="0.2">
      <c r="A10" s="941" t="s">
        <v>13</v>
      </c>
      <c r="B10" s="942"/>
      <c r="C10" s="943"/>
      <c r="D10" s="805">
        <f t="shared" ref="D10:D75" si="2">E10+I10+P10+S10</f>
        <v>20128</v>
      </c>
      <c r="E10" s="805">
        <f t="shared" si="0"/>
        <v>0</v>
      </c>
      <c r="F10" s="805">
        <f>'[18]Профилак.Свод (Пр.15-25)   '!F10+'[18]Уточнение для Пр.1-26'!F10</f>
        <v>0</v>
      </c>
      <c r="G10" s="805">
        <f>'[18]Профилак.Свод (Пр.15-25)   '!G10+'[18]Уточнение для Пр.1-26'!G10</f>
        <v>0</v>
      </c>
      <c r="H10" s="805">
        <f>'[18]Профилак.Свод (Пр.15-25)   '!H10+'[18]Уточнение для Пр.1-26'!H10</f>
        <v>0</v>
      </c>
      <c r="I10" s="805">
        <f>J10+M10</f>
        <v>0</v>
      </c>
      <c r="J10" s="805">
        <f>'[18]Профилак.Свод (Пр.15-25)   '!J10+'[18]Уточнение для Пр.1-26'!J10</f>
        <v>0</v>
      </c>
      <c r="K10" s="805">
        <f>'[18]Профилак.Свод (Пр.15-25)   '!K10+'[18]Уточнение для Пр.1-26'!K10</f>
        <v>0</v>
      </c>
      <c r="L10" s="805">
        <f>'[18]Профилак.Свод (Пр.15-25)   '!L10+'[18]Уточнение для Пр.1-26'!L10</f>
        <v>0</v>
      </c>
      <c r="M10" s="805">
        <f>N10+O10</f>
        <v>0</v>
      </c>
      <c r="N10" s="805">
        <f>'[18]Профилак.Свод (Пр.15-25)   '!N10+'[18]Уточнение для Пр.1-26'!N10</f>
        <v>0</v>
      </c>
      <c r="O10" s="805">
        <f>'[18]Профилак.Свод (Пр.15-25)   '!O10+'[18]Уточнение для Пр.1-26'!O10</f>
        <v>0</v>
      </c>
      <c r="P10" s="805">
        <f>Q10+R10</f>
        <v>0</v>
      </c>
      <c r="Q10" s="805">
        <f>'[18]Профилак.Свод (Пр.15-25)   '!Q10+'[18]Уточнение для Пр.1-26'!Q10</f>
        <v>0</v>
      </c>
      <c r="R10" s="805">
        <f>'[18]Профилак.Свод (Пр.15-25)   '!R10+'[18]Уточнение для Пр.1-26'!R10</f>
        <v>0</v>
      </c>
      <c r="S10" s="802">
        <f>T10+U10</f>
        <v>20128</v>
      </c>
      <c r="T10" s="806">
        <f>'[18]Профилак.Свод (Пр.15-25)   '!T10+'[18]Уточнение для Пр.1-26'!T10</f>
        <v>0</v>
      </c>
      <c r="U10" s="806">
        <v>20128</v>
      </c>
      <c r="V10" s="806">
        <f>'[18]Профилак.Свод (Пр.15-25)   '!V10+'[18]Уточнение для Пр.1-26'!V10</f>
        <v>0</v>
      </c>
      <c r="W10" s="806">
        <f>'[18]Профилак.Свод (Пр.15-25)   '!W10+'[18]Уточнение для Пр.1-26'!W10</f>
        <v>0</v>
      </c>
      <c r="Y10" s="804"/>
      <c r="AA10" s="804"/>
    </row>
    <row r="11" spans="1:30" s="800" customFormat="1" ht="12" customHeight="1" x14ac:dyDescent="0.2">
      <c r="A11" s="944" t="s">
        <v>14</v>
      </c>
      <c r="B11" s="945"/>
      <c r="C11" s="946"/>
      <c r="D11" s="801">
        <f t="shared" si="2"/>
        <v>12000051</v>
      </c>
      <c r="E11" s="801">
        <f t="shared" si="0"/>
        <v>1030953</v>
      </c>
      <c r="F11" s="801">
        <f t="shared" ref="F11:R11" si="3">SUM(F12:F147)-F92</f>
        <v>197472</v>
      </c>
      <c r="G11" s="801">
        <f t="shared" si="3"/>
        <v>74647</v>
      </c>
      <c r="H11" s="801">
        <f t="shared" si="3"/>
        <v>833481</v>
      </c>
      <c r="I11" s="801">
        <f t="shared" si="3"/>
        <v>1670884</v>
      </c>
      <c r="J11" s="801">
        <f t="shared" si="3"/>
        <v>1661623</v>
      </c>
      <c r="K11" s="801">
        <f t="shared" si="3"/>
        <v>150415</v>
      </c>
      <c r="L11" s="801">
        <f t="shared" si="3"/>
        <v>196143</v>
      </c>
      <c r="M11" s="801">
        <f t="shared" si="3"/>
        <v>9261</v>
      </c>
      <c r="N11" s="801">
        <f t="shared" si="3"/>
        <v>3555</v>
      </c>
      <c r="O11" s="801">
        <f t="shared" si="3"/>
        <v>5706</v>
      </c>
      <c r="P11" s="801">
        <f t="shared" si="3"/>
        <v>520444</v>
      </c>
      <c r="Q11" s="801">
        <f t="shared" si="3"/>
        <v>266612</v>
      </c>
      <c r="R11" s="801">
        <f t="shared" si="3"/>
        <v>253832</v>
      </c>
      <c r="S11" s="802">
        <f>SUM(T11:W11)</f>
        <v>8777770</v>
      </c>
      <c r="T11" s="803">
        <f>SUM(T12:T147)-T92</f>
        <v>1821613</v>
      </c>
      <c r="U11" s="803">
        <f>SUM(U12:U147)-U92</f>
        <v>4155402</v>
      </c>
      <c r="V11" s="803">
        <f>SUM(V12:V147)-V92</f>
        <v>841042</v>
      </c>
      <c r="W11" s="803">
        <f>SUM(W12:W147)-W92</f>
        <v>1959713</v>
      </c>
      <c r="Y11" s="804"/>
      <c r="Z11" s="804"/>
      <c r="AA11" s="804"/>
    </row>
    <row r="12" spans="1:30" x14ac:dyDescent="0.2">
      <c r="A12" s="173">
        <v>1</v>
      </c>
      <c r="B12" s="174" t="s">
        <v>15</v>
      </c>
      <c r="C12" s="122" t="s">
        <v>16</v>
      </c>
      <c r="D12" s="801">
        <f t="shared" si="2"/>
        <v>51743</v>
      </c>
      <c r="E12" s="801">
        <f t="shared" si="0"/>
        <v>4400</v>
      </c>
      <c r="F12" s="805">
        <v>981</v>
      </c>
      <c r="G12" s="805">
        <v>233</v>
      </c>
      <c r="H12" s="805">
        <v>3419</v>
      </c>
      <c r="I12" s="801">
        <f>J12+M12</f>
        <v>7584</v>
      </c>
      <c r="J12" s="805">
        <v>7535</v>
      </c>
      <c r="K12" s="805">
        <v>661</v>
      </c>
      <c r="L12" s="805">
        <v>835</v>
      </c>
      <c r="M12" s="805">
        <f t="shared" ref="M12:M77" si="4">N12+O12</f>
        <v>49</v>
      </c>
      <c r="N12" s="805">
        <v>0</v>
      </c>
      <c r="O12" s="805">
        <v>49</v>
      </c>
      <c r="P12" s="801">
        <f t="shared" ref="P12:P77" si="5">Q12+R12</f>
        <v>2118</v>
      </c>
      <c r="Q12" s="805">
        <v>998</v>
      </c>
      <c r="R12" s="805">
        <v>1120</v>
      </c>
      <c r="S12" s="801">
        <f t="shared" ref="S12:S75" si="6">SUM(T12:X12)</f>
        <v>37641</v>
      </c>
      <c r="T12" s="806">
        <v>22560</v>
      </c>
      <c r="U12" s="806">
        <v>10318</v>
      </c>
      <c r="V12" s="806">
        <v>500</v>
      </c>
      <c r="W12" s="806">
        <v>4263</v>
      </c>
      <c r="Y12" s="804"/>
      <c r="Z12" s="804"/>
      <c r="AA12" s="804"/>
      <c r="AB12" s="800"/>
      <c r="AD12" s="800"/>
    </row>
    <row r="13" spans="1:30" x14ac:dyDescent="0.2">
      <c r="A13" s="173">
        <v>2</v>
      </c>
      <c r="B13" s="175" t="s">
        <v>17</v>
      </c>
      <c r="C13" s="122" t="s">
        <v>18</v>
      </c>
      <c r="D13" s="801">
        <f t="shared" si="2"/>
        <v>50281</v>
      </c>
      <c r="E13" s="801">
        <f t="shared" si="0"/>
        <v>3985</v>
      </c>
      <c r="F13" s="805">
        <v>921</v>
      </c>
      <c r="G13" s="805">
        <v>140</v>
      </c>
      <c r="H13" s="805">
        <v>3064</v>
      </c>
      <c r="I13" s="801">
        <f t="shared" ref="I13:I77" si="7">J13+M13</f>
        <v>7862</v>
      </c>
      <c r="J13" s="805">
        <v>7750</v>
      </c>
      <c r="K13" s="805">
        <v>367</v>
      </c>
      <c r="L13" s="805">
        <v>925</v>
      </c>
      <c r="M13" s="805">
        <f t="shared" si="4"/>
        <v>112</v>
      </c>
      <c r="N13" s="805">
        <v>10</v>
      </c>
      <c r="O13" s="805">
        <v>102</v>
      </c>
      <c r="P13" s="801">
        <f t="shared" si="5"/>
        <v>1930</v>
      </c>
      <c r="Q13" s="805">
        <v>885</v>
      </c>
      <c r="R13" s="805">
        <v>1045</v>
      </c>
      <c r="S13" s="801">
        <f t="shared" si="6"/>
        <v>36504</v>
      </c>
      <c r="T13" s="806">
        <v>11632</v>
      </c>
      <c r="U13" s="806">
        <v>13259</v>
      </c>
      <c r="V13" s="806">
        <v>7000</v>
      </c>
      <c r="W13" s="806">
        <v>4613</v>
      </c>
      <c r="Y13" s="804"/>
      <c r="Z13" s="804"/>
      <c r="AA13" s="804"/>
      <c r="AB13" s="800"/>
      <c r="AD13" s="800"/>
    </row>
    <row r="14" spans="1:30" x14ac:dyDescent="0.2">
      <c r="A14" s="173">
        <v>3</v>
      </c>
      <c r="B14" s="176" t="s">
        <v>19</v>
      </c>
      <c r="C14" s="122" t="s">
        <v>20</v>
      </c>
      <c r="D14" s="801">
        <f t="shared" si="2"/>
        <v>168918</v>
      </c>
      <c r="E14" s="801">
        <f t="shared" si="0"/>
        <v>15289</v>
      </c>
      <c r="F14" s="805">
        <v>2645</v>
      </c>
      <c r="G14" s="805">
        <v>1381</v>
      </c>
      <c r="H14" s="805">
        <v>12644</v>
      </c>
      <c r="I14" s="801">
        <f t="shared" si="7"/>
        <v>23662</v>
      </c>
      <c r="J14" s="805">
        <v>23199</v>
      </c>
      <c r="K14" s="805">
        <v>1473</v>
      </c>
      <c r="L14" s="805">
        <v>2683</v>
      </c>
      <c r="M14" s="805">
        <f t="shared" si="4"/>
        <v>463</v>
      </c>
      <c r="N14" s="805">
        <v>335</v>
      </c>
      <c r="O14" s="805">
        <v>128</v>
      </c>
      <c r="P14" s="801">
        <f t="shared" si="5"/>
        <v>7592</v>
      </c>
      <c r="Q14" s="805">
        <v>4174</v>
      </c>
      <c r="R14" s="805">
        <v>3418</v>
      </c>
      <c r="S14" s="801">
        <f t="shared" si="6"/>
        <v>122375</v>
      </c>
      <c r="T14" s="806">
        <v>38066</v>
      </c>
      <c r="U14" s="806">
        <v>34937</v>
      </c>
      <c r="V14" s="806">
        <v>23770</v>
      </c>
      <c r="W14" s="806">
        <v>25602</v>
      </c>
      <c r="Y14" s="804"/>
      <c r="Z14" s="804"/>
      <c r="AA14" s="804"/>
      <c r="AB14" s="800"/>
      <c r="AD14" s="800"/>
    </row>
    <row r="15" spans="1:30" x14ac:dyDescent="0.2">
      <c r="A15" s="173">
        <v>4</v>
      </c>
      <c r="B15" s="174" t="s">
        <v>21</v>
      </c>
      <c r="C15" s="122" t="s">
        <v>22</v>
      </c>
      <c r="D15" s="801">
        <f t="shared" si="2"/>
        <v>49905</v>
      </c>
      <c r="E15" s="801">
        <f t="shared" si="0"/>
        <v>3832</v>
      </c>
      <c r="F15" s="805">
        <v>930</v>
      </c>
      <c r="G15" s="805">
        <v>258</v>
      </c>
      <c r="H15" s="805">
        <v>2902</v>
      </c>
      <c r="I15" s="801">
        <f t="shared" si="7"/>
        <v>8455</v>
      </c>
      <c r="J15" s="805">
        <v>8396</v>
      </c>
      <c r="K15" s="805">
        <v>649</v>
      </c>
      <c r="L15" s="805">
        <v>1005</v>
      </c>
      <c r="M15" s="805">
        <f t="shared" si="4"/>
        <v>59</v>
      </c>
      <c r="N15" s="805">
        <v>18</v>
      </c>
      <c r="O15" s="805">
        <v>41</v>
      </c>
      <c r="P15" s="801">
        <f t="shared" si="5"/>
        <v>1903</v>
      </c>
      <c r="Q15" s="805">
        <v>919</v>
      </c>
      <c r="R15" s="805">
        <v>984</v>
      </c>
      <c r="S15" s="801">
        <f t="shared" si="6"/>
        <v>35715</v>
      </c>
      <c r="T15" s="806">
        <v>10077</v>
      </c>
      <c r="U15" s="806">
        <v>9349</v>
      </c>
      <c r="V15" s="806">
        <v>5548</v>
      </c>
      <c r="W15" s="806">
        <v>10741</v>
      </c>
      <c r="Y15" s="804"/>
      <c r="Z15" s="804"/>
      <c r="AA15" s="804"/>
      <c r="AB15" s="800"/>
      <c r="AD15" s="800"/>
    </row>
    <row r="16" spans="1:30" x14ac:dyDescent="0.2">
      <c r="A16" s="173">
        <v>5</v>
      </c>
      <c r="B16" s="174" t="s">
        <v>23</v>
      </c>
      <c r="C16" s="122" t="s">
        <v>24</v>
      </c>
      <c r="D16" s="801">
        <f t="shared" si="2"/>
        <v>58555</v>
      </c>
      <c r="E16" s="801">
        <f t="shared" si="0"/>
        <v>5236</v>
      </c>
      <c r="F16" s="805">
        <v>1103</v>
      </c>
      <c r="G16" s="805">
        <v>204</v>
      </c>
      <c r="H16" s="805">
        <v>4133</v>
      </c>
      <c r="I16" s="801">
        <f t="shared" si="7"/>
        <v>9099</v>
      </c>
      <c r="J16" s="805">
        <v>9031</v>
      </c>
      <c r="K16" s="805">
        <v>905</v>
      </c>
      <c r="L16" s="805">
        <v>1073</v>
      </c>
      <c r="M16" s="805">
        <f t="shared" si="4"/>
        <v>68</v>
      </c>
      <c r="N16" s="805">
        <v>8</v>
      </c>
      <c r="O16" s="805">
        <v>60</v>
      </c>
      <c r="P16" s="801">
        <f t="shared" si="5"/>
        <v>2665</v>
      </c>
      <c r="Q16" s="805">
        <v>1344</v>
      </c>
      <c r="R16" s="805">
        <v>1321</v>
      </c>
      <c r="S16" s="801">
        <f t="shared" si="6"/>
        <v>41555</v>
      </c>
      <c r="T16" s="806">
        <v>12609</v>
      </c>
      <c r="U16" s="806">
        <v>14489</v>
      </c>
      <c r="V16" s="806">
        <v>6000</v>
      </c>
      <c r="W16" s="806">
        <v>8457</v>
      </c>
      <c r="Y16" s="804"/>
      <c r="Z16" s="804"/>
      <c r="AA16" s="804"/>
      <c r="AB16" s="800"/>
      <c r="AD16" s="800"/>
    </row>
    <row r="17" spans="1:30" x14ac:dyDescent="0.2">
      <c r="A17" s="173">
        <v>6</v>
      </c>
      <c r="B17" s="176" t="s">
        <v>25</v>
      </c>
      <c r="C17" s="122" t="s">
        <v>26</v>
      </c>
      <c r="D17" s="801">
        <f t="shared" si="2"/>
        <v>424778</v>
      </c>
      <c r="E17" s="801">
        <f t="shared" si="0"/>
        <v>43923</v>
      </c>
      <c r="F17" s="805">
        <v>7580</v>
      </c>
      <c r="G17" s="805">
        <v>2685</v>
      </c>
      <c r="H17" s="805">
        <v>36343</v>
      </c>
      <c r="I17" s="801">
        <f t="shared" si="7"/>
        <v>63613</v>
      </c>
      <c r="J17" s="805">
        <v>63431</v>
      </c>
      <c r="K17" s="805">
        <v>4697</v>
      </c>
      <c r="L17" s="805">
        <v>7651</v>
      </c>
      <c r="M17" s="805">
        <f t="shared" si="4"/>
        <v>182</v>
      </c>
      <c r="N17" s="805">
        <v>60</v>
      </c>
      <c r="O17" s="805">
        <v>122</v>
      </c>
      <c r="P17" s="801">
        <f t="shared" si="5"/>
        <v>21437</v>
      </c>
      <c r="Q17" s="805">
        <v>11550</v>
      </c>
      <c r="R17" s="805">
        <v>9887</v>
      </c>
      <c r="S17" s="801">
        <f t="shared" si="6"/>
        <v>295805</v>
      </c>
      <c r="T17" s="806">
        <v>52929</v>
      </c>
      <c r="U17" s="806">
        <v>104837</v>
      </c>
      <c r="V17" s="806">
        <v>10638</v>
      </c>
      <c r="W17" s="806">
        <v>127401</v>
      </c>
      <c r="Y17" s="804"/>
      <c r="Z17" s="804"/>
      <c r="AA17" s="804"/>
      <c r="AB17" s="800"/>
      <c r="AD17" s="800"/>
    </row>
    <row r="18" spans="1:30" x14ac:dyDescent="0.2">
      <c r="A18" s="173">
        <v>7</v>
      </c>
      <c r="B18" s="174" t="s">
        <v>27</v>
      </c>
      <c r="C18" s="122" t="s">
        <v>28</v>
      </c>
      <c r="D18" s="801">
        <f t="shared" si="2"/>
        <v>170237</v>
      </c>
      <c r="E18" s="801">
        <f t="shared" si="0"/>
        <v>13987</v>
      </c>
      <c r="F18" s="805">
        <v>2802</v>
      </c>
      <c r="G18" s="805">
        <v>591</v>
      </c>
      <c r="H18" s="805">
        <v>11185</v>
      </c>
      <c r="I18" s="801">
        <f t="shared" si="7"/>
        <v>23667</v>
      </c>
      <c r="J18" s="805">
        <v>23575</v>
      </c>
      <c r="K18" s="805">
        <v>2438</v>
      </c>
      <c r="L18" s="805">
        <v>2788</v>
      </c>
      <c r="M18" s="805">
        <f t="shared" si="4"/>
        <v>92</v>
      </c>
      <c r="N18" s="805">
        <v>12</v>
      </c>
      <c r="O18" s="805">
        <v>80</v>
      </c>
      <c r="P18" s="801">
        <f t="shared" si="5"/>
        <v>6480</v>
      </c>
      <c r="Q18" s="805">
        <v>3260</v>
      </c>
      <c r="R18" s="805">
        <v>3220</v>
      </c>
      <c r="S18" s="801">
        <f t="shared" si="6"/>
        <v>126103</v>
      </c>
      <c r="T18" s="806">
        <v>36844</v>
      </c>
      <c r="U18" s="806">
        <v>51833</v>
      </c>
      <c r="V18" s="806">
        <v>14155</v>
      </c>
      <c r="W18" s="806">
        <v>23271</v>
      </c>
      <c r="Y18" s="804"/>
      <c r="Z18" s="804"/>
      <c r="AA18" s="804"/>
      <c r="AB18" s="800"/>
      <c r="AD18" s="800"/>
    </row>
    <row r="19" spans="1:30" x14ac:dyDescent="0.2">
      <c r="A19" s="173">
        <v>8</v>
      </c>
      <c r="B19" s="176" t="s">
        <v>29</v>
      </c>
      <c r="C19" s="122" t="s">
        <v>30</v>
      </c>
      <c r="D19" s="801">
        <f t="shared" si="2"/>
        <v>62784</v>
      </c>
      <c r="E19" s="801">
        <f t="shared" si="0"/>
        <v>5525</v>
      </c>
      <c r="F19" s="805">
        <v>1163</v>
      </c>
      <c r="G19" s="805">
        <v>486</v>
      </c>
      <c r="H19" s="805">
        <v>4362</v>
      </c>
      <c r="I19" s="801">
        <f t="shared" si="7"/>
        <v>9646</v>
      </c>
      <c r="J19" s="805">
        <v>9535</v>
      </c>
      <c r="K19" s="805">
        <v>1847</v>
      </c>
      <c r="L19" s="805">
        <v>1142</v>
      </c>
      <c r="M19" s="805">
        <f t="shared" si="4"/>
        <v>111</v>
      </c>
      <c r="N19" s="805">
        <v>42</v>
      </c>
      <c r="O19" s="805">
        <v>69</v>
      </c>
      <c r="P19" s="801">
        <f t="shared" si="5"/>
        <v>2792</v>
      </c>
      <c r="Q19" s="805">
        <v>1315</v>
      </c>
      <c r="R19" s="805">
        <v>1477</v>
      </c>
      <c r="S19" s="801">
        <f t="shared" si="6"/>
        <v>44821</v>
      </c>
      <c r="T19" s="806">
        <v>7089</v>
      </c>
      <c r="U19" s="806">
        <v>14892</v>
      </c>
      <c r="V19" s="806">
        <v>9000</v>
      </c>
      <c r="W19" s="806">
        <v>13840</v>
      </c>
      <c r="Y19" s="804"/>
      <c r="Z19" s="804"/>
      <c r="AA19" s="804"/>
      <c r="AB19" s="800"/>
      <c r="AD19" s="800"/>
    </row>
    <row r="20" spans="1:30" x14ac:dyDescent="0.2">
      <c r="A20" s="173">
        <v>9</v>
      </c>
      <c r="B20" s="176" t="s">
        <v>31</v>
      </c>
      <c r="C20" s="122" t="s">
        <v>32</v>
      </c>
      <c r="D20" s="801">
        <f t="shared" si="2"/>
        <v>45185</v>
      </c>
      <c r="E20" s="801">
        <f t="shared" si="0"/>
        <v>4479</v>
      </c>
      <c r="F20" s="805">
        <v>1017</v>
      </c>
      <c r="G20" s="805">
        <v>329</v>
      </c>
      <c r="H20" s="805">
        <v>3462</v>
      </c>
      <c r="I20" s="801">
        <f t="shared" si="7"/>
        <v>8477</v>
      </c>
      <c r="J20" s="805">
        <v>8438</v>
      </c>
      <c r="K20" s="805">
        <v>479</v>
      </c>
      <c r="L20" s="805">
        <v>928</v>
      </c>
      <c r="M20" s="805">
        <f t="shared" si="4"/>
        <v>39</v>
      </c>
      <c r="N20" s="805">
        <v>0</v>
      </c>
      <c r="O20" s="805">
        <v>39</v>
      </c>
      <c r="P20" s="801">
        <f t="shared" si="5"/>
        <v>2284</v>
      </c>
      <c r="Q20" s="805">
        <v>1108</v>
      </c>
      <c r="R20" s="805">
        <v>1176</v>
      </c>
      <c r="S20" s="801">
        <f t="shared" si="6"/>
        <v>29945</v>
      </c>
      <c r="T20" s="806">
        <v>6605</v>
      </c>
      <c r="U20" s="806">
        <v>14650</v>
      </c>
      <c r="V20" s="806">
        <v>4500</v>
      </c>
      <c r="W20" s="806">
        <v>4190</v>
      </c>
      <c r="Y20" s="804"/>
      <c r="Z20" s="804"/>
      <c r="AA20" s="804"/>
      <c r="AB20" s="800"/>
      <c r="AD20" s="800"/>
    </row>
    <row r="21" spans="1:30" x14ac:dyDescent="0.2">
      <c r="A21" s="173">
        <v>10</v>
      </c>
      <c r="B21" s="176" t="s">
        <v>33</v>
      </c>
      <c r="C21" s="122" t="s">
        <v>34</v>
      </c>
      <c r="D21" s="801">
        <f t="shared" si="2"/>
        <v>65149</v>
      </c>
      <c r="E21" s="801">
        <f t="shared" si="0"/>
        <v>5868</v>
      </c>
      <c r="F21" s="805">
        <v>1426</v>
      </c>
      <c r="G21" s="805">
        <v>208</v>
      </c>
      <c r="H21" s="805">
        <v>4442</v>
      </c>
      <c r="I21" s="801">
        <f t="shared" si="7"/>
        <v>11974</v>
      </c>
      <c r="J21" s="805">
        <v>11954</v>
      </c>
      <c r="K21" s="805">
        <v>868</v>
      </c>
      <c r="L21" s="805">
        <v>1405</v>
      </c>
      <c r="M21" s="805">
        <f t="shared" si="4"/>
        <v>20</v>
      </c>
      <c r="N21" s="805">
        <v>0</v>
      </c>
      <c r="O21" s="805">
        <v>20</v>
      </c>
      <c r="P21" s="801">
        <f t="shared" si="5"/>
        <v>3445</v>
      </c>
      <c r="Q21" s="805">
        <v>1646</v>
      </c>
      <c r="R21" s="805">
        <v>1799</v>
      </c>
      <c r="S21" s="801">
        <f t="shared" si="6"/>
        <v>43862</v>
      </c>
      <c r="T21" s="806">
        <v>9497</v>
      </c>
      <c r="U21" s="806">
        <v>13240</v>
      </c>
      <c r="V21" s="806">
        <v>14000</v>
      </c>
      <c r="W21" s="806">
        <v>7125</v>
      </c>
      <c r="Y21" s="804"/>
      <c r="Z21" s="804"/>
      <c r="AA21" s="804"/>
      <c r="AB21" s="800"/>
      <c r="AD21" s="800"/>
    </row>
    <row r="22" spans="1:30" x14ac:dyDescent="0.2">
      <c r="A22" s="173">
        <v>11</v>
      </c>
      <c r="B22" s="176" t="s">
        <v>35</v>
      </c>
      <c r="C22" s="122" t="s">
        <v>36</v>
      </c>
      <c r="D22" s="801">
        <f t="shared" si="2"/>
        <v>57742</v>
      </c>
      <c r="E22" s="801">
        <f t="shared" si="0"/>
        <v>4797</v>
      </c>
      <c r="F22" s="805">
        <v>997</v>
      </c>
      <c r="G22" s="805">
        <v>530</v>
      </c>
      <c r="H22" s="805">
        <v>3800</v>
      </c>
      <c r="I22" s="801">
        <f t="shared" si="7"/>
        <v>8607</v>
      </c>
      <c r="J22" s="805">
        <v>8557</v>
      </c>
      <c r="K22" s="805">
        <v>1834</v>
      </c>
      <c r="L22" s="805">
        <v>914</v>
      </c>
      <c r="M22" s="805">
        <f t="shared" si="4"/>
        <v>50</v>
      </c>
      <c r="N22" s="805">
        <v>0</v>
      </c>
      <c r="O22" s="805">
        <v>50</v>
      </c>
      <c r="P22" s="801">
        <f t="shared" si="5"/>
        <v>2180</v>
      </c>
      <c r="Q22" s="805">
        <v>923</v>
      </c>
      <c r="R22" s="805">
        <v>1257</v>
      </c>
      <c r="S22" s="801">
        <f t="shared" si="6"/>
        <v>42158</v>
      </c>
      <c r="T22" s="806">
        <v>17638</v>
      </c>
      <c r="U22" s="806">
        <v>11014</v>
      </c>
      <c r="V22" s="806">
        <v>5821</v>
      </c>
      <c r="W22" s="806">
        <v>7685</v>
      </c>
      <c r="Y22" s="804"/>
      <c r="Z22" s="804"/>
      <c r="AA22" s="804"/>
      <c r="AB22" s="800"/>
      <c r="AD22" s="800"/>
    </row>
    <row r="23" spans="1:30" x14ac:dyDescent="0.2">
      <c r="A23" s="173">
        <v>12</v>
      </c>
      <c r="B23" s="176" t="s">
        <v>37</v>
      </c>
      <c r="C23" s="122" t="s">
        <v>38</v>
      </c>
      <c r="D23" s="801">
        <f t="shared" si="2"/>
        <v>113752</v>
      </c>
      <c r="E23" s="801">
        <f t="shared" si="0"/>
        <v>10308</v>
      </c>
      <c r="F23" s="805">
        <v>2089</v>
      </c>
      <c r="G23" s="805">
        <v>774</v>
      </c>
      <c r="H23" s="805">
        <v>8219</v>
      </c>
      <c r="I23" s="801">
        <f t="shared" si="7"/>
        <v>18147</v>
      </c>
      <c r="J23" s="805">
        <v>17971</v>
      </c>
      <c r="K23" s="805">
        <v>2652</v>
      </c>
      <c r="L23" s="805">
        <v>2119</v>
      </c>
      <c r="M23" s="805">
        <f t="shared" si="4"/>
        <v>176</v>
      </c>
      <c r="N23" s="805">
        <v>100</v>
      </c>
      <c r="O23" s="805">
        <v>76</v>
      </c>
      <c r="P23" s="801">
        <f t="shared" si="5"/>
        <v>4903</v>
      </c>
      <c r="Q23" s="805">
        <v>2426</v>
      </c>
      <c r="R23" s="805">
        <v>2477</v>
      </c>
      <c r="S23" s="801">
        <f t="shared" si="6"/>
        <v>80394</v>
      </c>
      <c r="T23" s="806">
        <v>20063</v>
      </c>
      <c r="U23" s="806">
        <v>35683</v>
      </c>
      <c r="V23" s="806">
        <v>4270</v>
      </c>
      <c r="W23" s="806">
        <v>20378</v>
      </c>
      <c r="Y23" s="804"/>
      <c r="Z23" s="804"/>
      <c r="AA23" s="804"/>
      <c r="AB23" s="800"/>
      <c r="AD23" s="800"/>
    </row>
    <row r="24" spans="1:30" x14ac:dyDescent="0.2">
      <c r="A24" s="173">
        <v>13</v>
      </c>
      <c r="B24" s="176" t="s">
        <v>39</v>
      </c>
      <c r="C24" s="122" t="s">
        <v>40</v>
      </c>
      <c r="D24" s="801">
        <f t="shared" si="2"/>
        <v>0</v>
      </c>
      <c r="E24" s="801">
        <f t="shared" si="0"/>
        <v>0</v>
      </c>
      <c r="F24" s="805">
        <v>0</v>
      </c>
      <c r="G24" s="805">
        <v>0</v>
      </c>
      <c r="H24" s="805">
        <v>0</v>
      </c>
      <c r="I24" s="801">
        <f t="shared" si="7"/>
        <v>0</v>
      </c>
      <c r="J24" s="805">
        <v>0</v>
      </c>
      <c r="K24" s="805">
        <v>0</v>
      </c>
      <c r="L24" s="805">
        <v>0</v>
      </c>
      <c r="M24" s="805">
        <f t="shared" si="4"/>
        <v>0</v>
      </c>
      <c r="N24" s="805">
        <v>0</v>
      </c>
      <c r="O24" s="805">
        <v>0</v>
      </c>
      <c r="P24" s="801">
        <f t="shared" si="5"/>
        <v>0</v>
      </c>
      <c r="Q24" s="805">
        <v>0</v>
      </c>
      <c r="R24" s="805">
        <v>0</v>
      </c>
      <c r="S24" s="801">
        <f t="shared" si="6"/>
        <v>0</v>
      </c>
      <c r="T24" s="806">
        <v>0</v>
      </c>
      <c r="U24" s="806">
        <v>0</v>
      </c>
      <c r="V24" s="806">
        <v>0</v>
      </c>
      <c r="W24" s="806">
        <v>0</v>
      </c>
      <c r="Y24" s="804"/>
      <c r="Z24" s="804"/>
      <c r="AA24" s="804"/>
      <c r="AB24" s="800"/>
      <c r="AD24" s="800"/>
    </row>
    <row r="25" spans="1:30" x14ac:dyDescent="0.2">
      <c r="A25" s="173">
        <v>14</v>
      </c>
      <c r="B25" s="176" t="s">
        <v>41</v>
      </c>
      <c r="C25" s="122" t="s">
        <v>42</v>
      </c>
      <c r="D25" s="801">
        <f t="shared" si="2"/>
        <v>58490</v>
      </c>
      <c r="E25" s="801">
        <f t="shared" si="0"/>
        <v>7432</v>
      </c>
      <c r="F25" s="805">
        <v>1313</v>
      </c>
      <c r="G25" s="805">
        <v>986</v>
      </c>
      <c r="H25" s="805">
        <v>6119</v>
      </c>
      <c r="I25" s="801">
        <f t="shared" si="7"/>
        <v>10810</v>
      </c>
      <c r="J25" s="805">
        <v>10700</v>
      </c>
      <c r="K25" s="805">
        <v>1562</v>
      </c>
      <c r="L25" s="805">
        <v>1284</v>
      </c>
      <c r="M25" s="805">
        <f t="shared" si="4"/>
        <v>110</v>
      </c>
      <c r="N25" s="805">
        <v>8</v>
      </c>
      <c r="O25" s="805">
        <v>102</v>
      </c>
      <c r="P25" s="801">
        <f t="shared" si="5"/>
        <v>3477</v>
      </c>
      <c r="Q25" s="805">
        <v>1680</v>
      </c>
      <c r="R25" s="805">
        <v>1797</v>
      </c>
      <c r="S25" s="801">
        <f t="shared" si="6"/>
        <v>36771</v>
      </c>
      <c r="T25" s="806">
        <v>17059</v>
      </c>
      <c r="U25" s="806">
        <v>8991</v>
      </c>
      <c r="V25" s="806">
        <v>5000</v>
      </c>
      <c r="W25" s="806">
        <v>5721</v>
      </c>
      <c r="Y25" s="804"/>
      <c r="Z25" s="804"/>
      <c r="AA25" s="804"/>
      <c r="AB25" s="800"/>
      <c r="AD25" s="800"/>
    </row>
    <row r="26" spans="1:30" x14ac:dyDescent="0.2">
      <c r="A26" s="173">
        <v>15</v>
      </c>
      <c r="B26" s="176" t="s">
        <v>43</v>
      </c>
      <c r="C26" s="122" t="s">
        <v>44</v>
      </c>
      <c r="D26" s="801">
        <f t="shared" si="2"/>
        <v>106261</v>
      </c>
      <c r="E26" s="801">
        <f t="shared" si="0"/>
        <v>12495</v>
      </c>
      <c r="F26" s="805">
        <v>1875</v>
      </c>
      <c r="G26" s="805">
        <v>1134</v>
      </c>
      <c r="H26" s="805">
        <v>10620</v>
      </c>
      <c r="I26" s="801">
        <f t="shared" si="7"/>
        <v>15944</v>
      </c>
      <c r="J26" s="805">
        <v>15780</v>
      </c>
      <c r="K26" s="805">
        <v>3477</v>
      </c>
      <c r="L26" s="805">
        <v>1566</v>
      </c>
      <c r="M26" s="805">
        <f t="shared" si="4"/>
        <v>164</v>
      </c>
      <c r="N26" s="805">
        <v>9</v>
      </c>
      <c r="O26" s="805">
        <v>155</v>
      </c>
      <c r="P26" s="801">
        <f t="shared" si="5"/>
        <v>4928</v>
      </c>
      <c r="Q26" s="805">
        <v>2329</v>
      </c>
      <c r="R26" s="805">
        <v>2599</v>
      </c>
      <c r="S26" s="801">
        <f t="shared" si="6"/>
        <v>72894</v>
      </c>
      <c r="T26" s="806">
        <v>5044</v>
      </c>
      <c r="U26" s="806">
        <v>33159</v>
      </c>
      <c r="V26" s="806">
        <v>5809</v>
      </c>
      <c r="W26" s="806">
        <v>28882</v>
      </c>
      <c r="Y26" s="804"/>
      <c r="Z26" s="804"/>
      <c r="AA26" s="804"/>
      <c r="AB26" s="800"/>
      <c r="AD26" s="800"/>
    </row>
    <row r="27" spans="1:30" x14ac:dyDescent="0.2">
      <c r="A27" s="173">
        <v>16</v>
      </c>
      <c r="B27" s="176" t="s">
        <v>45</v>
      </c>
      <c r="C27" s="122" t="s">
        <v>46</v>
      </c>
      <c r="D27" s="801">
        <f t="shared" si="2"/>
        <v>139176</v>
      </c>
      <c r="E27" s="801">
        <f t="shared" si="0"/>
        <v>14943</v>
      </c>
      <c r="F27" s="805">
        <v>2460</v>
      </c>
      <c r="G27" s="805">
        <v>1152</v>
      </c>
      <c r="H27" s="805">
        <v>12483</v>
      </c>
      <c r="I27" s="801">
        <f t="shared" si="7"/>
        <v>20759</v>
      </c>
      <c r="J27" s="805">
        <v>20698</v>
      </c>
      <c r="K27" s="805">
        <v>2230</v>
      </c>
      <c r="L27" s="805">
        <v>2303</v>
      </c>
      <c r="M27" s="805">
        <f t="shared" si="4"/>
        <v>61</v>
      </c>
      <c r="N27" s="805">
        <v>6</v>
      </c>
      <c r="O27" s="805">
        <v>55</v>
      </c>
      <c r="P27" s="801">
        <f t="shared" si="5"/>
        <v>6628</v>
      </c>
      <c r="Q27" s="805">
        <v>3202</v>
      </c>
      <c r="R27" s="805">
        <v>3426</v>
      </c>
      <c r="S27" s="801">
        <f t="shared" si="6"/>
        <v>96846</v>
      </c>
      <c r="T27" s="806">
        <v>11767</v>
      </c>
      <c r="U27" s="806">
        <v>41510</v>
      </c>
      <c r="V27" s="806">
        <v>17444</v>
      </c>
      <c r="W27" s="806">
        <v>26125</v>
      </c>
      <c r="Y27" s="804"/>
      <c r="Z27" s="804"/>
      <c r="AA27" s="804"/>
      <c r="AB27" s="800"/>
      <c r="AD27" s="800"/>
    </row>
    <row r="28" spans="1:30" x14ac:dyDescent="0.2">
      <c r="A28" s="173">
        <v>17</v>
      </c>
      <c r="B28" s="176" t="s">
        <v>47</v>
      </c>
      <c r="C28" s="122" t="s">
        <v>48</v>
      </c>
      <c r="D28" s="801">
        <f t="shared" si="2"/>
        <v>291061</v>
      </c>
      <c r="E28" s="801">
        <f t="shared" si="0"/>
        <v>25975</v>
      </c>
      <c r="F28" s="805">
        <v>4764</v>
      </c>
      <c r="G28" s="805">
        <v>3535</v>
      </c>
      <c r="H28" s="805">
        <v>21211</v>
      </c>
      <c r="I28" s="801">
        <f t="shared" si="7"/>
        <v>40767</v>
      </c>
      <c r="J28" s="805">
        <v>40188</v>
      </c>
      <c r="K28" s="805">
        <v>5497</v>
      </c>
      <c r="L28" s="805">
        <v>4906</v>
      </c>
      <c r="M28" s="805">
        <f t="shared" si="4"/>
        <v>579</v>
      </c>
      <c r="N28" s="805">
        <v>375</v>
      </c>
      <c r="O28" s="805">
        <v>204</v>
      </c>
      <c r="P28" s="801">
        <f t="shared" si="5"/>
        <v>12388</v>
      </c>
      <c r="Q28" s="805">
        <v>6480</v>
      </c>
      <c r="R28" s="805">
        <v>5908</v>
      </c>
      <c r="S28" s="801">
        <f t="shared" si="6"/>
        <v>211931</v>
      </c>
      <c r="T28" s="806">
        <v>40559</v>
      </c>
      <c r="U28" s="806">
        <v>62288</v>
      </c>
      <c r="V28" s="806">
        <v>65150</v>
      </c>
      <c r="W28" s="806">
        <v>43934</v>
      </c>
      <c r="Y28" s="804"/>
      <c r="Z28" s="804"/>
      <c r="AA28" s="804"/>
      <c r="AB28" s="800"/>
      <c r="AD28" s="800"/>
    </row>
    <row r="29" spans="1:30" x14ac:dyDescent="0.2">
      <c r="A29" s="173">
        <v>18</v>
      </c>
      <c r="B29" s="174" t="s">
        <v>49</v>
      </c>
      <c r="C29" s="122" t="s">
        <v>50</v>
      </c>
      <c r="D29" s="801">
        <f t="shared" si="2"/>
        <v>47403</v>
      </c>
      <c r="E29" s="801">
        <f t="shared" si="0"/>
        <v>5393</v>
      </c>
      <c r="F29" s="805">
        <v>771</v>
      </c>
      <c r="G29" s="805">
        <v>237</v>
      </c>
      <c r="H29" s="805">
        <v>4622</v>
      </c>
      <c r="I29" s="801">
        <f t="shared" si="7"/>
        <v>6577</v>
      </c>
      <c r="J29" s="805">
        <v>6556</v>
      </c>
      <c r="K29" s="805">
        <v>527</v>
      </c>
      <c r="L29" s="805">
        <v>771</v>
      </c>
      <c r="M29" s="805">
        <f t="shared" si="4"/>
        <v>21</v>
      </c>
      <c r="N29" s="805">
        <v>0</v>
      </c>
      <c r="O29" s="805">
        <v>21</v>
      </c>
      <c r="P29" s="801">
        <f t="shared" si="5"/>
        <v>2143</v>
      </c>
      <c r="Q29" s="805">
        <v>968</v>
      </c>
      <c r="R29" s="805">
        <v>1175</v>
      </c>
      <c r="S29" s="801">
        <f t="shared" si="6"/>
        <v>33290</v>
      </c>
      <c r="T29" s="806">
        <v>7768</v>
      </c>
      <c r="U29" s="806">
        <v>15853</v>
      </c>
      <c r="V29" s="806">
        <v>3799</v>
      </c>
      <c r="W29" s="806">
        <v>5870</v>
      </c>
      <c r="Y29" s="804"/>
      <c r="Z29" s="804"/>
      <c r="AA29" s="804"/>
      <c r="AB29" s="800"/>
      <c r="AD29" s="800"/>
    </row>
    <row r="30" spans="1:30" x14ac:dyDescent="0.2">
      <c r="A30" s="173">
        <v>19</v>
      </c>
      <c r="B30" s="174" t="s">
        <v>51</v>
      </c>
      <c r="C30" s="122" t="s">
        <v>52</v>
      </c>
      <c r="D30" s="801">
        <f t="shared" si="2"/>
        <v>31563</v>
      </c>
      <c r="E30" s="801">
        <f t="shared" si="0"/>
        <v>3078</v>
      </c>
      <c r="F30" s="805">
        <v>683</v>
      </c>
      <c r="G30" s="805">
        <v>293</v>
      </c>
      <c r="H30" s="805">
        <v>2395</v>
      </c>
      <c r="I30" s="801">
        <f t="shared" si="7"/>
        <v>5522</v>
      </c>
      <c r="J30" s="805">
        <v>5393</v>
      </c>
      <c r="K30" s="805">
        <v>1267</v>
      </c>
      <c r="L30" s="805">
        <v>543</v>
      </c>
      <c r="M30" s="805">
        <f t="shared" si="4"/>
        <v>129</v>
      </c>
      <c r="N30" s="805">
        <v>99</v>
      </c>
      <c r="O30" s="805">
        <v>30</v>
      </c>
      <c r="P30" s="801">
        <f t="shared" si="5"/>
        <v>1554</v>
      </c>
      <c r="Q30" s="805">
        <v>756</v>
      </c>
      <c r="R30" s="805">
        <v>798</v>
      </c>
      <c r="S30" s="801">
        <f t="shared" si="6"/>
        <v>21409</v>
      </c>
      <c r="T30" s="806">
        <v>7670</v>
      </c>
      <c r="U30" s="806">
        <v>6365</v>
      </c>
      <c r="V30" s="806">
        <v>0</v>
      </c>
      <c r="W30" s="806">
        <v>7374</v>
      </c>
      <c r="Y30" s="804"/>
      <c r="Z30" s="804"/>
      <c r="AA30" s="804"/>
      <c r="AB30" s="800"/>
      <c r="AD30" s="800"/>
    </row>
    <row r="31" spans="1:30" x14ac:dyDescent="0.2">
      <c r="A31" s="173">
        <v>20</v>
      </c>
      <c r="B31" s="174" t="s">
        <v>53</v>
      </c>
      <c r="C31" s="122" t="s">
        <v>54</v>
      </c>
      <c r="D31" s="801">
        <f t="shared" si="2"/>
        <v>188264</v>
      </c>
      <c r="E31" s="801">
        <f t="shared" si="0"/>
        <v>17968</v>
      </c>
      <c r="F31" s="805">
        <v>3344</v>
      </c>
      <c r="G31" s="805">
        <v>1789</v>
      </c>
      <c r="H31" s="805">
        <v>14624</v>
      </c>
      <c r="I31" s="801">
        <f t="shared" si="7"/>
        <v>27393</v>
      </c>
      <c r="J31" s="805">
        <v>27205</v>
      </c>
      <c r="K31" s="805">
        <v>3419</v>
      </c>
      <c r="L31" s="805">
        <v>3201</v>
      </c>
      <c r="M31" s="805">
        <f t="shared" si="4"/>
        <v>188</v>
      </c>
      <c r="N31" s="805">
        <v>48</v>
      </c>
      <c r="O31" s="805">
        <v>140</v>
      </c>
      <c r="P31" s="801">
        <f t="shared" si="5"/>
        <v>7913</v>
      </c>
      <c r="Q31" s="805">
        <v>3912</v>
      </c>
      <c r="R31" s="805">
        <v>4001</v>
      </c>
      <c r="S31" s="801">
        <f t="shared" si="6"/>
        <v>134990</v>
      </c>
      <c r="T31" s="806">
        <v>24885</v>
      </c>
      <c r="U31" s="806">
        <v>48190</v>
      </c>
      <c r="V31" s="806">
        <v>23324</v>
      </c>
      <c r="W31" s="806">
        <v>38591</v>
      </c>
      <c r="Y31" s="804"/>
      <c r="Z31" s="804"/>
      <c r="AA31" s="804"/>
      <c r="AB31" s="800"/>
      <c r="AD31" s="800"/>
    </row>
    <row r="32" spans="1:30" x14ac:dyDescent="0.2">
      <c r="A32" s="173">
        <v>21</v>
      </c>
      <c r="B32" s="174" t="s">
        <v>55</v>
      </c>
      <c r="C32" s="122" t="s">
        <v>56</v>
      </c>
      <c r="D32" s="801">
        <f t="shared" si="2"/>
        <v>155053</v>
      </c>
      <c r="E32" s="801">
        <f t="shared" si="0"/>
        <v>17360</v>
      </c>
      <c r="F32" s="805">
        <v>2793</v>
      </c>
      <c r="G32" s="805">
        <v>497</v>
      </c>
      <c r="H32" s="805">
        <v>14567</v>
      </c>
      <c r="I32" s="801">
        <f t="shared" si="7"/>
        <v>23760</v>
      </c>
      <c r="J32" s="805">
        <v>23613</v>
      </c>
      <c r="K32" s="805">
        <v>3590</v>
      </c>
      <c r="L32" s="805">
        <v>2825</v>
      </c>
      <c r="M32" s="805">
        <f t="shared" si="4"/>
        <v>147</v>
      </c>
      <c r="N32" s="805">
        <v>42</v>
      </c>
      <c r="O32" s="805">
        <v>105</v>
      </c>
      <c r="P32" s="801">
        <f t="shared" si="5"/>
        <v>7766</v>
      </c>
      <c r="Q32" s="805">
        <v>4367</v>
      </c>
      <c r="R32" s="805">
        <v>3399</v>
      </c>
      <c r="S32" s="801">
        <f t="shared" si="6"/>
        <v>106167</v>
      </c>
      <c r="T32" s="806">
        <v>15137</v>
      </c>
      <c r="U32" s="806">
        <v>45448</v>
      </c>
      <c r="V32" s="806">
        <v>5000</v>
      </c>
      <c r="W32" s="806">
        <v>40582</v>
      </c>
      <c r="Y32" s="804"/>
      <c r="Z32" s="804"/>
      <c r="AA32" s="804"/>
      <c r="AB32" s="800"/>
      <c r="AD32" s="800"/>
    </row>
    <row r="33" spans="1:30" x14ac:dyDescent="0.2">
      <c r="A33" s="173">
        <v>22</v>
      </c>
      <c r="B33" s="176" t="s">
        <v>57</v>
      </c>
      <c r="C33" s="122" t="s">
        <v>58</v>
      </c>
      <c r="D33" s="801">
        <f t="shared" si="2"/>
        <v>38605</v>
      </c>
      <c r="E33" s="801">
        <f t="shared" si="0"/>
        <v>3314</v>
      </c>
      <c r="F33" s="805">
        <v>727</v>
      </c>
      <c r="G33" s="805">
        <v>178</v>
      </c>
      <c r="H33" s="805">
        <v>2587</v>
      </c>
      <c r="I33" s="801">
        <f t="shared" si="7"/>
        <v>5813</v>
      </c>
      <c r="J33" s="805">
        <v>5791</v>
      </c>
      <c r="K33" s="805">
        <v>185</v>
      </c>
      <c r="L33" s="805">
        <v>684</v>
      </c>
      <c r="M33" s="805">
        <f t="shared" si="4"/>
        <v>22</v>
      </c>
      <c r="N33" s="805">
        <v>0</v>
      </c>
      <c r="O33" s="805">
        <v>22</v>
      </c>
      <c r="P33" s="801">
        <f t="shared" si="5"/>
        <v>1529</v>
      </c>
      <c r="Q33" s="805">
        <v>876</v>
      </c>
      <c r="R33" s="805">
        <v>653</v>
      </c>
      <c r="S33" s="801">
        <f t="shared" si="6"/>
        <v>27949</v>
      </c>
      <c r="T33" s="806">
        <v>4585</v>
      </c>
      <c r="U33" s="806">
        <v>12776</v>
      </c>
      <c r="V33" s="806">
        <v>2200</v>
      </c>
      <c r="W33" s="806">
        <v>8388</v>
      </c>
      <c r="Y33" s="804"/>
      <c r="Z33" s="804"/>
      <c r="AA33" s="804"/>
      <c r="AB33" s="800"/>
      <c r="AD33" s="800"/>
    </row>
    <row r="34" spans="1:30" x14ac:dyDescent="0.2">
      <c r="A34" s="173">
        <v>23</v>
      </c>
      <c r="B34" s="176" t="s">
        <v>59</v>
      </c>
      <c r="C34" s="122" t="s">
        <v>60</v>
      </c>
      <c r="D34" s="801">
        <f t="shared" si="2"/>
        <v>0</v>
      </c>
      <c r="E34" s="801">
        <f t="shared" si="0"/>
        <v>0</v>
      </c>
      <c r="F34" s="805">
        <v>0</v>
      </c>
      <c r="G34" s="805">
        <v>0</v>
      </c>
      <c r="H34" s="805">
        <v>0</v>
      </c>
      <c r="I34" s="801">
        <f t="shared" si="7"/>
        <v>0</v>
      </c>
      <c r="J34" s="805">
        <v>0</v>
      </c>
      <c r="K34" s="805">
        <v>0</v>
      </c>
      <c r="L34" s="805">
        <v>0</v>
      </c>
      <c r="M34" s="805">
        <f t="shared" si="4"/>
        <v>0</v>
      </c>
      <c r="N34" s="805">
        <v>0</v>
      </c>
      <c r="O34" s="805">
        <v>0</v>
      </c>
      <c r="P34" s="801">
        <f t="shared" si="5"/>
        <v>0</v>
      </c>
      <c r="Q34" s="805">
        <v>0</v>
      </c>
      <c r="R34" s="805">
        <v>0</v>
      </c>
      <c r="S34" s="801">
        <f t="shared" si="6"/>
        <v>0</v>
      </c>
      <c r="T34" s="806">
        <v>0</v>
      </c>
      <c r="U34" s="806">
        <v>0</v>
      </c>
      <c r="V34" s="806">
        <v>0</v>
      </c>
      <c r="W34" s="806">
        <v>0</v>
      </c>
      <c r="Y34" s="804"/>
      <c r="Z34" s="804"/>
      <c r="AA34" s="804"/>
      <c r="AB34" s="800"/>
      <c r="AD34" s="800"/>
    </row>
    <row r="35" spans="1:30" ht="24" x14ac:dyDescent="0.2">
      <c r="A35" s="173">
        <v>24</v>
      </c>
      <c r="B35" s="176" t="s">
        <v>61</v>
      </c>
      <c r="C35" s="122" t="s">
        <v>62</v>
      </c>
      <c r="D35" s="801">
        <f t="shared" si="2"/>
        <v>0</v>
      </c>
      <c r="E35" s="801">
        <f t="shared" si="0"/>
        <v>0</v>
      </c>
      <c r="F35" s="805">
        <v>0</v>
      </c>
      <c r="G35" s="805">
        <v>0</v>
      </c>
      <c r="H35" s="805">
        <v>0</v>
      </c>
      <c r="I35" s="801">
        <f t="shared" si="7"/>
        <v>0</v>
      </c>
      <c r="J35" s="805">
        <v>0</v>
      </c>
      <c r="K35" s="805">
        <v>0</v>
      </c>
      <c r="L35" s="805">
        <v>0</v>
      </c>
      <c r="M35" s="805">
        <f t="shared" si="4"/>
        <v>0</v>
      </c>
      <c r="N35" s="805">
        <v>0</v>
      </c>
      <c r="O35" s="805">
        <v>0</v>
      </c>
      <c r="P35" s="801">
        <f t="shared" si="5"/>
        <v>0</v>
      </c>
      <c r="Q35" s="805">
        <v>0</v>
      </c>
      <c r="R35" s="805">
        <v>0</v>
      </c>
      <c r="S35" s="801">
        <f t="shared" si="6"/>
        <v>0</v>
      </c>
      <c r="T35" s="806">
        <v>0</v>
      </c>
      <c r="U35" s="806">
        <v>0</v>
      </c>
      <c r="V35" s="806">
        <v>0</v>
      </c>
      <c r="W35" s="806">
        <v>0</v>
      </c>
      <c r="Y35" s="804"/>
      <c r="Z35" s="804"/>
      <c r="AA35" s="804"/>
      <c r="AB35" s="800"/>
      <c r="AD35" s="800"/>
    </row>
    <row r="36" spans="1:30" x14ac:dyDescent="0.2">
      <c r="A36" s="173">
        <v>25</v>
      </c>
      <c r="B36" s="174" t="s">
        <v>63</v>
      </c>
      <c r="C36" s="122" t="s">
        <v>64</v>
      </c>
      <c r="D36" s="801">
        <f t="shared" si="2"/>
        <v>658289</v>
      </c>
      <c r="E36" s="801">
        <f t="shared" si="0"/>
        <v>40753</v>
      </c>
      <c r="F36" s="805">
        <v>15035</v>
      </c>
      <c r="G36" s="805">
        <v>7830</v>
      </c>
      <c r="H36" s="805">
        <v>25718</v>
      </c>
      <c r="I36" s="801">
        <f t="shared" si="7"/>
        <v>126305</v>
      </c>
      <c r="J36" s="805">
        <v>126222</v>
      </c>
      <c r="K36" s="805">
        <v>11922</v>
      </c>
      <c r="L36" s="805">
        <v>15452</v>
      </c>
      <c r="M36" s="805">
        <f t="shared" si="4"/>
        <v>83</v>
      </c>
      <c r="N36" s="805">
        <v>44</v>
      </c>
      <c r="O36" s="805">
        <v>39</v>
      </c>
      <c r="P36" s="801">
        <f t="shared" si="5"/>
        <v>41230</v>
      </c>
      <c r="Q36" s="805">
        <v>21668</v>
      </c>
      <c r="R36" s="805">
        <v>19562</v>
      </c>
      <c r="S36" s="801">
        <f t="shared" si="6"/>
        <v>450001</v>
      </c>
      <c r="T36" s="806">
        <v>178489</v>
      </c>
      <c r="U36" s="806">
        <v>129481</v>
      </c>
      <c r="V36" s="806">
        <v>85870</v>
      </c>
      <c r="W36" s="806">
        <v>56161</v>
      </c>
      <c r="Y36" s="804"/>
      <c r="Z36" s="804"/>
      <c r="AA36" s="804"/>
      <c r="AB36" s="800"/>
      <c r="AD36" s="800"/>
    </row>
    <row r="37" spans="1:30" x14ac:dyDescent="0.2">
      <c r="A37" s="173">
        <v>26</v>
      </c>
      <c r="B37" s="176" t="s">
        <v>65</v>
      </c>
      <c r="C37" s="122" t="s">
        <v>66</v>
      </c>
      <c r="D37" s="801">
        <f t="shared" si="2"/>
        <v>218860</v>
      </c>
      <c r="E37" s="801">
        <f t="shared" si="0"/>
        <v>41963</v>
      </c>
      <c r="F37" s="805">
        <v>0</v>
      </c>
      <c r="G37" s="805">
        <v>0</v>
      </c>
      <c r="H37" s="805">
        <v>41963</v>
      </c>
      <c r="I37" s="801">
        <f t="shared" si="7"/>
        <v>272</v>
      </c>
      <c r="J37" s="805">
        <v>0</v>
      </c>
      <c r="K37" s="805">
        <v>0</v>
      </c>
      <c r="L37" s="805">
        <v>0</v>
      </c>
      <c r="M37" s="805">
        <f t="shared" si="4"/>
        <v>272</v>
      </c>
      <c r="N37" s="805">
        <v>231</v>
      </c>
      <c r="O37" s="805">
        <v>41</v>
      </c>
      <c r="P37" s="801">
        <f t="shared" si="5"/>
        <v>0</v>
      </c>
      <c r="Q37" s="805">
        <v>0</v>
      </c>
      <c r="R37" s="805">
        <v>0</v>
      </c>
      <c r="S37" s="801">
        <f t="shared" si="6"/>
        <v>176625</v>
      </c>
      <c r="T37" s="806">
        <v>0</v>
      </c>
      <c r="U37" s="806">
        <v>45279</v>
      </c>
      <c r="V37" s="806">
        <v>69531</v>
      </c>
      <c r="W37" s="806">
        <v>61815</v>
      </c>
      <c r="Y37" s="804"/>
      <c r="Z37" s="804"/>
      <c r="AA37" s="804"/>
      <c r="AB37" s="800"/>
      <c r="AD37" s="800"/>
    </row>
    <row r="38" spans="1:30" x14ac:dyDescent="0.2">
      <c r="A38" s="173">
        <v>27</v>
      </c>
      <c r="B38" s="175" t="s">
        <v>67</v>
      </c>
      <c r="C38" s="122" t="s">
        <v>68</v>
      </c>
      <c r="D38" s="801">
        <f t="shared" si="2"/>
        <v>16730</v>
      </c>
      <c r="E38" s="801">
        <f t="shared" si="0"/>
        <v>0</v>
      </c>
      <c r="F38" s="805">
        <v>0</v>
      </c>
      <c r="G38" s="805">
        <v>0</v>
      </c>
      <c r="H38" s="805">
        <v>0</v>
      </c>
      <c r="I38" s="801">
        <f t="shared" si="7"/>
        <v>0</v>
      </c>
      <c r="J38" s="805">
        <v>0</v>
      </c>
      <c r="K38" s="805">
        <v>0</v>
      </c>
      <c r="L38" s="805">
        <v>0</v>
      </c>
      <c r="M38" s="805">
        <f t="shared" si="4"/>
        <v>0</v>
      </c>
      <c r="N38" s="805">
        <v>0</v>
      </c>
      <c r="O38" s="805">
        <v>0</v>
      </c>
      <c r="P38" s="801">
        <f t="shared" si="5"/>
        <v>0</v>
      </c>
      <c r="Q38" s="805">
        <v>0</v>
      </c>
      <c r="R38" s="805">
        <v>0</v>
      </c>
      <c r="S38" s="801">
        <f t="shared" si="6"/>
        <v>16730</v>
      </c>
      <c r="T38" s="806">
        <v>0</v>
      </c>
      <c r="U38" s="806">
        <v>13680</v>
      </c>
      <c r="V38" s="806">
        <v>3050</v>
      </c>
      <c r="W38" s="806">
        <v>0</v>
      </c>
      <c r="Y38" s="804"/>
      <c r="Z38" s="804"/>
      <c r="AA38" s="804"/>
      <c r="AB38" s="800"/>
      <c r="AD38" s="800"/>
    </row>
    <row r="39" spans="1:30" x14ac:dyDescent="0.2">
      <c r="A39" s="173">
        <v>29</v>
      </c>
      <c r="B39" s="175" t="s">
        <v>69</v>
      </c>
      <c r="C39" s="122" t="s">
        <v>70</v>
      </c>
      <c r="D39" s="801">
        <f t="shared" si="2"/>
        <v>226486</v>
      </c>
      <c r="E39" s="801">
        <f t="shared" si="0"/>
        <v>18696</v>
      </c>
      <c r="F39" s="805">
        <v>4044</v>
      </c>
      <c r="G39" s="805">
        <v>2642</v>
      </c>
      <c r="H39" s="805">
        <v>14652</v>
      </c>
      <c r="I39" s="801">
        <f t="shared" si="7"/>
        <v>34325</v>
      </c>
      <c r="J39" s="805">
        <v>34036</v>
      </c>
      <c r="K39" s="805">
        <v>5086</v>
      </c>
      <c r="L39" s="805">
        <v>3963</v>
      </c>
      <c r="M39" s="805">
        <f t="shared" si="4"/>
        <v>289</v>
      </c>
      <c r="N39" s="805">
        <v>133</v>
      </c>
      <c r="O39" s="805">
        <v>156</v>
      </c>
      <c r="P39" s="801">
        <f t="shared" si="5"/>
        <v>9421</v>
      </c>
      <c r="Q39" s="805">
        <v>4565</v>
      </c>
      <c r="R39" s="805">
        <v>4856</v>
      </c>
      <c r="S39" s="801">
        <f t="shared" si="6"/>
        <v>164044</v>
      </c>
      <c r="T39" s="806">
        <v>15866</v>
      </c>
      <c r="U39" s="806">
        <v>72759</v>
      </c>
      <c r="V39" s="806">
        <v>34420</v>
      </c>
      <c r="W39" s="806">
        <v>40999</v>
      </c>
      <c r="Y39" s="804"/>
      <c r="Z39" s="804"/>
      <c r="AA39" s="804"/>
      <c r="AB39" s="800"/>
      <c r="AD39" s="800"/>
    </row>
    <row r="40" spans="1:30" x14ac:dyDescent="0.2">
      <c r="A40" s="173">
        <v>30</v>
      </c>
      <c r="B40" s="174" t="s">
        <v>71</v>
      </c>
      <c r="C40" s="122" t="s">
        <v>72</v>
      </c>
      <c r="D40" s="801">
        <f t="shared" si="2"/>
        <v>328143</v>
      </c>
      <c r="E40" s="801">
        <f t="shared" si="0"/>
        <v>30949</v>
      </c>
      <c r="F40" s="805">
        <v>5970</v>
      </c>
      <c r="G40" s="805">
        <v>3055</v>
      </c>
      <c r="H40" s="805">
        <v>24979</v>
      </c>
      <c r="I40" s="801">
        <f t="shared" si="7"/>
        <v>50707</v>
      </c>
      <c r="J40" s="805">
        <v>50489</v>
      </c>
      <c r="K40" s="805">
        <v>4492</v>
      </c>
      <c r="L40" s="805">
        <v>6176</v>
      </c>
      <c r="M40" s="805">
        <f t="shared" si="4"/>
        <v>218</v>
      </c>
      <c r="N40" s="805">
        <v>16</v>
      </c>
      <c r="O40" s="805">
        <v>202</v>
      </c>
      <c r="P40" s="801">
        <f t="shared" si="5"/>
        <v>16538</v>
      </c>
      <c r="Q40" s="805">
        <v>8750</v>
      </c>
      <c r="R40" s="805">
        <v>7788</v>
      </c>
      <c r="S40" s="801">
        <f t="shared" si="6"/>
        <v>229949</v>
      </c>
      <c r="T40" s="806">
        <v>55920</v>
      </c>
      <c r="U40" s="806">
        <v>81398</v>
      </c>
      <c r="V40" s="806">
        <v>46359</v>
      </c>
      <c r="W40" s="806">
        <v>46272</v>
      </c>
      <c r="Y40" s="804"/>
      <c r="Z40" s="804"/>
      <c r="AA40" s="804"/>
      <c r="AB40" s="800"/>
      <c r="AD40" s="800"/>
    </row>
    <row r="41" spans="1:30" x14ac:dyDescent="0.2">
      <c r="A41" s="173">
        <v>31</v>
      </c>
      <c r="B41" s="175" t="s">
        <v>73</v>
      </c>
      <c r="C41" s="122" t="s">
        <v>74</v>
      </c>
      <c r="D41" s="801">
        <f t="shared" si="2"/>
        <v>60676</v>
      </c>
      <c r="E41" s="801">
        <f t="shared" si="0"/>
        <v>5992</v>
      </c>
      <c r="F41" s="805">
        <v>1233</v>
      </c>
      <c r="G41" s="805">
        <v>347</v>
      </c>
      <c r="H41" s="805">
        <v>4759</v>
      </c>
      <c r="I41" s="801">
        <f t="shared" si="7"/>
        <v>9713</v>
      </c>
      <c r="J41" s="805">
        <v>9613</v>
      </c>
      <c r="K41" s="805">
        <v>1532</v>
      </c>
      <c r="L41" s="805">
        <v>988</v>
      </c>
      <c r="M41" s="805">
        <f t="shared" si="4"/>
        <v>100</v>
      </c>
      <c r="N41" s="805">
        <v>10</v>
      </c>
      <c r="O41" s="805">
        <v>90</v>
      </c>
      <c r="P41" s="801">
        <f t="shared" si="5"/>
        <v>2683</v>
      </c>
      <c r="Q41" s="805">
        <v>1172</v>
      </c>
      <c r="R41" s="805">
        <v>1511</v>
      </c>
      <c r="S41" s="801">
        <f t="shared" si="6"/>
        <v>42288</v>
      </c>
      <c r="T41" s="806">
        <v>6983</v>
      </c>
      <c r="U41" s="806">
        <v>17744</v>
      </c>
      <c r="V41" s="806">
        <v>2736</v>
      </c>
      <c r="W41" s="806">
        <v>14825</v>
      </c>
      <c r="Y41" s="804"/>
      <c r="Z41" s="804"/>
      <c r="AA41" s="804"/>
      <c r="AB41" s="800"/>
      <c r="AD41" s="800"/>
    </row>
    <row r="42" spans="1:30" x14ac:dyDescent="0.2">
      <c r="A42" s="173">
        <v>32</v>
      </c>
      <c r="B42" s="176" t="s">
        <v>75</v>
      </c>
      <c r="C42" s="122" t="s">
        <v>76</v>
      </c>
      <c r="D42" s="801">
        <f t="shared" si="2"/>
        <v>190203</v>
      </c>
      <c r="E42" s="801">
        <f t="shared" si="0"/>
        <v>21053</v>
      </c>
      <c r="F42" s="805">
        <v>4073</v>
      </c>
      <c r="G42" s="805">
        <v>1154</v>
      </c>
      <c r="H42" s="805">
        <v>16980</v>
      </c>
      <c r="I42" s="801">
        <f t="shared" si="7"/>
        <v>34546</v>
      </c>
      <c r="J42" s="805">
        <v>34276</v>
      </c>
      <c r="K42" s="805">
        <v>3410</v>
      </c>
      <c r="L42" s="805">
        <v>4038</v>
      </c>
      <c r="M42" s="805">
        <f t="shared" si="4"/>
        <v>270</v>
      </c>
      <c r="N42" s="805">
        <v>62</v>
      </c>
      <c r="O42" s="805">
        <v>208</v>
      </c>
      <c r="P42" s="801">
        <f t="shared" si="5"/>
        <v>10700</v>
      </c>
      <c r="Q42" s="805">
        <v>5372</v>
      </c>
      <c r="R42" s="805">
        <v>5328</v>
      </c>
      <c r="S42" s="801">
        <f t="shared" si="6"/>
        <v>123904</v>
      </c>
      <c r="T42" s="806">
        <v>14814</v>
      </c>
      <c r="U42" s="806">
        <v>50789</v>
      </c>
      <c r="V42" s="806">
        <v>24070</v>
      </c>
      <c r="W42" s="806">
        <v>34231</v>
      </c>
      <c r="Y42" s="804"/>
      <c r="Z42" s="804"/>
      <c r="AA42" s="804"/>
      <c r="AB42" s="800"/>
      <c r="AD42" s="800"/>
    </row>
    <row r="43" spans="1:30" x14ac:dyDescent="0.2">
      <c r="A43" s="173">
        <v>33</v>
      </c>
      <c r="B43" s="175" t="s">
        <v>77</v>
      </c>
      <c r="C43" s="122" t="s">
        <v>78</v>
      </c>
      <c r="D43" s="801">
        <f t="shared" si="2"/>
        <v>88400</v>
      </c>
      <c r="E43" s="801">
        <f t="shared" si="0"/>
        <v>8375</v>
      </c>
      <c r="F43" s="805">
        <v>1515</v>
      </c>
      <c r="G43" s="805">
        <v>390</v>
      </c>
      <c r="H43" s="805">
        <v>6860</v>
      </c>
      <c r="I43" s="801">
        <f t="shared" si="7"/>
        <v>12712</v>
      </c>
      <c r="J43" s="805">
        <v>12626</v>
      </c>
      <c r="K43" s="805">
        <v>1523</v>
      </c>
      <c r="L43" s="805">
        <v>1500</v>
      </c>
      <c r="M43" s="805">
        <f t="shared" si="4"/>
        <v>86</v>
      </c>
      <c r="N43" s="805">
        <v>65</v>
      </c>
      <c r="O43" s="805">
        <v>21</v>
      </c>
      <c r="P43" s="801">
        <f t="shared" si="5"/>
        <v>3951</v>
      </c>
      <c r="Q43" s="805">
        <v>1729</v>
      </c>
      <c r="R43" s="805">
        <v>2222</v>
      </c>
      <c r="S43" s="801">
        <f t="shared" si="6"/>
        <v>63362</v>
      </c>
      <c r="T43" s="806">
        <v>12283</v>
      </c>
      <c r="U43" s="806">
        <v>18308</v>
      </c>
      <c r="V43" s="806">
        <v>14713</v>
      </c>
      <c r="W43" s="806">
        <v>18058</v>
      </c>
      <c r="Y43" s="804"/>
      <c r="Z43" s="804"/>
      <c r="AA43" s="804"/>
      <c r="AB43" s="800"/>
      <c r="AD43" s="800"/>
    </row>
    <row r="44" spans="1:30" x14ac:dyDescent="0.2">
      <c r="A44" s="173">
        <v>34</v>
      </c>
      <c r="B44" s="174" t="s">
        <v>79</v>
      </c>
      <c r="C44" s="122" t="s">
        <v>80</v>
      </c>
      <c r="D44" s="801">
        <f t="shared" si="2"/>
        <v>222194</v>
      </c>
      <c r="E44" s="801">
        <f t="shared" si="0"/>
        <v>21407</v>
      </c>
      <c r="F44" s="805">
        <v>3930</v>
      </c>
      <c r="G44" s="805">
        <v>1179</v>
      </c>
      <c r="H44" s="805">
        <v>17477</v>
      </c>
      <c r="I44" s="801">
        <f t="shared" si="7"/>
        <v>35172</v>
      </c>
      <c r="J44" s="805">
        <v>34918</v>
      </c>
      <c r="K44" s="805">
        <v>2429</v>
      </c>
      <c r="L44" s="805">
        <v>4542</v>
      </c>
      <c r="M44" s="805">
        <f t="shared" si="4"/>
        <v>254</v>
      </c>
      <c r="N44" s="805">
        <v>84</v>
      </c>
      <c r="O44" s="805">
        <v>170</v>
      </c>
      <c r="P44" s="801">
        <f t="shared" si="5"/>
        <v>10211</v>
      </c>
      <c r="Q44" s="805">
        <v>5206</v>
      </c>
      <c r="R44" s="805">
        <v>5005</v>
      </c>
      <c r="S44" s="801">
        <f t="shared" si="6"/>
        <v>155404</v>
      </c>
      <c r="T44" s="806">
        <v>43612</v>
      </c>
      <c r="U44" s="806">
        <v>60381</v>
      </c>
      <c r="V44" s="806">
        <v>20000</v>
      </c>
      <c r="W44" s="806">
        <v>31411</v>
      </c>
      <c r="Y44" s="804"/>
      <c r="Z44" s="804"/>
      <c r="AA44" s="804"/>
      <c r="AB44" s="800"/>
      <c r="AD44" s="800"/>
    </row>
    <row r="45" spans="1:30" x14ac:dyDescent="0.2">
      <c r="A45" s="173">
        <v>35</v>
      </c>
      <c r="B45" s="178" t="s">
        <v>81</v>
      </c>
      <c r="C45" s="179" t="s">
        <v>82</v>
      </c>
      <c r="D45" s="801">
        <f t="shared" si="2"/>
        <v>74738</v>
      </c>
      <c r="E45" s="801">
        <f t="shared" si="0"/>
        <v>6981</v>
      </c>
      <c r="F45" s="805">
        <v>1397</v>
      </c>
      <c r="G45" s="805">
        <v>307</v>
      </c>
      <c r="H45" s="805">
        <v>5584</v>
      </c>
      <c r="I45" s="801">
        <f t="shared" si="7"/>
        <v>11311</v>
      </c>
      <c r="J45" s="805">
        <v>11265</v>
      </c>
      <c r="K45" s="805">
        <v>993</v>
      </c>
      <c r="L45" s="805">
        <v>1276</v>
      </c>
      <c r="M45" s="805">
        <f t="shared" si="4"/>
        <v>46</v>
      </c>
      <c r="N45" s="805">
        <v>31</v>
      </c>
      <c r="O45" s="805">
        <v>15</v>
      </c>
      <c r="P45" s="801">
        <f t="shared" si="5"/>
        <v>3145</v>
      </c>
      <c r="Q45" s="805">
        <v>1461</v>
      </c>
      <c r="R45" s="805">
        <v>1684</v>
      </c>
      <c r="S45" s="801">
        <f t="shared" si="6"/>
        <v>53301</v>
      </c>
      <c r="T45" s="806">
        <v>13703</v>
      </c>
      <c r="U45" s="806">
        <v>13886</v>
      </c>
      <c r="V45" s="806">
        <v>11591</v>
      </c>
      <c r="W45" s="806">
        <v>14121</v>
      </c>
      <c r="Y45" s="804"/>
      <c r="Z45" s="804"/>
      <c r="AA45" s="804"/>
      <c r="AB45" s="800"/>
      <c r="AD45" s="800"/>
    </row>
    <row r="46" spans="1:30" x14ac:dyDescent="0.2">
      <c r="A46" s="173">
        <v>36</v>
      </c>
      <c r="B46" s="174" t="s">
        <v>83</v>
      </c>
      <c r="C46" s="122" t="s">
        <v>84</v>
      </c>
      <c r="D46" s="801">
        <f t="shared" si="2"/>
        <v>42148</v>
      </c>
      <c r="E46" s="801">
        <f t="shared" si="0"/>
        <v>3735</v>
      </c>
      <c r="F46" s="805">
        <v>963</v>
      </c>
      <c r="G46" s="805">
        <v>290</v>
      </c>
      <c r="H46" s="805">
        <v>2772</v>
      </c>
      <c r="I46" s="801">
        <f t="shared" si="7"/>
        <v>7495</v>
      </c>
      <c r="J46" s="805">
        <v>7365</v>
      </c>
      <c r="K46" s="805">
        <v>307</v>
      </c>
      <c r="L46" s="805">
        <v>872</v>
      </c>
      <c r="M46" s="805">
        <f t="shared" si="4"/>
        <v>130</v>
      </c>
      <c r="N46" s="805">
        <v>70</v>
      </c>
      <c r="O46" s="805">
        <v>60</v>
      </c>
      <c r="P46" s="801">
        <f t="shared" si="5"/>
        <v>1721</v>
      </c>
      <c r="Q46" s="805">
        <v>772</v>
      </c>
      <c r="R46" s="805">
        <v>949</v>
      </c>
      <c r="S46" s="801">
        <f t="shared" si="6"/>
        <v>29197</v>
      </c>
      <c r="T46" s="806">
        <v>9944</v>
      </c>
      <c r="U46" s="806">
        <v>11070</v>
      </c>
      <c r="V46" s="806">
        <v>2000</v>
      </c>
      <c r="W46" s="806">
        <v>6183</v>
      </c>
      <c r="Y46" s="804"/>
      <c r="Z46" s="804"/>
      <c r="AA46" s="804"/>
      <c r="AB46" s="800"/>
      <c r="AD46" s="800"/>
    </row>
    <row r="47" spans="1:30" x14ac:dyDescent="0.2">
      <c r="A47" s="173">
        <v>37</v>
      </c>
      <c r="B47" s="174" t="s">
        <v>85</v>
      </c>
      <c r="C47" s="122" t="s">
        <v>86</v>
      </c>
      <c r="D47" s="801">
        <f t="shared" si="2"/>
        <v>79797</v>
      </c>
      <c r="E47" s="801">
        <f t="shared" si="0"/>
        <v>6564</v>
      </c>
      <c r="F47" s="805">
        <v>1542</v>
      </c>
      <c r="G47" s="805">
        <v>223</v>
      </c>
      <c r="H47" s="805">
        <v>5022</v>
      </c>
      <c r="I47" s="801">
        <f t="shared" si="7"/>
        <v>12378</v>
      </c>
      <c r="J47" s="805">
        <v>12287</v>
      </c>
      <c r="K47" s="805">
        <v>1554</v>
      </c>
      <c r="L47" s="805">
        <v>1464</v>
      </c>
      <c r="M47" s="805">
        <f t="shared" si="4"/>
        <v>91</v>
      </c>
      <c r="N47" s="805">
        <v>0</v>
      </c>
      <c r="O47" s="805">
        <v>91</v>
      </c>
      <c r="P47" s="801">
        <f t="shared" si="5"/>
        <v>2955</v>
      </c>
      <c r="Q47" s="805">
        <v>1274</v>
      </c>
      <c r="R47" s="805">
        <v>1681</v>
      </c>
      <c r="S47" s="801">
        <f t="shared" si="6"/>
        <v>57900</v>
      </c>
      <c r="T47" s="806">
        <v>22092</v>
      </c>
      <c r="U47" s="806">
        <v>17228</v>
      </c>
      <c r="V47" s="806">
        <v>7000</v>
      </c>
      <c r="W47" s="806">
        <v>11580</v>
      </c>
      <c r="Y47" s="804"/>
      <c r="Z47" s="804"/>
      <c r="AA47" s="804"/>
      <c r="AB47" s="800"/>
      <c r="AD47" s="800"/>
    </row>
    <row r="48" spans="1:30" x14ac:dyDescent="0.2">
      <c r="A48" s="173">
        <v>38</v>
      </c>
      <c r="B48" s="176" t="s">
        <v>87</v>
      </c>
      <c r="C48" s="122" t="s">
        <v>88</v>
      </c>
      <c r="D48" s="801">
        <f t="shared" si="2"/>
        <v>27761</v>
      </c>
      <c r="E48" s="801">
        <f t="shared" si="0"/>
        <v>2372</v>
      </c>
      <c r="F48" s="805">
        <v>703</v>
      </c>
      <c r="G48" s="805">
        <v>476</v>
      </c>
      <c r="H48" s="805">
        <v>1669</v>
      </c>
      <c r="I48" s="801">
        <f t="shared" si="7"/>
        <v>6005</v>
      </c>
      <c r="J48" s="805">
        <v>5961</v>
      </c>
      <c r="K48" s="805">
        <v>480</v>
      </c>
      <c r="L48" s="805">
        <v>697</v>
      </c>
      <c r="M48" s="805">
        <f t="shared" si="4"/>
        <v>44</v>
      </c>
      <c r="N48" s="805">
        <v>0</v>
      </c>
      <c r="O48" s="805">
        <v>44</v>
      </c>
      <c r="P48" s="801">
        <f t="shared" si="5"/>
        <v>1411</v>
      </c>
      <c r="Q48" s="805">
        <v>643</v>
      </c>
      <c r="R48" s="805">
        <v>768</v>
      </c>
      <c r="S48" s="801">
        <f t="shared" si="6"/>
        <v>17973</v>
      </c>
      <c r="T48" s="806">
        <v>4476</v>
      </c>
      <c r="U48" s="806">
        <v>5155</v>
      </c>
      <c r="V48" s="806">
        <v>4470</v>
      </c>
      <c r="W48" s="806">
        <v>3872</v>
      </c>
      <c r="Y48" s="804"/>
      <c r="Z48" s="804"/>
      <c r="AA48" s="804"/>
      <c r="AB48" s="800"/>
      <c r="AD48" s="800"/>
    </row>
    <row r="49" spans="1:30" x14ac:dyDescent="0.2">
      <c r="A49" s="173">
        <v>39</v>
      </c>
      <c r="B49" s="175" t="s">
        <v>89</v>
      </c>
      <c r="C49" s="122" t="s">
        <v>90</v>
      </c>
      <c r="D49" s="801">
        <f t="shared" si="2"/>
        <v>28329</v>
      </c>
      <c r="E49" s="801">
        <f t="shared" si="0"/>
        <v>1000</v>
      </c>
      <c r="F49" s="805">
        <v>1000</v>
      </c>
      <c r="G49" s="805">
        <v>73</v>
      </c>
      <c r="H49" s="805">
        <v>0</v>
      </c>
      <c r="I49" s="801">
        <f t="shared" si="7"/>
        <v>8410</v>
      </c>
      <c r="J49" s="805">
        <v>8410</v>
      </c>
      <c r="K49" s="805">
        <v>451</v>
      </c>
      <c r="L49" s="805">
        <v>993</v>
      </c>
      <c r="M49" s="805">
        <f t="shared" si="4"/>
        <v>0</v>
      </c>
      <c r="N49" s="805">
        <v>0</v>
      </c>
      <c r="O49" s="805">
        <v>0</v>
      </c>
      <c r="P49" s="801">
        <f t="shared" si="5"/>
        <v>2053</v>
      </c>
      <c r="Q49" s="805">
        <v>820</v>
      </c>
      <c r="R49" s="805">
        <v>1233</v>
      </c>
      <c r="S49" s="801">
        <f t="shared" si="6"/>
        <v>16866</v>
      </c>
      <c r="T49" s="806">
        <v>3233</v>
      </c>
      <c r="U49" s="806">
        <v>13548</v>
      </c>
      <c r="V49" s="806">
        <v>0</v>
      </c>
      <c r="W49" s="806">
        <v>85</v>
      </c>
      <c r="Y49" s="804"/>
      <c r="Z49" s="804"/>
      <c r="AA49" s="804"/>
      <c r="AB49" s="800"/>
      <c r="AD49" s="800"/>
    </row>
    <row r="50" spans="1:30" x14ac:dyDescent="0.2">
      <c r="A50" s="173">
        <v>40</v>
      </c>
      <c r="B50" s="176" t="s">
        <v>91</v>
      </c>
      <c r="C50" s="122" t="s">
        <v>92</v>
      </c>
      <c r="D50" s="801">
        <f t="shared" si="2"/>
        <v>296342</v>
      </c>
      <c r="E50" s="801">
        <f t="shared" si="0"/>
        <v>29653</v>
      </c>
      <c r="F50" s="805">
        <v>5205</v>
      </c>
      <c r="G50" s="805">
        <v>432</v>
      </c>
      <c r="H50" s="805">
        <v>24448</v>
      </c>
      <c r="I50" s="801">
        <f t="shared" si="7"/>
        <v>44116</v>
      </c>
      <c r="J50" s="805">
        <v>43786</v>
      </c>
      <c r="K50" s="805">
        <v>1877</v>
      </c>
      <c r="L50" s="805">
        <v>4956</v>
      </c>
      <c r="M50" s="805">
        <f t="shared" si="4"/>
        <v>330</v>
      </c>
      <c r="N50" s="805">
        <v>172</v>
      </c>
      <c r="O50" s="805">
        <v>158</v>
      </c>
      <c r="P50" s="801">
        <f t="shared" si="5"/>
        <v>12264</v>
      </c>
      <c r="Q50" s="805">
        <v>5538</v>
      </c>
      <c r="R50" s="805">
        <v>6726</v>
      </c>
      <c r="S50" s="801">
        <f t="shared" si="6"/>
        <v>210309</v>
      </c>
      <c r="T50" s="806">
        <v>44533</v>
      </c>
      <c r="U50" s="806">
        <v>84911</v>
      </c>
      <c r="V50" s="806">
        <v>9104</v>
      </c>
      <c r="W50" s="806">
        <v>71761</v>
      </c>
      <c r="Y50" s="804"/>
      <c r="Z50" s="804"/>
      <c r="AA50" s="804"/>
      <c r="AB50" s="800"/>
      <c r="AD50" s="800"/>
    </row>
    <row r="51" spans="1:30" x14ac:dyDescent="0.2">
      <c r="A51" s="173">
        <v>41</v>
      </c>
      <c r="B51" s="174" t="s">
        <v>93</v>
      </c>
      <c r="C51" s="122" t="s">
        <v>94</v>
      </c>
      <c r="D51" s="801">
        <f t="shared" si="2"/>
        <v>68121</v>
      </c>
      <c r="E51" s="801">
        <f t="shared" si="0"/>
        <v>5647</v>
      </c>
      <c r="F51" s="805">
        <v>1242</v>
      </c>
      <c r="G51" s="805">
        <v>269</v>
      </c>
      <c r="H51" s="805">
        <v>4405</v>
      </c>
      <c r="I51" s="801">
        <f t="shared" si="7"/>
        <v>10790</v>
      </c>
      <c r="J51" s="805">
        <v>10671</v>
      </c>
      <c r="K51" s="805">
        <v>1297</v>
      </c>
      <c r="L51" s="805">
        <v>1310</v>
      </c>
      <c r="M51" s="805">
        <f t="shared" si="4"/>
        <v>119</v>
      </c>
      <c r="N51" s="805">
        <v>81</v>
      </c>
      <c r="O51" s="805">
        <v>38</v>
      </c>
      <c r="P51" s="801">
        <f t="shared" si="5"/>
        <v>2702</v>
      </c>
      <c r="Q51" s="805">
        <v>1303</v>
      </c>
      <c r="R51" s="805">
        <v>1399</v>
      </c>
      <c r="S51" s="801">
        <f t="shared" si="6"/>
        <v>48982</v>
      </c>
      <c r="T51" s="806">
        <v>21109</v>
      </c>
      <c r="U51" s="806">
        <v>13547</v>
      </c>
      <c r="V51" s="806">
        <v>7800</v>
      </c>
      <c r="W51" s="806">
        <v>6526</v>
      </c>
      <c r="Y51" s="804"/>
      <c r="Z51" s="804"/>
      <c r="AA51" s="804"/>
      <c r="AB51" s="800"/>
      <c r="AD51" s="800"/>
    </row>
    <row r="52" spans="1:30" x14ac:dyDescent="0.2">
      <c r="A52" s="173">
        <v>42</v>
      </c>
      <c r="B52" s="174" t="s">
        <v>95</v>
      </c>
      <c r="C52" s="122" t="s">
        <v>96</v>
      </c>
      <c r="D52" s="801">
        <f t="shared" si="2"/>
        <v>203650</v>
      </c>
      <c r="E52" s="801">
        <f t="shared" si="0"/>
        <v>20746</v>
      </c>
      <c r="F52" s="805">
        <v>3455</v>
      </c>
      <c r="G52" s="805">
        <v>2513</v>
      </c>
      <c r="H52" s="805">
        <v>17291</v>
      </c>
      <c r="I52" s="801">
        <f t="shared" si="7"/>
        <v>35977</v>
      </c>
      <c r="J52" s="805">
        <v>35838</v>
      </c>
      <c r="K52" s="805">
        <v>3766</v>
      </c>
      <c r="L52" s="805">
        <v>3981</v>
      </c>
      <c r="M52" s="805">
        <f t="shared" si="4"/>
        <v>139</v>
      </c>
      <c r="N52" s="805">
        <v>61</v>
      </c>
      <c r="O52" s="805">
        <v>78</v>
      </c>
      <c r="P52" s="801">
        <f t="shared" si="5"/>
        <v>9777</v>
      </c>
      <c r="Q52" s="805">
        <v>4961</v>
      </c>
      <c r="R52" s="805">
        <v>4816</v>
      </c>
      <c r="S52" s="801">
        <f t="shared" si="6"/>
        <v>137150</v>
      </c>
      <c r="T52" s="806">
        <v>7266</v>
      </c>
      <c r="U52" s="806">
        <v>78117</v>
      </c>
      <c r="V52" s="806">
        <v>8350</v>
      </c>
      <c r="W52" s="806">
        <v>43417</v>
      </c>
      <c r="Y52" s="804"/>
      <c r="Z52" s="804"/>
      <c r="AA52" s="804"/>
      <c r="AB52" s="800"/>
      <c r="AD52" s="800"/>
    </row>
    <row r="53" spans="1:30" x14ac:dyDescent="0.2">
      <c r="A53" s="173">
        <v>43</v>
      </c>
      <c r="B53" s="176" t="s">
        <v>97</v>
      </c>
      <c r="C53" s="122" t="s">
        <v>98</v>
      </c>
      <c r="D53" s="801">
        <f t="shared" si="2"/>
        <v>44128</v>
      </c>
      <c r="E53" s="801">
        <f t="shared" si="0"/>
        <v>4516</v>
      </c>
      <c r="F53" s="805">
        <v>943</v>
      </c>
      <c r="G53" s="805">
        <v>316</v>
      </c>
      <c r="H53" s="805">
        <v>3573</v>
      </c>
      <c r="I53" s="801">
        <f t="shared" si="7"/>
        <v>7937</v>
      </c>
      <c r="J53" s="805">
        <v>7801</v>
      </c>
      <c r="K53" s="805">
        <v>919</v>
      </c>
      <c r="L53" s="805">
        <v>899</v>
      </c>
      <c r="M53" s="805">
        <f t="shared" si="4"/>
        <v>136</v>
      </c>
      <c r="N53" s="805">
        <v>88</v>
      </c>
      <c r="O53" s="805">
        <v>48</v>
      </c>
      <c r="P53" s="801">
        <f t="shared" si="5"/>
        <v>2003</v>
      </c>
      <c r="Q53" s="805">
        <v>969</v>
      </c>
      <c r="R53" s="805">
        <v>1034</v>
      </c>
      <c r="S53" s="801">
        <f t="shared" si="6"/>
        <v>29672</v>
      </c>
      <c r="T53" s="806">
        <v>9294</v>
      </c>
      <c r="U53" s="806">
        <v>8601</v>
      </c>
      <c r="V53" s="806">
        <v>3000</v>
      </c>
      <c r="W53" s="806">
        <v>8777</v>
      </c>
      <c r="Y53" s="804"/>
      <c r="Z53" s="804"/>
      <c r="AA53" s="804"/>
      <c r="AB53" s="800"/>
      <c r="AD53" s="800"/>
    </row>
    <row r="54" spans="1:30" x14ac:dyDescent="0.2">
      <c r="A54" s="173">
        <v>44</v>
      </c>
      <c r="B54" s="175" t="s">
        <v>184</v>
      </c>
      <c r="C54" s="122" t="s">
        <v>185</v>
      </c>
      <c r="D54" s="801">
        <f t="shared" si="2"/>
        <v>89627</v>
      </c>
      <c r="E54" s="801">
        <f t="shared" si="0"/>
        <v>5522</v>
      </c>
      <c r="F54" s="805">
        <v>1357</v>
      </c>
      <c r="G54" s="805">
        <v>434</v>
      </c>
      <c r="H54" s="805">
        <v>4165</v>
      </c>
      <c r="I54" s="801">
        <f t="shared" si="7"/>
        <v>10755</v>
      </c>
      <c r="J54" s="805">
        <v>10704</v>
      </c>
      <c r="K54" s="805">
        <v>540</v>
      </c>
      <c r="L54" s="805">
        <v>1276</v>
      </c>
      <c r="M54" s="805">
        <f t="shared" si="4"/>
        <v>51</v>
      </c>
      <c r="N54" s="805">
        <v>0</v>
      </c>
      <c r="O54" s="805">
        <v>51</v>
      </c>
      <c r="P54" s="801">
        <f t="shared" si="5"/>
        <v>2654</v>
      </c>
      <c r="Q54" s="805">
        <v>1224</v>
      </c>
      <c r="R54" s="805">
        <v>1430</v>
      </c>
      <c r="S54" s="801">
        <f t="shared" si="6"/>
        <v>70696</v>
      </c>
      <c r="T54" s="806">
        <v>29438</v>
      </c>
      <c r="U54" s="806">
        <v>23957</v>
      </c>
      <c r="V54" s="806">
        <v>8000</v>
      </c>
      <c r="W54" s="806">
        <v>9301</v>
      </c>
      <c r="Y54" s="804"/>
      <c r="Z54" s="804"/>
      <c r="AA54" s="804"/>
      <c r="AB54" s="800"/>
      <c r="AD54" s="800"/>
    </row>
    <row r="55" spans="1:30" x14ac:dyDescent="0.2">
      <c r="A55" s="173">
        <v>45</v>
      </c>
      <c r="B55" s="176" t="s">
        <v>99</v>
      </c>
      <c r="C55" s="122" t="s">
        <v>100</v>
      </c>
      <c r="D55" s="801">
        <f t="shared" si="2"/>
        <v>77619</v>
      </c>
      <c r="E55" s="801">
        <f t="shared" si="0"/>
        <v>7064</v>
      </c>
      <c r="F55" s="805">
        <v>1508</v>
      </c>
      <c r="G55" s="805">
        <v>367</v>
      </c>
      <c r="H55" s="805">
        <v>5556</v>
      </c>
      <c r="I55" s="801">
        <f t="shared" si="7"/>
        <v>12712</v>
      </c>
      <c r="J55" s="805">
        <v>12587</v>
      </c>
      <c r="K55" s="805">
        <v>1925</v>
      </c>
      <c r="L55" s="805">
        <v>1492</v>
      </c>
      <c r="M55" s="805">
        <f t="shared" si="4"/>
        <v>125</v>
      </c>
      <c r="N55" s="805">
        <v>60</v>
      </c>
      <c r="O55" s="805">
        <v>65</v>
      </c>
      <c r="P55" s="801">
        <f t="shared" si="5"/>
        <v>3284</v>
      </c>
      <c r="Q55" s="805">
        <v>1549</v>
      </c>
      <c r="R55" s="805">
        <v>1735</v>
      </c>
      <c r="S55" s="801">
        <f t="shared" si="6"/>
        <v>54559</v>
      </c>
      <c r="T55" s="806">
        <v>9016</v>
      </c>
      <c r="U55" s="806">
        <v>24783</v>
      </c>
      <c r="V55" s="806">
        <v>8413</v>
      </c>
      <c r="W55" s="806">
        <v>12347</v>
      </c>
      <c r="Y55" s="804"/>
      <c r="Z55" s="804"/>
      <c r="AA55" s="804"/>
      <c r="AB55" s="800"/>
      <c r="AD55" s="800"/>
    </row>
    <row r="56" spans="1:30" x14ac:dyDescent="0.2">
      <c r="A56" s="173">
        <v>46</v>
      </c>
      <c r="B56" s="175" t="s">
        <v>101</v>
      </c>
      <c r="C56" s="122" t="s">
        <v>102</v>
      </c>
      <c r="D56" s="801">
        <f t="shared" si="2"/>
        <v>78781</v>
      </c>
      <c r="E56" s="801">
        <f t="shared" si="0"/>
        <v>8753</v>
      </c>
      <c r="F56" s="805">
        <v>1769</v>
      </c>
      <c r="G56" s="805">
        <v>227</v>
      </c>
      <c r="H56" s="805">
        <v>6984</v>
      </c>
      <c r="I56" s="801">
        <f t="shared" si="7"/>
        <v>15066</v>
      </c>
      <c r="J56" s="805">
        <v>14974</v>
      </c>
      <c r="K56" s="805">
        <v>1034</v>
      </c>
      <c r="L56" s="805">
        <v>1758</v>
      </c>
      <c r="M56" s="805">
        <f t="shared" si="4"/>
        <v>92</v>
      </c>
      <c r="N56" s="805">
        <v>22</v>
      </c>
      <c r="O56" s="805">
        <v>70</v>
      </c>
      <c r="P56" s="801">
        <f t="shared" si="5"/>
        <v>4209</v>
      </c>
      <c r="Q56" s="805">
        <v>2010</v>
      </c>
      <c r="R56" s="805">
        <v>2199</v>
      </c>
      <c r="S56" s="801">
        <f t="shared" si="6"/>
        <v>50753</v>
      </c>
      <c r="T56" s="806">
        <v>3533</v>
      </c>
      <c r="U56" s="806">
        <v>27029</v>
      </c>
      <c r="V56" s="806">
        <v>220</v>
      </c>
      <c r="W56" s="806">
        <v>19971</v>
      </c>
      <c r="Y56" s="804"/>
      <c r="Z56" s="804"/>
      <c r="AA56" s="804"/>
      <c r="AB56" s="800"/>
      <c r="AD56" s="800"/>
    </row>
    <row r="57" spans="1:30" x14ac:dyDescent="0.2">
      <c r="A57" s="173">
        <v>47</v>
      </c>
      <c r="B57" s="176" t="s">
        <v>103</v>
      </c>
      <c r="C57" s="122" t="s">
        <v>104</v>
      </c>
      <c r="D57" s="801">
        <f t="shared" si="2"/>
        <v>33642</v>
      </c>
      <c r="E57" s="801">
        <f t="shared" si="0"/>
        <v>2316</v>
      </c>
      <c r="F57" s="805">
        <v>653</v>
      </c>
      <c r="G57" s="805">
        <v>169</v>
      </c>
      <c r="H57" s="805">
        <v>1663</v>
      </c>
      <c r="I57" s="801">
        <f t="shared" si="7"/>
        <v>5296</v>
      </c>
      <c r="J57" s="805">
        <v>5219</v>
      </c>
      <c r="K57" s="805">
        <v>584</v>
      </c>
      <c r="L57" s="805">
        <v>558</v>
      </c>
      <c r="M57" s="805">
        <f t="shared" si="4"/>
        <v>77</v>
      </c>
      <c r="N57" s="805">
        <v>10</v>
      </c>
      <c r="O57" s="805">
        <v>67</v>
      </c>
      <c r="P57" s="801">
        <f t="shared" si="5"/>
        <v>1165</v>
      </c>
      <c r="Q57" s="805">
        <v>568</v>
      </c>
      <c r="R57" s="805">
        <v>597</v>
      </c>
      <c r="S57" s="801">
        <f t="shared" si="6"/>
        <v>24865</v>
      </c>
      <c r="T57" s="806">
        <v>15188</v>
      </c>
      <c r="U57" s="806">
        <v>4316</v>
      </c>
      <c r="V57" s="806">
        <v>2000</v>
      </c>
      <c r="W57" s="806">
        <v>3361</v>
      </c>
      <c r="Y57" s="804"/>
      <c r="Z57" s="804"/>
      <c r="AA57" s="804"/>
      <c r="AB57" s="800"/>
      <c r="AD57" s="800"/>
    </row>
    <row r="58" spans="1:30" x14ac:dyDescent="0.2">
      <c r="A58" s="173">
        <v>48</v>
      </c>
      <c r="B58" s="175" t="s">
        <v>105</v>
      </c>
      <c r="C58" s="122" t="s">
        <v>106</v>
      </c>
      <c r="D58" s="801">
        <f t="shared" si="2"/>
        <v>63964</v>
      </c>
      <c r="E58" s="801">
        <f t="shared" si="0"/>
        <v>5442</v>
      </c>
      <c r="F58" s="805">
        <v>1156</v>
      </c>
      <c r="G58" s="805">
        <v>281</v>
      </c>
      <c r="H58" s="805">
        <v>4286</v>
      </c>
      <c r="I58" s="801">
        <f t="shared" si="7"/>
        <v>9752</v>
      </c>
      <c r="J58" s="805">
        <v>9732</v>
      </c>
      <c r="K58" s="805">
        <v>419</v>
      </c>
      <c r="L58" s="805">
        <v>1025</v>
      </c>
      <c r="M58" s="805">
        <f t="shared" si="4"/>
        <v>20</v>
      </c>
      <c r="N58" s="805">
        <v>0</v>
      </c>
      <c r="O58" s="805">
        <v>20</v>
      </c>
      <c r="P58" s="801">
        <f t="shared" si="5"/>
        <v>2252</v>
      </c>
      <c r="Q58" s="805">
        <v>1045</v>
      </c>
      <c r="R58" s="805">
        <v>1207</v>
      </c>
      <c r="S58" s="801">
        <f t="shared" si="6"/>
        <v>46518</v>
      </c>
      <c r="T58" s="806">
        <v>13443</v>
      </c>
      <c r="U58" s="806">
        <v>11754</v>
      </c>
      <c r="V58" s="806">
        <v>10000</v>
      </c>
      <c r="W58" s="806">
        <v>11321</v>
      </c>
      <c r="Y58" s="804"/>
      <c r="Z58" s="804"/>
      <c r="AA58" s="804"/>
      <c r="AB58" s="800"/>
      <c r="AD58" s="800"/>
    </row>
    <row r="59" spans="1:30" x14ac:dyDescent="0.2">
      <c r="A59" s="173">
        <v>49</v>
      </c>
      <c r="B59" s="176" t="s">
        <v>107</v>
      </c>
      <c r="C59" s="122" t="s">
        <v>108</v>
      </c>
      <c r="D59" s="801">
        <f t="shared" si="2"/>
        <v>102007</v>
      </c>
      <c r="E59" s="801">
        <f t="shared" si="0"/>
        <v>8675</v>
      </c>
      <c r="F59" s="805">
        <v>1928</v>
      </c>
      <c r="G59" s="805">
        <v>403</v>
      </c>
      <c r="H59" s="805">
        <v>6747</v>
      </c>
      <c r="I59" s="801">
        <f t="shared" si="7"/>
        <v>15869</v>
      </c>
      <c r="J59" s="805">
        <v>15795</v>
      </c>
      <c r="K59" s="805">
        <v>1259</v>
      </c>
      <c r="L59" s="805">
        <v>1851</v>
      </c>
      <c r="M59" s="805">
        <f t="shared" si="4"/>
        <v>74</v>
      </c>
      <c r="N59" s="805">
        <v>27</v>
      </c>
      <c r="O59" s="805">
        <v>47</v>
      </c>
      <c r="P59" s="801">
        <f t="shared" si="5"/>
        <v>4448</v>
      </c>
      <c r="Q59" s="805">
        <v>2083</v>
      </c>
      <c r="R59" s="805">
        <v>2365</v>
      </c>
      <c r="S59" s="801">
        <f t="shared" si="6"/>
        <v>73015</v>
      </c>
      <c r="T59" s="806">
        <v>36008</v>
      </c>
      <c r="U59" s="806">
        <v>16238</v>
      </c>
      <c r="V59" s="806">
        <v>7000</v>
      </c>
      <c r="W59" s="806">
        <v>13769</v>
      </c>
      <c r="Y59" s="804"/>
      <c r="Z59" s="804"/>
      <c r="AA59" s="804"/>
      <c r="AB59" s="800"/>
      <c r="AD59" s="800"/>
    </row>
    <row r="60" spans="1:30" x14ac:dyDescent="0.2">
      <c r="A60" s="173">
        <v>50</v>
      </c>
      <c r="B60" s="176" t="s">
        <v>109</v>
      </c>
      <c r="C60" s="122" t="s">
        <v>110</v>
      </c>
      <c r="D60" s="801">
        <f t="shared" si="2"/>
        <v>358815</v>
      </c>
      <c r="E60" s="801">
        <f t="shared" si="0"/>
        <v>33583</v>
      </c>
      <c r="F60" s="805">
        <v>6182</v>
      </c>
      <c r="G60" s="805">
        <v>2226</v>
      </c>
      <c r="H60" s="805">
        <v>27401</v>
      </c>
      <c r="I60" s="801">
        <f t="shared" si="7"/>
        <v>52218</v>
      </c>
      <c r="J60" s="805">
        <v>51766</v>
      </c>
      <c r="K60" s="805">
        <v>6595</v>
      </c>
      <c r="L60" s="805">
        <v>6181</v>
      </c>
      <c r="M60" s="805">
        <f t="shared" si="4"/>
        <v>452</v>
      </c>
      <c r="N60" s="805">
        <v>309</v>
      </c>
      <c r="O60" s="805">
        <v>143</v>
      </c>
      <c r="P60" s="801">
        <f t="shared" si="5"/>
        <v>16082</v>
      </c>
      <c r="Q60" s="805">
        <v>8203</v>
      </c>
      <c r="R60" s="805">
        <v>7879</v>
      </c>
      <c r="S60" s="801">
        <f t="shared" si="6"/>
        <v>256932</v>
      </c>
      <c r="T60" s="806">
        <v>75879</v>
      </c>
      <c r="U60" s="806">
        <v>88107</v>
      </c>
      <c r="V60" s="806">
        <v>27017</v>
      </c>
      <c r="W60" s="806">
        <v>65929</v>
      </c>
      <c r="Y60" s="804"/>
      <c r="Z60" s="804"/>
      <c r="AA60" s="804"/>
      <c r="AB60" s="800"/>
      <c r="AD60" s="800"/>
    </row>
    <row r="61" spans="1:30" x14ac:dyDescent="0.2">
      <c r="A61" s="173">
        <v>51</v>
      </c>
      <c r="B61" s="176" t="s">
        <v>200</v>
      </c>
      <c r="C61" s="122" t="s">
        <v>201</v>
      </c>
      <c r="D61" s="801">
        <f t="shared" si="2"/>
        <v>77173</v>
      </c>
      <c r="E61" s="801">
        <f t="shared" si="0"/>
        <v>6329</v>
      </c>
      <c r="F61" s="805">
        <v>1319</v>
      </c>
      <c r="G61" s="805">
        <v>468</v>
      </c>
      <c r="H61" s="805">
        <v>5010</v>
      </c>
      <c r="I61" s="801">
        <f t="shared" si="7"/>
        <v>11311</v>
      </c>
      <c r="J61" s="805">
        <v>11270</v>
      </c>
      <c r="K61" s="805">
        <v>742</v>
      </c>
      <c r="L61" s="805">
        <v>1345</v>
      </c>
      <c r="M61" s="805">
        <f t="shared" si="4"/>
        <v>41</v>
      </c>
      <c r="N61" s="805">
        <v>6</v>
      </c>
      <c r="O61" s="805">
        <v>35</v>
      </c>
      <c r="P61" s="801">
        <f t="shared" si="5"/>
        <v>3059</v>
      </c>
      <c r="Q61" s="805">
        <v>1469</v>
      </c>
      <c r="R61" s="805">
        <v>1590</v>
      </c>
      <c r="S61" s="801">
        <f t="shared" si="6"/>
        <v>56474</v>
      </c>
      <c r="T61" s="806">
        <v>22771</v>
      </c>
      <c r="U61" s="806">
        <v>16761</v>
      </c>
      <c r="V61" s="806">
        <v>7100</v>
      </c>
      <c r="W61" s="806">
        <v>9842</v>
      </c>
      <c r="Y61" s="804"/>
      <c r="Z61" s="804"/>
      <c r="AA61" s="804"/>
      <c r="AB61" s="800"/>
      <c r="AD61" s="800"/>
    </row>
    <row r="62" spans="1:30" x14ac:dyDescent="0.2">
      <c r="A62" s="173">
        <v>52</v>
      </c>
      <c r="B62" s="176" t="s">
        <v>111</v>
      </c>
      <c r="C62" s="122" t="s">
        <v>112</v>
      </c>
      <c r="D62" s="801">
        <f t="shared" si="2"/>
        <v>48203</v>
      </c>
      <c r="E62" s="801">
        <f t="shared" si="0"/>
        <v>4221</v>
      </c>
      <c r="F62" s="805">
        <v>983</v>
      </c>
      <c r="G62" s="805">
        <v>257</v>
      </c>
      <c r="H62" s="805">
        <v>3238</v>
      </c>
      <c r="I62" s="801">
        <f t="shared" si="7"/>
        <v>8061</v>
      </c>
      <c r="J62" s="805">
        <v>7985</v>
      </c>
      <c r="K62" s="805">
        <v>668</v>
      </c>
      <c r="L62" s="805">
        <v>934</v>
      </c>
      <c r="M62" s="805">
        <f t="shared" si="4"/>
        <v>76</v>
      </c>
      <c r="N62" s="805">
        <v>15</v>
      </c>
      <c r="O62" s="805">
        <v>61</v>
      </c>
      <c r="P62" s="801">
        <f t="shared" si="5"/>
        <v>2253</v>
      </c>
      <c r="Q62" s="805">
        <v>1057</v>
      </c>
      <c r="R62" s="805">
        <v>1196</v>
      </c>
      <c r="S62" s="801">
        <f t="shared" si="6"/>
        <v>33668</v>
      </c>
      <c r="T62" s="806">
        <v>9592</v>
      </c>
      <c r="U62" s="806">
        <v>9124</v>
      </c>
      <c r="V62" s="806">
        <v>6907</v>
      </c>
      <c r="W62" s="806">
        <v>8045</v>
      </c>
      <c r="Y62" s="804"/>
      <c r="Z62" s="804"/>
      <c r="AA62" s="804"/>
      <c r="AB62" s="800"/>
      <c r="AD62" s="800"/>
    </row>
    <row r="63" spans="1:30" x14ac:dyDescent="0.2">
      <c r="A63" s="173">
        <v>53</v>
      </c>
      <c r="B63" s="175" t="s">
        <v>204</v>
      </c>
      <c r="C63" s="122" t="s">
        <v>205</v>
      </c>
      <c r="D63" s="801">
        <f t="shared" si="2"/>
        <v>58834</v>
      </c>
      <c r="E63" s="801">
        <f t="shared" si="0"/>
        <v>4994</v>
      </c>
      <c r="F63" s="805">
        <v>1047</v>
      </c>
      <c r="G63" s="805">
        <v>151</v>
      </c>
      <c r="H63" s="805">
        <v>3947</v>
      </c>
      <c r="I63" s="801">
        <f t="shared" si="7"/>
        <v>8935</v>
      </c>
      <c r="J63" s="805">
        <v>8882</v>
      </c>
      <c r="K63" s="805">
        <v>307</v>
      </c>
      <c r="L63" s="805">
        <v>1021</v>
      </c>
      <c r="M63" s="805">
        <f t="shared" si="4"/>
        <v>53</v>
      </c>
      <c r="N63" s="805">
        <v>5</v>
      </c>
      <c r="O63" s="805">
        <v>48</v>
      </c>
      <c r="P63" s="801">
        <f t="shared" si="5"/>
        <v>2589</v>
      </c>
      <c r="Q63" s="805">
        <v>1264</v>
      </c>
      <c r="R63" s="805">
        <v>1325</v>
      </c>
      <c r="S63" s="801">
        <f t="shared" si="6"/>
        <v>42316</v>
      </c>
      <c r="T63" s="806">
        <v>10771</v>
      </c>
      <c r="U63" s="806">
        <v>16783</v>
      </c>
      <c r="V63" s="806">
        <v>10000</v>
      </c>
      <c r="W63" s="806">
        <v>4762</v>
      </c>
      <c r="Y63" s="804"/>
      <c r="Z63" s="804"/>
      <c r="AA63" s="804"/>
      <c r="AB63" s="800"/>
      <c r="AD63" s="800"/>
    </row>
    <row r="64" spans="1:30" x14ac:dyDescent="0.2">
      <c r="A64" s="173">
        <v>54</v>
      </c>
      <c r="B64" s="176" t="s">
        <v>113</v>
      </c>
      <c r="C64" s="122" t="s">
        <v>114</v>
      </c>
      <c r="D64" s="801">
        <f t="shared" si="2"/>
        <v>0</v>
      </c>
      <c r="E64" s="801">
        <f t="shared" si="0"/>
        <v>0</v>
      </c>
      <c r="F64" s="805">
        <v>0</v>
      </c>
      <c r="G64" s="805">
        <v>0</v>
      </c>
      <c r="H64" s="805">
        <v>0</v>
      </c>
      <c r="I64" s="801">
        <f t="shared" si="7"/>
        <v>0</v>
      </c>
      <c r="J64" s="805">
        <v>0</v>
      </c>
      <c r="K64" s="805">
        <v>0</v>
      </c>
      <c r="L64" s="805">
        <v>0</v>
      </c>
      <c r="M64" s="805">
        <f t="shared" si="4"/>
        <v>0</v>
      </c>
      <c r="N64" s="805">
        <v>0</v>
      </c>
      <c r="O64" s="805">
        <v>0</v>
      </c>
      <c r="P64" s="801">
        <f t="shared" si="5"/>
        <v>0</v>
      </c>
      <c r="Q64" s="805">
        <v>0</v>
      </c>
      <c r="R64" s="805">
        <v>0</v>
      </c>
      <c r="S64" s="801">
        <f t="shared" si="6"/>
        <v>0</v>
      </c>
      <c r="T64" s="806">
        <v>0</v>
      </c>
      <c r="U64" s="806">
        <v>0</v>
      </c>
      <c r="V64" s="806">
        <v>0</v>
      </c>
      <c r="W64" s="806">
        <v>0</v>
      </c>
      <c r="Y64" s="804"/>
      <c r="Z64" s="804"/>
      <c r="AA64" s="804"/>
      <c r="AB64" s="800"/>
      <c r="AD64" s="800"/>
    </row>
    <row r="65" spans="1:30" x14ac:dyDescent="0.2">
      <c r="A65" s="173">
        <v>55</v>
      </c>
      <c r="B65" s="176" t="s">
        <v>115</v>
      </c>
      <c r="C65" s="122" t="s">
        <v>116</v>
      </c>
      <c r="D65" s="801">
        <f t="shared" si="2"/>
        <v>0</v>
      </c>
      <c r="E65" s="801">
        <f t="shared" si="0"/>
        <v>0</v>
      </c>
      <c r="F65" s="805">
        <v>0</v>
      </c>
      <c r="G65" s="805">
        <v>0</v>
      </c>
      <c r="H65" s="805">
        <v>0</v>
      </c>
      <c r="I65" s="801">
        <f t="shared" si="7"/>
        <v>0</v>
      </c>
      <c r="J65" s="805">
        <v>0</v>
      </c>
      <c r="K65" s="805">
        <v>0</v>
      </c>
      <c r="L65" s="805">
        <v>0</v>
      </c>
      <c r="M65" s="805">
        <f t="shared" si="4"/>
        <v>0</v>
      </c>
      <c r="N65" s="805">
        <v>0</v>
      </c>
      <c r="O65" s="805">
        <v>0</v>
      </c>
      <c r="P65" s="801">
        <f t="shared" si="5"/>
        <v>0</v>
      </c>
      <c r="Q65" s="805">
        <v>0</v>
      </c>
      <c r="R65" s="805">
        <v>0</v>
      </c>
      <c r="S65" s="801">
        <f t="shared" si="6"/>
        <v>0</v>
      </c>
      <c r="T65" s="806">
        <v>0</v>
      </c>
      <c r="U65" s="806">
        <v>0</v>
      </c>
      <c r="V65" s="806">
        <v>0</v>
      </c>
      <c r="W65" s="806">
        <v>0</v>
      </c>
      <c r="Y65" s="804"/>
      <c r="Z65" s="804"/>
      <c r="AA65" s="804"/>
      <c r="AB65" s="800"/>
      <c r="AD65" s="800"/>
    </row>
    <row r="66" spans="1:30" x14ac:dyDescent="0.2">
      <c r="A66" s="173">
        <v>56</v>
      </c>
      <c r="B66" s="176" t="s">
        <v>117</v>
      </c>
      <c r="C66" s="122" t="s">
        <v>118</v>
      </c>
      <c r="D66" s="801">
        <f t="shared" si="2"/>
        <v>175441</v>
      </c>
      <c r="E66" s="801">
        <f t="shared" si="0"/>
        <v>39154</v>
      </c>
      <c r="F66" s="805">
        <v>0</v>
      </c>
      <c r="G66" s="805">
        <v>0</v>
      </c>
      <c r="H66" s="805">
        <v>39154</v>
      </c>
      <c r="I66" s="801">
        <f t="shared" si="7"/>
        <v>236</v>
      </c>
      <c r="J66" s="805">
        <v>0</v>
      </c>
      <c r="K66" s="805">
        <v>0</v>
      </c>
      <c r="L66" s="805">
        <v>0</v>
      </c>
      <c r="M66" s="805">
        <f t="shared" si="4"/>
        <v>236</v>
      </c>
      <c r="N66" s="805">
        <v>159</v>
      </c>
      <c r="O66" s="805">
        <v>77</v>
      </c>
      <c r="P66" s="801">
        <f t="shared" si="5"/>
        <v>0</v>
      </c>
      <c r="Q66" s="805">
        <v>0</v>
      </c>
      <c r="R66" s="805">
        <v>0</v>
      </c>
      <c r="S66" s="801">
        <f t="shared" si="6"/>
        <v>136051</v>
      </c>
      <c r="T66" s="806">
        <v>0</v>
      </c>
      <c r="U66" s="806">
        <v>80093</v>
      </c>
      <c r="V66" s="806">
        <v>0</v>
      </c>
      <c r="W66" s="806">
        <v>55958</v>
      </c>
      <c r="Y66" s="804"/>
      <c r="Z66" s="804"/>
      <c r="AA66" s="804"/>
      <c r="AB66" s="800"/>
      <c r="AD66" s="800"/>
    </row>
    <row r="67" spans="1:30" x14ac:dyDescent="0.2">
      <c r="A67" s="173">
        <v>57</v>
      </c>
      <c r="B67" s="175" t="s">
        <v>119</v>
      </c>
      <c r="C67" s="122" t="s">
        <v>120</v>
      </c>
      <c r="D67" s="801">
        <f t="shared" si="2"/>
        <v>137491</v>
      </c>
      <c r="E67" s="801">
        <f t="shared" si="0"/>
        <v>30591</v>
      </c>
      <c r="F67" s="805">
        <v>0</v>
      </c>
      <c r="G67" s="805">
        <v>0</v>
      </c>
      <c r="H67" s="805">
        <v>30591</v>
      </c>
      <c r="I67" s="801">
        <f t="shared" si="7"/>
        <v>332</v>
      </c>
      <c r="J67" s="805">
        <v>0</v>
      </c>
      <c r="K67" s="805">
        <v>0</v>
      </c>
      <c r="L67" s="805">
        <v>0</v>
      </c>
      <c r="M67" s="805">
        <f t="shared" si="4"/>
        <v>332</v>
      </c>
      <c r="N67" s="805">
        <v>194</v>
      </c>
      <c r="O67" s="805">
        <v>138</v>
      </c>
      <c r="P67" s="801">
        <f t="shared" si="5"/>
        <v>0</v>
      </c>
      <c r="Q67" s="805">
        <v>0</v>
      </c>
      <c r="R67" s="805">
        <v>0</v>
      </c>
      <c r="S67" s="801">
        <f t="shared" si="6"/>
        <v>106568</v>
      </c>
      <c r="T67" s="806">
        <v>0</v>
      </c>
      <c r="U67" s="806">
        <v>51759</v>
      </c>
      <c r="V67" s="806">
        <v>0</v>
      </c>
      <c r="W67" s="806">
        <v>54809</v>
      </c>
      <c r="Y67" s="804"/>
      <c r="Z67" s="804"/>
      <c r="AA67" s="804"/>
      <c r="AB67" s="800"/>
      <c r="AD67" s="800"/>
    </row>
    <row r="68" spans="1:30" x14ac:dyDescent="0.2">
      <c r="A68" s="173">
        <v>58</v>
      </c>
      <c r="B68" s="174" t="s">
        <v>121</v>
      </c>
      <c r="C68" s="122" t="s">
        <v>122</v>
      </c>
      <c r="D68" s="801">
        <f t="shared" si="2"/>
        <v>191285</v>
      </c>
      <c r="E68" s="801">
        <f t="shared" si="0"/>
        <v>38559</v>
      </c>
      <c r="F68" s="805">
        <v>0</v>
      </c>
      <c r="G68" s="805">
        <v>0</v>
      </c>
      <c r="H68" s="805">
        <v>38559</v>
      </c>
      <c r="I68" s="801">
        <f t="shared" si="7"/>
        <v>188</v>
      </c>
      <c r="J68" s="805">
        <v>0</v>
      </c>
      <c r="K68" s="805">
        <v>0</v>
      </c>
      <c r="L68" s="805">
        <v>0</v>
      </c>
      <c r="M68" s="805">
        <f t="shared" si="4"/>
        <v>188</v>
      </c>
      <c r="N68" s="805">
        <v>51</v>
      </c>
      <c r="O68" s="805">
        <v>137</v>
      </c>
      <c r="P68" s="801">
        <f t="shared" si="5"/>
        <v>0</v>
      </c>
      <c r="Q68" s="805">
        <v>0</v>
      </c>
      <c r="R68" s="805">
        <v>0</v>
      </c>
      <c r="S68" s="801">
        <f t="shared" si="6"/>
        <v>152538</v>
      </c>
      <c r="T68" s="806">
        <v>0</v>
      </c>
      <c r="U68" s="806">
        <v>91073</v>
      </c>
      <c r="V68" s="806">
        <v>3100</v>
      </c>
      <c r="W68" s="806">
        <v>58365</v>
      </c>
      <c r="Y68" s="804"/>
      <c r="Z68" s="804"/>
      <c r="AA68" s="804"/>
      <c r="AB68" s="800"/>
      <c r="AD68" s="800"/>
    </row>
    <row r="69" spans="1:30" x14ac:dyDescent="0.2">
      <c r="A69" s="173">
        <v>59</v>
      </c>
      <c r="B69" s="175" t="s">
        <v>123</v>
      </c>
      <c r="C69" s="122" t="s">
        <v>124</v>
      </c>
      <c r="D69" s="801">
        <f t="shared" si="2"/>
        <v>278048</v>
      </c>
      <c r="E69" s="801">
        <f t="shared" si="0"/>
        <v>59105</v>
      </c>
      <c r="F69" s="805">
        <v>0</v>
      </c>
      <c r="G69" s="805">
        <v>0</v>
      </c>
      <c r="H69" s="805">
        <v>59105</v>
      </c>
      <c r="I69" s="801">
        <f t="shared" si="7"/>
        <v>277</v>
      </c>
      <c r="J69" s="805">
        <v>0</v>
      </c>
      <c r="K69" s="805">
        <v>0</v>
      </c>
      <c r="L69" s="805">
        <v>0</v>
      </c>
      <c r="M69" s="805">
        <f t="shared" si="4"/>
        <v>277</v>
      </c>
      <c r="N69" s="805">
        <v>64</v>
      </c>
      <c r="O69" s="805">
        <v>213</v>
      </c>
      <c r="P69" s="801">
        <f t="shared" si="5"/>
        <v>0</v>
      </c>
      <c r="Q69" s="805">
        <v>0</v>
      </c>
      <c r="R69" s="805">
        <v>0</v>
      </c>
      <c r="S69" s="801">
        <f t="shared" si="6"/>
        <v>218666</v>
      </c>
      <c r="T69" s="806">
        <v>0</v>
      </c>
      <c r="U69" s="806">
        <v>108153</v>
      </c>
      <c r="V69" s="806">
        <v>0</v>
      </c>
      <c r="W69" s="806">
        <v>110513</v>
      </c>
      <c r="Y69" s="804"/>
      <c r="Z69" s="804"/>
      <c r="AA69" s="804"/>
      <c r="AB69" s="800"/>
      <c r="AD69" s="800"/>
    </row>
    <row r="70" spans="1:30" x14ac:dyDescent="0.2">
      <c r="A70" s="173">
        <v>60</v>
      </c>
      <c r="B70" s="176" t="s">
        <v>125</v>
      </c>
      <c r="C70" s="122" t="s">
        <v>126</v>
      </c>
      <c r="D70" s="801">
        <f t="shared" si="2"/>
        <v>168709</v>
      </c>
      <c r="E70" s="801">
        <f t="shared" si="0"/>
        <v>34573</v>
      </c>
      <c r="F70" s="805">
        <v>0</v>
      </c>
      <c r="G70" s="805">
        <v>0</v>
      </c>
      <c r="H70" s="805">
        <v>34573</v>
      </c>
      <c r="I70" s="801">
        <f t="shared" si="7"/>
        <v>151</v>
      </c>
      <c r="J70" s="805">
        <v>0</v>
      </c>
      <c r="K70" s="805">
        <v>0</v>
      </c>
      <c r="L70" s="805">
        <v>0</v>
      </c>
      <c r="M70" s="805">
        <f t="shared" si="4"/>
        <v>151</v>
      </c>
      <c r="N70" s="805">
        <v>8</v>
      </c>
      <c r="O70" s="805">
        <v>143</v>
      </c>
      <c r="P70" s="801">
        <f t="shared" si="5"/>
        <v>0</v>
      </c>
      <c r="Q70" s="805">
        <v>0</v>
      </c>
      <c r="R70" s="805">
        <v>0</v>
      </c>
      <c r="S70" s="801">
        <f t="shared" si="6"/>
        <v>133985</v>
      </c>
      <c r="T70" s="806">
        <v>0</v>
      </c>
      <c r="U70" s="806">
        <v>81433</v>
      </c>
      <c r="V70" s="806">
        <v>4489</v>
      </c>
      <c r="W70" s="806">
        <v>48063</v>
      </c>
      <c r="Y70" s="804"/>
      <c r="Z70" s="804"/>
      <c r="AA70" s="804"/>
      <c r="AB70" s="800"/>
      <c r="AD70" s="800"/>
    </row>
    <row r="71" spans="1:30" ht="24" x14ac:dyDescent="0.2">
      <c r="A71" s="173">
        <v>61</v>
      </c>
      <c r="B71" s="174" t="s">
        <v>127</v>
      </c>
      <c r="C71" s="122" t="s">
        <v>128</v>
      </c>
      <c r="D71" s="801">
        <f t="shared" si="2"/>
        <v>51356</v>
      </c>
      <c r="E71" s="801">
        <f t="shared" si="0"/>
        <v>0</v>
      </c>
      <c r="F71" s="805">
        <v>0</v>
      </c>
      <c r="G71" s="805">
        <v>0</v>
      </c>
      <c r="H71" s="805">
        <v>0</v>
      </c>
      <c r="I71" s="801">
        <f t="shared" si="7"/>
        <v>0</v>
      </c>
      <c r="J71" s="805">
        <v>0</v>
      </c>
      <c r="K71" s="805">
        <v>0</v>
      </c>
      <c r="L71" s="805">
        <v>0</v>
      </c>
      <c r="M71" s="805">
        <f t="shared" si="4"/>
        <v>0</v>
      </c>
      <c r="N71" s="805">
        <v>0</v>
      </c>
      <c r="O71" s="805">
        <v>0</v>
      </c>
      <c r="P71" s="801">
        <f t="shared" si="5"/>
        <v>0</v>
      </c>
      <c r="Q71" s="805">
        <v>0</v>
      </c>
      <c r="R71" s="805">
        <v>0</v>
      </c>
      <c r="S71" s="801">
        <f t="shared" si="6"/>
        <v>51356</v>
      </c>
      <c r="T71" s="806">
        <v>0</v>
      </c>
      <c r="U71" s="806">
        <v>45356</v>
      </c>
      <c r="V71" s="806">
        <v>6000</v>
      </c>
      <c r="W71" s="806">
        <v>0</v>
      </c>
      <c r="Y71" s="804"/>
      <c r="Z71" s="804"/>
      <c r="AA71" s="804"/>
      <c r="AB71" s="800"/>
      <c r="AD71" s="800"/>
    </row>
    <row r="72" spans="1:30" ht="24" x14ac:dyDescent="0.2">
      <c r="A72" s="173">
        <v>62</v>
      </c>
      <c r="B72" s="174" t="s">
        <v>129</v>
      </c>
      <c r="C72" s="122" t="s">
        <v>130</v>
      </c>
      <c r="D72" s="801">
        <f t="shared" si="2"/>
        <v>49127</v>
      </c>
      <c r="E72" s="801">
        <f t="shared" si="0"/>
        <v>0</v>
      </c>
      <c r="F72" s="805">
        <v>0</v>
      </c>
      <c r="G72" s="805">
        <v>0</v>
      </c>
      <c r="H72" s="805">
        <v>0</v>
      </c>
      <c r="I72" s="801">
        <f t="shared" si="7"/>
        <v>0</v>
      </c>
      <c r="J72" s="805">
        <v>0</v>
      </c>
      <c r="K72" s="805">
        <v>0</v>
      </c>
      <c r="L72" s="805">
        <v>0</v>
      </c>
      <c r="M72" s="805">
        <f t="shared" si="4"/>
        <v>0</v>
      </c>
      <c r="N72" s="805">
        <v>0</v>
      </c>
      <c r="O72" s="805">
        <v>0</v>
      </c>
      <c r="P72" s="801">
        <f t="shared" si="5"/>
        <v>0</v>
      </c>
      <c r="Q72" s="805">
        <v>0</v>
      </c>
      <c r="R72" s="805">
        <v>0</v>
      </c>
      <c r="S72" s="801">
        <f t="shared" si="6"/>
        <v>49127</v>
      </c>
      <c r="T72" s="806">
        <v>0</v>
      </c>
      <c r="U72" s="806">
        <v>29127</v>
      </c>
      <c r="V72" s="806">
        <v>20000</v>
      </c>
      <c r="W72" s="806">
        <v>0</v>
      </c>
      <c r="Y72" s="804"/>
      <c r="Z72" s="804"/>
      <c r="AA72" s="804"/>
      <c r="AB72" s="800"/>
      <c r="AD72" s="800"/>
    </row>
    <row r="73" spans="1:30" x14ac:dyDescent="0.2">
      <c r="A73" s="173">
        <v>63</v>
      </c>
      <c r="B73" s="175" t="s">
        <v>131</v>
      </c>
      <c r="C73" s="122" t="s">
        <v>132</v>
      </c>
      <c r="D73" s="801">
        <f t="shared" si="2"/>
        <v>165874</v>
      </c>
      <c r="E73" s="801">
        <f t="shared" si="0"/>
        <v>5416</v>
      </c>
      <c r="F73" s="805">
        <v>5416</v>
      </c>
      <c r="G73" s="805">
        <v>80</v>
      </c>
      <c r="H73" s="805">
        <v>0</v>
      </c>
      <c r="I73" s="801">
        <f t="shared" si="7"/>
        <v>45574</v>
      </c>
      <c r="J73" s="805">
        <v>45574</v>
      </c>
      <c r="K73" s="805">
        <v>825</v>
      </c>
      <c r="L73" s="805">
        <v>5404</v>
      </c>
      <c r="M73" s="805">
        <f t="shared" si="4"/>
        <v>0</v>
      </c>
      <c r="N73" s="805">
        <v>0</v>
      </c>
      <c r="O73" s="805">
        <v>0</v>
      </c>
      <c r="P73" s="801">
        <f t="shared" si="5"/>
        <v>14424</v>
      </c>
      <c r="Q73" s="805">
        <v>8357</v>
      </c>
      <c r="R73" s="805">
        <v>6067</v>
      </c>
      <c r="S73" s="801">
        <f t="shared" si="6"/>
        <v>100460</v>
      </c>
      <c r="T73" s="806">
        <v>22360</v>
      </c>
      <c r="U73" s="806">
        <v>62220</v>
      </c>
      <c r="V73" s="806">
        <v>0</v>
      </c>
      <c r="W73" s="806">
        <v>15880</v>
      </c>
      <c r="Y73" s="804"/>
      <c r="Z73" s="804"/>
      <c r="AA73" s="804"/>
      <c r="AB73" s="800"/>
      <c r="AD73" s="800"/>
    </row>
    <row r="74" spans="1:30" x14ac:dyDescent="0.2">
      <c r="A74" s="173">
        <v>64</v>
      </c>
      <c r="B74" s="175" t="s">
        <v>133</v>
      </c>
      <c r="C74" s="122" t="s">
        <v>134</v>
      </c>
      <c r="D74" s="801">
        <f t="shared" si="2"/>
        <v>94365</v>
      </c>
      <c r="E74" s="801">
        <f t="shared" si="0"/>
        <v>3170</v>
      </c>
      <c r="F74" s="805">
        <v>3170</v>
      </c>
      <c r="G74" s="805">
        <v>99</v>
      </c>
      <c r="H74" s="805">
        <v>0</v>
      </c>
      <c r="I74" s="801">
        <f t="shared" si="7"/>
        <v>26824</v>
      </c>
      <c r="J74" s="805">
        <v>26824</v>
      </c>
      <c r="K74" s="805">
        <v>181</v>
      </c>
      <c r="L74" s="805">
        <v>3181</v>
      </c>
      <c r="M74" s="805">
        <f t="shared" si="4"/>
        <v>0</v>
      </c>
      <c r="N74" s="805">
        <v>0</v>
      </c>
      <c r="O74" s="805">
        <v>0</v>
      </c>
      <c r="P74" s="801">
        <f t="shared" si="5"/>
        <v>9134</v>
      </c>
      <c r="Q74" s="805">
        <v>5061</v>
      </c>
      <c r="R74" s="805">
        <v>4073</v>
      </c>
      <c r="S74" s="801">
        <f t="shared" si="6"/>
        <v>55237</v>
      </c>
      <c r="T74" s="806">
        <v>31907</v>
      </c>
      <c r="U74" s="806">
        <v>15830</v>
      </c>
      <c r="V74" s="806">
        <v>0</v>
      </c>
      <c r="W74" s="806">
        <v>7500</v>
      </c>
      <c r="Y74" s="804"/>
      <c r="Z74" s="804"/>
      <c r="AA74" s="804"/>
      <c r="AB74" s="800"/>
      <c r="AD74" s="800"/>
    </row>
    <row r="75" spans="1:30" x14ac:dyDescent="0.2">
      <c r="A75" s="173">
        <v>65</v>
      </c>
      <c r="B75" s="175" t="s">
        <v>135</v>
      </c>
      <c r="C75" s="122" t="s">
        <v>136</v>
      </c>
      <c r="D75" s="801">
        <f t="shared" si="2"/>
        <v>244025</v>
      </c>
      <c r="E75" s="801">
        <f t="shared" ref="E75:E138" si="8">F75+H75</f>
        <v>6703</v>
      </c>
      <c r="F75" s="805">
        <v>6703</v>
      </c>
      <c r="G75" s="805">
        <v>1656</v>
      </c>
      <c r="H75" s="805">
        <v>0</v>
      </c>
      <c r="I75" s="801">
        <f t="shared" si="7"/>
        <v>61615</v>
      </c>
      <c r="J75" s="805">
        <v>61615</v>
      </c>
      <c r="K75" s="805">
        <v>3413</v>
      </c>
      <c r="L75" s="805">
        <v>7198</v>
      </c>
      <c r="M75" s="805">
        <f t="shared" si="4"/>
        <v>0</v>
      </c>
      <c r="N75" s="805">
        <v>0</v>
      </c>
      <c r="O75" s="805">
        <v>0</v>
      </c>
      <c r="P75" s="801">
        <f t="shared" si="5"/>
        <v>19577</v>
      </c>
      <c r="Q75" s="805">
        <v>9164</v>
      </c>
      <c r="R75" s="805">
        <v>10413</v>
      </c>
      <c r="S75" s="801">
        <f t="shared" si="6"/>
        <v>156130</v>
      </c>
      <c r="T75" s="806">
        <v>82511</v>
      </c>
      <c r="U75" s="806">
        <v>61991</v>
      </c>
      <c r="V75" s="806">
        <v>0</v>
      </c>
      <c r="W75" s="806">
        <v>11628</v>
      </c>
      <c r="Y75" s="804"/>
      <c r="Z75" s="804"/>
      <c r="AA75" s="804"/>
      <c r="AB75" s="800"/>
      <c r="AD75" s="800"/>
    </row>
    <row r="76" spans="1:30" ht="24" x14ac:dyDescent="0.2">
      <c r="A76" s="173">
        <v>66</v>
      </c>
      <c r="B76" s="175" t="s">
        <v>137</v>
      </c>
      <c r="C76" s="122" t="s">
        <v>138</v>
      </c>
      <c r="D76" s="801">
        <f t="shared" ref="D76:D139" si="9">E76+I76+P76+S76</f>
        <v>7413</v>
      </c>
      <c r="E76" s="801">
        <f t="shared" si="8"/>
        <v>0</v>
      </c>
      <c r="F76" s="805">
        <v>0</v>
      </c>
      <c r="G76" s="805">
        <v>0</v>
      </c>
      <c r="H76" s="805">
        <v>0</v>
      </c>
      <c r="I76" s="801">
        <f t="shared" si="7"/>
        <v>0</v>
      </c>
      <c r="J76" s="805">
        <v>0</v>
      </c>
      <c r="K76" s="805">
        <v>0</v>
      </c>
      <c r="L76" s="805">
        <v>0</v>
      </c>
      <c r="M76" s="805">
        <f t="shared" si="4"/>
        <v>0</v>
      </c>
      <c r="N76" s="805">
        <v>0</v>
      </c>
      <c r="O76" s="805">
        <v>0</v>
      </c>
      <c r="P76" s="801">
        <f t="shared" si="5"/>
        <v>0</v>
      </c>
      <c r="Q76" s="805">
        <v>0</v>
      </c>
      <c r="R76" s="805">
        <v>0</v>
      </c>
      <c r="S76" s="801">
        <f t="shared" ref="S76:S139" si="10">SUM(T76:X76)</f>
        <v>7413</v>
      </c>
      <c r="T76" s="806">
        <v>224</v>
      </c>
      <c r="U76" s="806">
        <v>6689</v>
      </c>
      <c r="V76" s="806">
        <v>200</v>
      </c>
      <c r="W76" s="806">
        <v>300</v>
      </c>
      <c r="Y76" s="804"/>
      <c r="Z76" s="804"/>
      <c r="AA76" s="804"/>
      <c r="AB76" s="800"/>
      <c r="AD76" s="800"/>
    </row>
    <row r="77" spans="1:30" ht="24" x14ac:dyDescent="0.2">
      <c r="A77" s="173">
        <v>67</v>
      </c>
      <c r="B77" s="174" t="s">
        <v>139</v>
      </c>
      <c r="C77" s="122" t="s">
        <v>140</v>
      </c>
      <c r="D77" s="801">
        <f t="shared" si="9"/>
        <v>5373</v>
      </c>
      <c r="E77" s="801">
        <f t="shared" si="8"/>
        <v>0</v>
      </c>
      <c r="F77" s="805">
        <v>0</v>
      </c>
      <c r="G77" s="805">
        <v>0</v>
      </c>
      <c r="H77" s="805">
        <v>0</v>
      </c>
      <c r="I77" s="801">
        <f t="shared" si="7"/>
        <v>0</v>
      </c>
      <c r="J77" s="805">
        <v>0</v>
      </c>
      <c r="K77" s="805">
        <v>0</v>
      </c>
      <c r="L77" s="805">
        <v>0</v>
      </c>
      <c r="M77" s="805">
        <f t="shared" si="4"/>
        <v>0</v>
      </c>
      <c r="N77" s="805">
        <v>0</v>
      </c>
      <c r="O77" s="805">
        <v>0</v>
      </c>
      <c r="P77" s="801">
        <f t="shared" si="5"/>
        <v>0</v>
      </c>
      <c r="Q77" s="805">
        <v>0</v>
      </c>
      <c r="R77" s="805">
        <v>0</v>
      </c>
      <c r="S77" s="801">
        <f t="shared" si="10"/>
        <v>5373</v>
      </c>
      <c r="T77" s="806">
        <v>4</v>
      </c>
      <c r="U77" s="806">
        <v>5269</v>
      </c>
      <c r="V77" s="806">
        <v>0</v>
      </c>
      <c r="W77" s="806">
        <v>100</v>
      </c>
      <c r="Y77" s="804"/>
      <c r="Z77" s="804"/>
      <c r="AA77" s="804"/>
      <c r="AB77" s="800"/>
      <c r="AD77" s="800"/>
    </row>
    <row r="78" spans="1:30" ht="24" x14ac:dyDescent="0.2">
      <c r="A78" s="173">
        <v>68</v>
      </c>
      <c r="B78" s="175" t="s">
        <v>141</v>
      </c>
      <c r="C78" s="122" t="s">
        <v>142</v>
      </c>
      <c r="D78" s="801">
        <f t="shared" si="9"/>
        <v>5692</v>
      </c>
      <c r="E78" s="801">
        <f t="shared" si="8"/>
        <v>0</v>
      </c>
      <c r="F78" s="805">
        <v>0</v>
      </c>
      <c r="G78" s="805">
        <v>0</v>
      </c>
      <c r="H78" s="805">
        <v>0</v>
      </c>
      <c r="I78" s="801">
        <f t="shared" ref="I78:I141" si="11">J78+M78</f>
        <v>0</v>
      </c>
      <c r="J78" s="805">
        <v>0</v>
      </c>
      <c r="K78" s="805">
        <v>0</v>
      </c>
      <c r="L78" s="805">
        <v>0</v>
      </c>
      <c r="M78" s="805">
        <f t="shared" ref="M78:M141" si="12">N78+O78</f>
        <v>0</v>
      </c>
      <c r="N78" s="805">
        <v>0</v>
      </c>
      <c r="O78" s="805">
        <v>0</v>
      </c>
      <c r="P78" s="801">
        <f t="shared" ref="P78:P141" si="13">Q78+R78</f>
        <v>0</v>
      </c>
      <c r="Q78" s="805">
        <v>0</v>
      </c>
      <c r="R78" s="805">
        <v>0</v>
      </c>
      <c r="S78" s="801">
        <f t="shared" si="10"/>
        <v>5692</v>
      </c>
      <c r="T78" s="806">
        <v>80</v>
      </c>
      <c r="U78" s="806">
        <v>5512</v>
      </c>
      <c r="V78" s="806">
        <v>0</v>
      </c>
      <c r="W78" s="806">
        <v>100</v>
      </c>
      <c r="Y78" s="804"/>
      <c r="Z78" s="804"/>
      <c r="AA78" s="804"/>
      <c r="AB78" s="800"/>
      <c r="AD78" s="800"/>
    </row>
    <row r="79" spans="1:30" ht="24" x14ac:dyDescent="0.2">
      <c r="A79" s="173">
        <v>69</v>
      </c>
      <c r="B79" s="175" t="s">
        <v>143</v>
      </c>
      <c r="C79" s="122" t="s">
        <v>144</v>
      </c>
      <c r="D79" s="801">
        <f t="shared" si="9"/>
        <v>4400</v>
      </c>
      <c r="E79" s="801">
        <f t="shared" si="8"/>
        <v>0</v>
      </c>
      <c r="F79" s="805">
        <v>0</v>
      </c>
      <c r="G79" s="805">
        <v>0</v>
      </c>
      <c r="H79" s="805">
        <v>0</v>
      </c>
      <c r="I79" s="801">
        <f t="shared" si="11"/>
        <v>0</v>
      </c>
      <c r="J79" s="805">
        <v>0</v>
      </c>
      <c r="K79" s="805">
        <v>0</v>
      </c>
      <c r="L79" s="805">
        <v>0</v>
      </c>
      <c r="M79" s="805">
        <f t="shared" si="12"/>
        <v>0</v>
      </c>
      <c r="N79" s="805">
        <v>0</v>
      </c>
      <c r="O79" s="805">
        <v>0</v>
      </c>
      <c r="P79" s="801">
        <f t="shared" si="13"/>
        <v>0</v>
      </c>
      <c r="Q79" s="805">
        <v>0</v>
      </c>
      <c r="R79" s="805">
        <v>0</v>
      </c>
      <c r="S79" s="801">
        <f t="shared" si="10"/>
        <v>4400</v>
      </c>
      <c r="T79" s="806">
        <v>2098</v>
      </c>
      <c r="U79" s="806">
        <v>2002</v>
      </c>
      <c r="V79" s="806">
        <v>0</v>
      </c>
      <c r="W79" s="806">
        <v>300</v>
      </c>
      <c r="Y79" s="804"/>
      <c r="Z79" s="804"/>
      <c r="AA79" s="804"/>
      <c r="AB79" s="800"/>
      <c r="AD79" s="800"/>
    </row>
    <row r="80" spans="1:30" ht="24" x14ac:dyDescent="0.2">
      <c r="A80" s="173">
        <v>70</v>
      </c>
      <c r="B80" s="174" t="s">
        <v>145</v>
      </c>
      <c r="C80" s="122" t="s">
        <v>146</v>
      </c>
      <c r="D80" s="801">
        <f t="shared" si="9"/>
        <v>26518</v>
      </c>
      <c r="E80" s="801">
        <f t="shared" si="8"/>
        <v>0</v>
      </c>
      <c r="F80" s="805">
        <v>0</v>
      </c>
      <c r="G80" s="805">
        <v>0</v>
      </c>
      <c r="H80" s="805">
        <v>0</v>
      </c>
      <c r="I80" s="801">
        <f t="shared" si="11"/>
        <v>0</v>
      </c>
      <c r="J80" s="805">
        <v>0</v>
      </c>
      <c r="K80" s="805">
        <v>0</v>
      </c>
      <c r="L80" s="805">
        <v>0</v>
      </c>
      <c r="M80" s="805">
        <f t="shared" si="12"/>
        <v>0</v>
      </c>
      <c r="N80" s="805">
        <v>0</v>
      </c>
      <c r="O80" s="805">
        <v>0</v>
      </c>
      <c r="P80" s="801">
        <f t="shared" si="13"/>
        <v>0</v>
      </c>
      <c r="Q80" s="805">
        <v>0</v>
      </c>
      <c r="R80" s="805">
        <v>0</v>
      </c>
      <c r="S80" s="801">
        <f t="shared" si="10"/>
        <v>26518</v>
      </c>
      <c r="T80" s="806">
        <v>0</v>
      </c>
      <c r="U80" s="806">
        <v>21918</v>
      </c>
      <c r="V80" s="806">
        <v>3000</v>
      </c>
      <c r="W80" s="806">
        <v>1600</v>
      </c>
      <c r="Y80" s="804"/>
      <c r="Z80" s="804"/>
      <c r="AA80" s="804"/>
      <c r="AB80" s="800"/>
      <c r="AD80" s="800"/>
    </row>
    <row r="81" spans="1:30" ht="24" x14ac:dyDescent="0.2">
      <c r="A81" s="173">
        <v>71</v>
      </c>
      <c r="B81" s="174" t="s">
        <v>147</v>
      </c>
      <c r="C81" s="122" t="s">
        <v>148</v>
      </c>
      <c r="D81" s="801">
        <f t="shared" si="9"/>
        <v>6499</v>
      </c>
      <c r="E81" s="801">
        <f t="shared" si="8"/>
        <v>0</v>
      </c>
      <c r="F81" s="805">
        <v>0</v>
      </c>
      <c r="G81" s="805">
        <v>0</v>
      </c>
      <c r="H81" s="805">
        <v>0</v>
      </c>
      <c r="I81" s="801">
        <f t="shared" si="11"/>
        <v>0</v>
      </c>
      <c r="J81" s="805">
        <v>0</v>
      </c>
      <c r="K81" s="805">
        <v>0</v>
      </c>
      <c r="L81" s="805">
        <v>0</v>
      </c>
      <c r="M81" s="805">
        <f t="shared" si="12"/>
        <v>0</v>
      </c>
      <c r="N81" s="805">
        <v>0</v>
      </c>
      <c r="O81" s="805">
        <v>0</v>
      </c>
      <c r="P81" s="801">
        <f t="shared" si="13"/>
        <v>0</v>
      </c>
      <c r="Q81" s="805">
        <v>0</v>
      </c>
      <c r="R81" s="805">
        <v>0</v>
      </c>
      <c r="S81" s="801">
        <f t="shared" si="10"/>
        <v>6499</v>
      </c>
      <c r="T81" s="806">
        <v>0</v>
      </c>
      <c r="U81" s="806">
        <v>6024</v>
      </c>
      <c r="V81" s="806">
        <v>300</v>
      </c>
      <c r="W81" s="806">
        <v>175</v>
      </c>
      <c r="Y81" s="804"/>
      <c r="Z81" s="804"/>
      <c r="AA81" s="804"/>
      <c r="AB81" s="800"/>
      <c r="AD81" s="800"/>
    </row>
    <row r="82" spans="1:30" ht="24" x14ac:dyDescent="0.2">
      <c r="A82" s="173">
        <v>72</v>
      </c>
      <c r="B82" s="174" t="s">
        <v>149</v>
      </c>
      <c r="C82" s="122" t="s">
        <v>150</v>
      </c>
      <c r="D82" s="801">
        <f t="shared" si="9"/>
        <v>3639</v>
      </c>
      <c r="E82" s="801">
        <f t="shared" si="8"/>
        <v>0</v>
      </c>
      <c r="F82" s="805">
        <v>0</v>
      </c>
      <c r="G82" s="805">
        <v>0</v>
      </c>
      <c r="H82" s="805">
        <v>0</v>
      </c>
      <c r="I82" s="801">
        <f t="shared" si="11"/>
        <v>0</v>
      </c>
      <c r="J82" s="805">
        <v>0</v>
      </c>
      <c r="K82" s="805">
        <v>0</v>
      </c>
      <c r="L82" s="805">
        <v>0</v>
      </c>
      <c r="M82" s="805">
        <f t="shared" si="12"/>
        <v>0</v>
      </c>
      <c r="N82" s="805">
        <v>0</v>
      </c>
      <c r="O82" s="805">
        <v>0</v>
      </c>
      <c r="P82" s="801">
        <f t="shared" si="13"/>
        <v>0</v>
      </c>
      <c r="Q82" s="805">
        <v>0</v>
      </c>
      <c r="R82" s="805">
        <v>0</v>
      </c>
      <c r="S82" s="801">
        <f t="shared" si="10"/>
        <v>3639</v>
      </c>
      <c r="T82" s="806">
        <v>0</v>
      </c>
      <c r="U82" s="806">
        <v>3428</v>
      </c>
      <c r="V82" s="806">
        <v>211</v>
      </c>
      <c r="W82" s="806">
        <v>0</v>
      </c>
      <c r="Y82" s="804"/>
      <c r="Z82" s="804"/>
      <c r="AA82" s="804"/>
      <c r="AB82" s="800"/>
      <c r="AD82" s="800"/>
    </row>
    <row r="83" spans="1:30" x14ac:dyDescent="0.2">
      <c r="A83" s="173">
        <v>73</v>
      </c>
      <c r="B83" s="176" t="s">
        <v>151</v>
      </c>
      <c r="C83" s="122" t="s">
        <v>152</v>
      </c>
      <c r="D83" s="801">
        <f t="shared" si="9"/>
        <v>250280</v>
      </c>
      <c r="E83" s="801">
        <f t="shared" si="8"/>
        <v>30626</v>
      </c>
      <c r="F83" s="805">
        <v>4158</v>
      </c>
      <c r="G83" s="805">
        <v>717</v>
      </c>
      <c r="H83" s="805">
        <v>26468</v>
      </c>
      <c r="I83" s="801">
        <f t="shared" si="11"/>
        <v>35206</v>
      </c>
      <c r="J83" s="805">
        <v>35022</v>
      </c>
      <c r="K83" s="805">
        <v>446</v>
      </c>
      <c r="L83" s="805">
        <v>4159</v>
      </c>
      <c r="M83" s="805">
        <f t="shared" si="12"/>
        <v>184</v>
      </c>
      <c r="N83" s="805">
        <v>96</v>
      </c>
      <c r="O83" s="805">
        <v>88</v>
      </c>
      <c r="P83" s="801">
        <f t="shared" si="13"/>
        <v>13160</v>
      </c>
      <c r="Q83" s="805">
        <v>7166</v>
      </c>
      <c r="R83" s="805">
        <v>5994</v>
      </c>
      <c r="S83" s="801">
        <f t="shared" si="10"/>
        <v>171288</v>
      </c>
      <c r="T83" s="806">
        <v>16822</v>
      </c>
      <c r="U83" s="806">
        <v>90221</v>
      </c>
      <c r="V83" s="806">
        <v>9600</v>
      </c>
      <c r="W83" s="806">
        <v>54645</v>
      </c>
      <c r="Y83" s="804"/>
      <c r="Z83" s="804"/>
      <c r="AA83" s="804"/>
      <c r="AB83" s="800"/>
      <c r="AD83" s="800"/>
    </row>
    <row r="84" spans="1:30" x14ac:dyDescent="0.2">
      <c r="A84" s="173">
        <v>74</v>
      </c>
      <c r="B84" s="174" t="s">
        <v>153</v>
      </c>
      <c r="C84" s="122" t="s">
        <v>154</v>
      </c>
      <c r="D84" s="801">
        <f t="shared" si="9"/>
        <v>358503</v>
      </c>
      <c r="E84" s="801">
        <f t="shared" si="8"/>
        <v>13485</v>
      </c>
      <c r="F84" s="805">
        <v>9920</v>
      </c>
      <c r="G84" s="805">
        <v>9605</v>
      </c>
      <c r="H84" s="805">
        <v>3565</v>
      </c>
      <c r="I84" s="801">
        <f t="shared" si="11"/>
        <v>84573</v>
      </c>
      <c r="J84" s="805">
        <v>84573</v>
      </c>
      <c r="K84" s="805">
        <v>7297</v>
      </c>
      <c r="L84" s="805">
        <v>9941</v>
      </c>
      <c r="M84" s="805">
        <f t="shared" si="12"/>
        <v>0</v>
      </c>
      <c r="N84" s="805">
        <v>0</v>
      </c>
      <c r="O84" s="805">
        <v>0</v>
      </c>
      <c r="P84" s="801">
        <f t="shared" si="13"/>
        <v>33194</v>
      </c>
      <c r="Q84" s="805">
        <v>17385</v>
      </c>
      <c r="R84" s="805">
        <v>15809</v>
      </c>
      <c r="S84" s="801">
        <f t="shared" si="10"/>
        <v>227251</v>
      </c>
      <c r="T84" s="806">
        <v>90028</v>
      </c>
      <c r="U84" s="806">
        <v>102516</v>
      </c>
      <c r="V84" s="806">
        <v>4060</v>
      </c>
      <c r="W84" s="806">
        <v>30647</v>
      </c>
      <c r="Y84" s="804"/>
      <c r="Z84" s="804"/>
      <c r="AA84" s="804"/>
      <c r="AB84" s="800"/>
      <c r="AD84" s="800"/>
    </row>
    <row r="85" spans="1:30" x14ac:dyDescent="0.2">
      <c r="A85" s="173">
        <v>75</v>
      </c>
      <c r="B85" s="176" t="s">
        <v>155</v>
      </c>
      <c r="C85" s="122" t="s">
        <v>156</v>
      </c>
      <c r="D85" s="801">
        <f t="shared" si="9"/>
        <v>184507</v>
      </c>
      <c r="E85" s="801">
        <f t="shared" si="8"/>
        <v>5345</v>
      </c>
      <c r="F85" s="805">
        <v>5345</v>
      </c>
      <c r="G85" s="805">
        <v>1400</v>
      </c>
      <c r="H85" s="805">
        <v>0</v>
      </c>
      <c r="I85" s="801">
        <f t="shared" si="11"/>
        <v>46888</v>
      </c>
      <c r="J85" s="805">
        <v>46888</v>
      </c>
      <c r="K85" s="805">
        <v>2853</v>
      </c>
      <c r="L85" s="805">
        <v>5301</v>
      </c>
      <c r="M85" s="805">
        <f t="shared" si="12"/>
        <v>0</v>
      </c>
      <c r="N85" s="805">
        <v>0</v>
      </c>
      <c r="O85" s="805">
        <v>0</v>
      </c>
      <c r="P85" s="801">
        <f t="shared" si="13"/>
        <v>13539</v>
      </c>
      <c r="Q85" s="805">
        <v>7969</v>
      </c>
      <c r="R85" s="805">
        <v>5570</v>
      </c>
      <c r="S85" s="801">
        <f t="shared" si="10"/>
        <v>118735</v>
      </c>
      <c r="T85" s="806">
        <v>53568</v>
      </c>
      <c r="U85" s="806">
        <v>45947</v>
      </c>
      <c r="V85" s="806">
        <v>6000</v>
      </c>
      <c r="W85" s="806">
        <v>13220</v>
      </c>
      <c r="Y85" s="804"/>
      <c r="Z85" s="804"/>
      <c r="AA85" s="804"/>
      <c r="AB85" s="800"/>
      <c r="AD85" s="800"/>
    </row>
    <row r="86" spans="1:30" x14ac:dyDescent="0.2">
      <c r="A86" s="173">
        <v>76</v>
      </c>
      <c r="B86" s="174" t="s">
        <v>157</v>
      </c>
      <c r="C86" s="122" t="s">
        <v>704</v>
      </c>
      <c r="D86" s="801">
        <f t="shared" si="9"/>
        <v>118083</v>
      </c>
      <c r="E86" s="801">
        <f t="shared" si="8"/>
        <v>3538</v>
      </c>
      <c r="F86" s="805">
        <v>3538</v>
      </c>
      <c r="G86" s="805">
        <v>0</v>
      </c>
      <c r="H86" s="805">
        <v>0</v>
      </c>
      <c r="I86" s="801">
        <f t="shared" si="11"/>
        <v>30379</v>
      </c>
      <c r="J86" s="805">
        <v>30379</v>
      </c>
      <c r="K86" s="805">
        <v>37</v>
      </c>
      <c r="L86" s="805">
        <v>3595</v>
      </c>
      <c r="M86" s="805">
        <f t="shared" si="12"/>
        <v>0</v>
      </c>
      <c r="N86" s="805">
        <v>0</v>
      </c>
      <c r="O86" s="805">
        <v>0</v>
      </c>
      <c r="P86" s="801">
        <f t="shared" si="13"/>
        <v>10923</v>
      </c>
      <c r="Q86" s="805">
        <v>5935</v>
      </c>
      <c r="R86" s="805">
        <v>4988</v>
      </c>
      <c r="S86" s="801">
        <f t="shared" si="10"/>
        <v>73243</v>
      </c>
      <c r="T86" s="806">
        <v>30918</v>
      </c>
      <c r="U86" s="806">
        <v>33558</v>
      </c>
      <c r="V86" s="806">
        <v>2000</v>
      </c>
      <c r="W86" s="806">
        <v>6767</v>
      </c>
      <c r="Y86" s="804"/>
      <c r="Z86" s="804"/>
      <c r="AA86" s="804"/>
      <c r="AB86" s="800"/>
      <c r="AD86" s="800"/>
    </row>
    <row r="87" spans="1:30" x14ac:dyDescent="0.2">
      <c r="A87" s="173">
        <v>77</v>
      </c>
      <c r="B87" s="174" t="s">
        <v>158</v>
      </c>
      <c r="C87" s="122" t="s">
        <v>159</v>
      </c>
      <c r="D87" s="801">
        <f t="shared" si="9"/>
        <v>288577</v>
      </c>
      <c r="E87" s="801">
        <f t="shared" si="8"/>
        <v>9367</v>
      </c>
      <c r="F87" s="805">
        <v>9367</v>
      </c>
      <c r="G87" s="805">
        <v>3281</v>
      </c>
      <c r="H87" s="805">
        <v>0</v>
      </c>
      <c r="I87" s="801">
        <f t="shared" si="11"/>
        <v>77242</v>
      </c>
      <c r="J87" s="805">
        <v>77242</v>
      </c>
      <c r="K87" s="805">
        <v>12482</v>
      </c>
      <c r="L87" s="805">
        <v>8987</v>
      </c>
      <c r="M87" s="805">
        <f t="shared" si="12"/>
        <v>0</v>
      </c>
      <c r="N87" s="805">
        <v>0</v>
      </c>
      <c r="O87" s="805">
        <v>0</v>
      </c>
      <c r="P87" s="801">
        <f t="shared" si="13"/>
        <v>22306</v>
      </c>
      <c r="Q87" s="805">
        <v>10753</v>
      </c>
      <c r="R87" s="805">
        <v>11553</v>
      </c>
      <c r="S87" s="801">
        <f t="shared" si="10"/>
        <v>179662</v>
      </c>
      <c r="T87" s="806">
        <v>52641</v>
      </c>
      <c r="U87" s="806">
        <v>84231</v>
      </c>
      <c r="V87" s="806">
        <v>9735</v>
      </c>
      <c r="W87" s="806">
        <v>33055</v>
      </c>
      <c r="Y87" s="804"/>
      <c r="Z87" s="804"/>
      <c r="AA87" s="804"/>
      <c r="AB87" s="800"/>
      <c r="AD87" s="800"/>
    </row>
    <row r="88" spans="1:30" x14ac:dyDescent="0.2">
      <c r="A88" s="173">
        <v>78</v>
      </c>
      <c r="B88" s="174" t="s">
        <v>160</v>
      </c>
      <c r="C88" s="122" t="s">
        <v>161</v>
      </c>
      <c r="D88" s="801">
        <f t="shared" si="9"/>
        <v>149221</v>
      </c>
      <c r="E88" s="801">
        <f t="shared" si="8"/>
        <v>31237</v>
      </c>
      <c r="F88" s="805">
        <v>0</v>
      </c>
      <c r="G88" s="805">
        <v>0</v>
      </c>
      <c r="H88" s="805">
        <v>31237</v>
      </c>
      <c r="I88" s="801">
        <f t="shared" si="11"/>
        <v>287</v>
      </c>
      <c r="J88" s="805">
        <v>0</v>
      </c>
      <c r="K88" s="805">
        <v>0</v>
      </c>
      <c r="L88" s="805">
        <v>0</v>
      </c>
      <c r="M88" s="805">
        <f t="shared" si="12"/>
        <v>287</v>
      </c>
      <c r="N88" s="805">
        <v>81</v>
      </c>
      <c r="O88" s="805">
        <v>206</v>
      </c>
      <c r="P88" s="801">
        <f t="shared" si="13"/>
        <v>0</v>
      </c>
      <c r="Q88" s="805">
        <v>0</v>
      </c>
      <c r="R88" s="805">
        <v>0</v>
      </c>
      <c r="S88" s="801">
        <f t="shared" si="10"/>
        <v>117697</v>
      </c>
      <c r="T88" s="806">
        <v>0</v>
      </c>
      <c r="U88" s="806">
        <v>57050</v>
      </c>
      <c r="V88" s="806">
        <v>0</v>
      </c>
      <c r="W88" s="806">
        <v>60647</v>
      </c>
      <c r="Y88" s="804"/>
      <c r="Z88" s="804"/>
      <c r="AA88" s="804"/>
      <c r="AB88" s="800"/>
      <c r="AD88" s="800"/>
    </row>
    <row r="89" spans="1:30" x14ac:dyDescent="0.2">
      <c r="A89" s="173">
        <v>79</v>
      </c>
      <c r="B89" s="174" t="s">
        <v>162</v>
      </c>
      <c r="C89" s="122" t="s">
        <v>163</v>
      </c>
      <c r="D89" s="801">
        <f t="shared" si="9"/>
        <v>284252</v>
      </c>
      <c r="E89" s="801">
        <f t="shared" si="8"/>
        <v>7432</v>
      </c>
      <c r="F89" s="805">
        <v>7432</v>
      </c>
      <c r="G89" s="805">
        <v>5670</v>
      </c>
      <c r="H89" s="805">
        <v>0</v>
      </c>
      <c r="I89" s="801">
        <f t="shared" si="11"/>
        <v>62527</v>
      </c>
      <c r="J89" s="805">
        <v>62527</v>
      </c>
      <c r="K89" s="805">
        <v>5451</v>
      </c>
      <c r="L89" s="805">
        <v>7459</v>
      </c>
      <c r="M89" s="805">
        <f t="shared" si="12"/>
        <v>0</v>
      </c>
      <c r="N89" s="805">
        <v>0</v>
      </c>
      <c r="O89" s="805">
        <v>0</v>
      </c>
      <c r="P89" s="801">
        <f t="shared" si="13"/>
        <v>22746</v>
      </c>
      <c r="Q89" s="805">
        <v>11919</v>
      </c>
      <c r="R89" s="805">
        <v>10827</v>
      </c>
      <c r="S89" s="801">
        <f t="shared" si="10"/>
        <v>191547</v>
      </c>
      <c r="T89" s="806">
        <v>114519</v>
      </c>
      <c r="U89" s="806">
        <v>51655</v>
      </c>
      <c r="V89" s="806">
        <v>1566</v>
      </c>
      <c r="W89" s="806">
        <v>23807</v>
      </c>
      <c r="Y89" s="804"/>
      <c r="Z89" s="804"/>
      <c r="AA89" s="804"/>
      <c r="AB89" s="800"/>
      <c r="AD89" s="800"/>
    </row>
    <row r="90" spans="1:30" x14ac:dyDescent="0.2">
      <c r="A90" s="173">
        <v>80</v>
      </c>
      <c r="B90" s="174" t="s">
        <v>164</v>
      </c>
      <c r="C90" s="122" t="s">
        <v>165</v>
      </c>
      <c r="D90" s="801">
        <f t="shared" si="9"/>
        <v>54925</v>
      </c>
      <c r="E90" s="801">
        <f t="shared" si="8"/>
        <v>0</v>
      </c>
      <c r="F90" s="805">
        <v>0</v>
      </c>
      <c r="G90" s="805">
        <v>0</v>
      </c>
      <c r="H90" s="805">
        <v>0</v>
      </c>
      <c r="I90" s="801">
        <f t="shared" si="11"/>
        <v>0</v>
      </c>
      <c r="J90" s="805">
        <v>0</v>
      </c>
      <c r="K90" s="805">
        <v>0</v>
      </c>
      <c r="L90" s="805">
        <v>0</v>
      </c>
      <c r="M90" s="805">
        <f t="shared" si="12"/>
        <v>0</v>
      </c>
      <c r="N90" s="805">
        <v>0</v>
      </c>
      <c r="O90" s="805">
        <v>0</v>
      </c>
      <c r="P90" s="801">
        <f t="shared" si="13"/>
        <v>0</v>
      </c>
      <c r="Q90" s="805">
        <v>0</v>
      </c>
      <c r="R90" s="805">
        <v>0</v>
      </c>
      <c r="S90" s="801">
        <f t="shared" si="10"/>
        <v>54925</v>
      </c>
      <c r="T90" s="806">
        <v>2058</v>
      </c>
      <c r="U90" s="806">
        <v>22819</v>
      </c>
      <c r="V90" s="806">
        <v>0</v>
      </c>
      <c r="W90" s="806">
        <v>30048</v>
      </c>
      <c r="Y90" s="804"/>
      <c r="Z90" s="804"/>
      <c r="AA90" s="804"/>
      <c r="AB90" s="800"/>
      <c r="AD90" s="800"/>
    </row>
    <row r="91" spans="1:30" x14ac:dyDescent="0.2">
      <c r="A91" s="173">
        <v>81</v>
      </c>
      <c r="B91" s="175" t="s">
        <v>166</v>
      </c>
      <c r="C91" s="122" t="s">
        <v>167</v>
      </c>
      <c r="D91" s="801">
        <f t="shared" si="9"/>
        <v>0</v>
      </c>
      <c r="E91" s="801">
        <f t="shared" si="8"/>
        <v>0</v>
      </c>
      <c r="F91" s="805">
        <v>0</v>
      </c>
      <c r="G91" s="805">
        <v>0</v>
      </c>
      <c r="H91" s="805">
        <v>0</v>
      </c>
      <c r="I91" s="801">
        <f t="shared" si="11"/>
        <v>0</v>
      </c>
      <c r="J91" s="805">
        <v>0</v>
      </c>
      <c r="K91" s="805">
        <v>0</v>
      </c>
      <c r="L91" s="805">
        <v>0</v>
      </c>
      <c r="M91" s="805">
        <f t="shared" si="12"/>
        <v>0</v>
      </c>
      <c r="N91" s="805">
        <v>0</v>
      </c>
      <c r="O91" s="805">
        <v>0</v>
      </c>
      <c r="P91" s="801">
        <f t="shared" si="13"/>
        <v>0</v>
      </c>
      <c r="Q91" s="805">
        <v>0</v>
      </c>
      <c r="R91" s="805">
        <v>0</v>
      </c>
      <c r="S91" s="801">
        <f t="shared" si="10"/>
        <v>0</v>
      </c>
      <c r="T91" s="806">
        <v>0</v>
      </c>
      <c r="U91" s="806">
        <v>0</v>
      </c>
      <c r="V91" s="806">
        <v>0</v>
      </c>
      <c r="W91" s="806">
        <v>0</v>
      </c>
      <c r="Y91" s="804"/>
      <c r="Z91" s="804"/>
      <c r="AA91" s="804"/>
      <c r="AB91" s="800"/>
      <c r="AD91" s="800"/>
    </row>
    <row r="92" spans="1:30" ht="24" x14ac:dyDescent="0.2">
      <c r="A92" s="947">
        <v>82</v>
      </c>
      <c r="B92" s="950" t="s">
        <v>168</v>
      </c>
      <c r="C92" s="122" t="s">
        <v>320</v>
      </c>
      <c r="D92" s="801">
        <f t="shared" si="9"/>
        <v>33545</v>
      </c>
      <c r="E92" s="801">
        <f t="shared" si="8"/>
        <v>927</v>
      </c>
      <c r="F92" s="805">
        <v>927</v>
      </c>
      <c r="G92" s="805">
        <v>922</v>
      </c>
      <c r="H92" s="805">
        <v>0</v>
      </c>
      <c r="I92" s="801">
        <f t="shared" si="11"/>
        <v>2595</v>
      </c>
      <c r="J92" s="805">
        <v>2595</v>
      </c>
      <c r="K92" s="805">
        <v>1140</v>
      </c>
      <c r="L92" s="805">
        <v>398</v>
      </c>
      <c r="M92" s="805">
        <f t="shared" si="12"/>
        <v>0</v>
      </c>
      <c r="N92" s="805">
        <v>0</v>
      </c>
      <c r="O92" s="805">
        <v>0</v>
      </c>
      <c r="P92" s="801">
        <f t="shared" si="13"/>
        <v>2240</v>
      </c>
      <c r="Q92" s="805">
        <v>1782</v>
      </c>
      <c r="R92" s="805">
        <v>458</v>
      </c>
      <c r="S92" s="801">
        <f t="shared" si="10"/>
        <v>27783</v>
      </c>
      <c r="T92" s="806">
        <v>458</v>
      </c>
      <c r="U92" s="806">
        <v>24825</v>
      </c>
      <c r="V92" s="806">
        <v>0</v>
      </c>
      <c r="W92" s="806">
        <v>2500</v>
      </c>
      <c r="Y92" s="804"/>
      <c r="Z92" s="804"/>
      <c r="AA92" s="804"/>
      <c r="AB92" s="800"/>
      <c r="AD92" s="800"/>
    </row>
    <row r="93" spans="1:30" ht="36" x14ac:dyDescent="0.2">
      <c r="A93" s="948"/>
      <c r="B93" s="951"/>
      <c r="C93" s="122" t="s">
        <v>321</v>
      </c>
      <c r="D93" s="801">
        <f t="shared" si="9"/>
        <v>20625</v>
      </c>
      <c r="E93" s="801">
        <f t="shared" si="8"/>
        <v>927</v>
      </c>
      <c r="F93" s="805">
        <v>927</v>
      </c>
      <c r="G93" s="805">
        <v>922</v>
      </c>
      <c r="H93" s="805">
        <v>0</v>
      </c>
      <c r="I93" s="801">
        <f t="shared" si="11"/>
        <v>2595</v>
      </c>
      <c r="J93" s="805">
        <v>2595</v>
      </c>
      <c r="K93" s="805">
        <v>1140</v>
      </c>
      <c r="L93" s="805">
        <v>398</v>
      </c>
      <c r="M93" s="805">
        <f t="shared" si="12"/>
        <v>0</v>
      </c>
      <c r="N93" s="805">
        <v>0</v>
      </c>
      <c r="O93" s="805">
        <v>0</v>
      </c>
      <c r="P93" s="801">
        <f t="shared" si="13"/>
        <v>2240</v>
      </c>
      <c r="Q93" s="805">
        <v>1782</v>
      </c>
      <c r="R93" s="805">
        <v>458</v>
      </c>
      <c r="S93" s="801">
        <f t="shared" si="10"/>
        <v>14863</v>
      </c>
      <c r="T93" s="806">
        <v>458</v>
      </c>
      <c r="U93" s="806">
        <v>11905</v>
      </c>
      <c r="V93" s="806">
        <v>0</v>
      </c>
      <c r="W93" s="806">
        <v>2500</v>
      </c>
      <c r="Y93" s="804"/>
      <c r="Z93" s="804"/>
      <c r="AA93" s="804"/>
      <c r="AB93" s="800"/>
      <c r="AD93" s="800"/>
    </row>
    <row r="94" spans="1:30" ht="24" x14ac:dyDescent="0.2">
      <c r="A94" s="948"/>
      <c r="B94" s="951"/>
      <c r="C94" s="122" t="s">
        <v>322</v>
      </c>
      <c r="D94" s="801">
        <f t="shared" si="9"/>
        <v>4520</v>
      </c>
      <c r="E94" s="801">
        <f t="shared" si="8"/>
        <v>0</v>
      </c>
      <c r="F94" s="805">
        <v>0</v>
      </c>
      <c r="G94" s="805">
        <v>0</v>
      </c>
      <c r="H94" s="805">
        <v>0</v>
      </c>
      <c r="I94" s="801">
        <f t="shared" si="11"/>
        <v>0</v>
      </c>
      <c r="J94" s="805">
        <v>0</v>
      </c>
      <c r="K94" s="805">
        <v>0</v>
      </c>
      <c r="L94" s="805">
        <v>0</v>
      </c>
      <c r="M94" s="805">
        <f t="shared" si="12"/>
        <v>0</v>
      </c>
      <c r="N94" s="805">
        <v>0</v>
      </c>
      <c r="O94" s="805">
        <v>0</v>
      </c>
      <c r="P94" s="801">
        <f t="shared" si="13"/>
        <v>0</v>
      </c>
      <c r="Q94" s="805">
        <v>0</v>
      </c>
      <c r="R94" s="805">
        <v>0</v>
      </c>
      <c r="S94" s="801">
        <f t="shared" si="10"/>
        <v>4520</v>
      </c>
      <c r="T94" s="806">
        <v>0</v>
      </c>
      <c r="U94" s="806">
        <v>4520</v>
      </c>
      <c r="V94" s="806">
        <v>0</v>
      </c>
      <c r="W94" s="806">
        <v>0</v>
      </c>
      <c r="Y94" s="804"/>
      <c r="Z94" s="804"/>
      <c r="AA94" s="804"/>
      <c r="AB94" s="800"/>
      <c r="AD94" s="800"/>
    </row>
    <row r="95" spans="1:30" ht="36" x14ac:dyDescent="0.2">
      <c r="A95" s="949"/>
      <c r="B95" s="952"/>
      <c r="C95" s="180" t="s">
        <v>323</v>
      </c>
      <c r="D95" s="801">
        <f t="shared" si="9"/>
        <v>8400</v>
      </c>
      <c r="E95" s="801">
        <f t="shared" si="8"/>
        <v>0</v>
      </c>
      <c r="F95" s="805">
        <v>0</v>
      </c>
      <c r="G95" s="805">
        <v>0</v>
      </c>
      <c r="H95" s="805">
        <v>0</v>
      </c>
      <c r="I95" s="801">
        <f t="shared" si="11"/>
        <v>0</v>
      </c>
      <c r="J95" s="805">
        <v>0</v>
      </c>
      <c r="K95" s="805">
        <v>0</v>
      </c>
      <c r="L95" s="805">
        <v>0</v>
      </c>
      <c r="M95" s="805">
        <f t="shared" si="12"/>
        <v>0</v>
      </c>
      <c r="N95" s="805">
        <v>0</v>
      </c>
      <c r="O95" s="805">
        <v>0</v>
      </c>
      <c r="P95" s="801">
        <f t="shared" si="13"/>
        <v>0</v>
      </c>
      <c r="Q95" s="805">
        <v>0</v>
      </c>
      <c r="R95" s="805">
        <v>0</v>
      </c>
      <c r="S95" s="801">
        <f t="shared" si="10"/>
        <v>8400</v>
      </c>
      <c r="T95" s="806">
        <v>0</v>
      </c>
      <c r="U95" s="806">
        <v>8400</v>
      </c>
      <c r="V95" s="806">
        <v>0</v>
      </c>
      <c r="W95" s="806">
        <v>0</v>
      </c>
      <c r="Y95" s="804"/>
      <c r="Z95" s="804"/>
      <c r="AA95" s="804"/>
      <c r="AB95" s="800"/>
      <c r="AD95" s="800"/>
    </row>
    <row r="96" spans="1:30" ht="24" x14ac:dyDescent="0.2">
      <c r="A96" s="173">
        <v>83</v>
      </c>
      <c r="B96" s="175" t="s">
        <v>170</v>
      </c>
      <c r="C96" s="122" t="s">
        <v>171</v>
      </c>
      <c r="D96" s="801">
        <f t="shared" si="9"/>
        <v>6365</v>
      </c>
      <c r="E96" s="801">
        <f t="shared" si="8"/>
        <v>0</v>
      </c>
      <c r="F96" s="805">
        <v>0</v>
      </c>
      <c r="G96" s="805">
        <v>0</v>
      </c>
      <c r="H96" s="805">
        <v>0</v>
      </c>
      <c r="I96" s="801">
        <f t="shared" si="11"/>
        <v>0</v>
      </c>
      <c r="J96" s="805">
        <v>0</v>
      </c>
      <c r="K96" s="805">
        <v>0</v>
      </c>
      <c r="L96" s="805">
        <v>0</v>
      </c>
      <c r="M96" s="805">
        <f t="shared" si="12"/>
        <v>0</v>
      </c>
      <c r="N96" s="805">
        <v>0</v>
      </c>
      <c r="O96" s="805">
        <v>0</v>
      </c>
      <c r="P96" s="801">
        <f t="shared" si="13"/>
        <v>0</v>
      </c>
      <c r="Q96" s="805">
        <v>0</v>
      </c>
      <c r="R96" s="805">
        <v>0</v>
      </c>
      <c r="S96" s="801">
        <f t="shared" si="10"/>
        <v>6365</v>
      </c>
      <c r="T96" s="806">
        <v>0</v>
      </c>
      <c r="U96" s="806">
        <v>6365</v>
      </c>
      <c r="V96" s="806">
        <v>0</v>
      </c>
      <c r="W96" s="806">
        <v>0</v>
      </c>
      <c r="Y96" s="804"/>
      <c r="Z96" s="804"/>
      <c r="AA96" s="804"/>
      <c r="AB96" s="800"/>
      <c r="AD96" s="800"/>
    </row>
    <row r="97" spans="1:30" x14ac:dyDescent="0.2">
      <c r="A97" s="173">
        <v>84</v>
      </c>
      <c r="B97" s="175" t="s">
        <v>172</v>
      </c>
      <c r="C97" s="122" t="s">
        <v>173</v>
      </c>
      <c r="D97" s="801">
        <f t="shared" si="9"/>
        <v>12518</v>
      </c>
      <c r="E97" s="801">
        <f t="shared" si="8"/>
        <v>331</v>
      </c>
      <c r="F97" s="805">
        <v>331</v>
      </c>
      <c r="G97" s="805">
        <v>50</v>
      </c>
      <c r="H97" s="805">
        <v>0</v>
      </c>
      <c r="I97" s="801">
        <f t="shared" si="11"/>
        <v>2676</v>
      </c>
      <c r="J97" s="805">
        <v>2676</v>
      </c>
      <c r="K97" s="805">
        <v>44</v>
      </c>
      <c r="L97" s="805">
        <v>304</v>
      </c>
      <c r="M97" s="805">
        <f t="shared" si="12"/>
        <v>0</v>
      </c>
      <c r="N97" s="805">
        <v>0</v>
      </c>
      <c r="O97" s="805">
        <v>0</v>
      </c>
      <c r="P97" s="801">
        <f t="shared" si="13"/>
        <v>579</v>
      </c>
      <c r="Q97" s="805">
        <v>303</v>
      </c>
      <c r="R97" s="805">
        <v>276</v>
      </c>
      <c r="S97" s="801">
        <f t="shared" si="10"/>
        <v>8932</v>
      </c>
      <c r="T97" s="806">
        <v>2478</v>
      </c>
      <c r="U97" s="806">
        <v>5192</v>
      </c>
      <c r="V97" s="806">
        <v>0</v>
      </c>
      <c r="W97" s="806">
        <v>1262</v>
      </c>
      <c r="Y97" s="804"/>
      <c r="Z97" s="804"/>
      <c r="AA97" s="804"/>
      <c r="AB97" s="800"/>
      <c r="AD97" s="800"/>
    </row>
    <row r="98" spans="1:30" x14ac:dyDescent="0.2">
      <c r="A98" s="173">
        <v>85</v>
      </c>
      <c r="B98" s="176" t="s">
        <v>174</v>
      </c>
      <c r="C98" s="122" t="s">
        <v>175</v>
      </c>
      <c r="D98" s="801">
        <f t="shared" si="9"/>
        <v>64695</v>
      </c>
      <c r="E98" s="801">
        <f t="shared" si="8"/>
        <v>2014</v>
      </c>
      <c r="F98" s="805">
        <v>2014</v>
      </c>
      <c r="G98" s="805">
        <v>628</v>
      </c>
      <c r="H98" s="805">
        <v>0</v>
      </c>
      <c r="I98" s="801">
        <f t="shared" si="11"/>
        <v>16883</v>
      </c>
      <c r="J98" s="805">
        <v>16883</v>
      </c>
      <c r="K98" s="805">
        <v>1835</v>
      </c>
      <c r="L98" s="805">
        <v>1989</v>
      </c>
      <c r="M98" s="805">
        <f t="shared" si="12"/>
        <v>0</v>
      </c>
      <c r="N98" s="805">
        <v>0</v>
      </c>
      <c r="O98" s="805">
        <v>0</v>
      </c>
      <c r="P98" s="801">
        <f t="shared" si="13"/>
        <v>5597</v>
      </c>
      <c r="Q98" s="805">
        <v>2853</v>
      </c>
      <c r="R98" s="805">
        <v>2744</v>
      </c>
      <c r="S98" s="801">
        <f t="shared" si="10"/>
        <v>40201</v>
      </c>
      <c r="T98" s="806">
        <v>9959</v>
      </c>
      <c r="U98" s="806">
        <v>21979</v>
      </c>
      <c r="V98" s="806">
        <v>4128</v>
      </c>
      <c r="W98" s="806">
        <v>4135</v>
      </c>
      <c r="Y98" s="804"/>
      <c r="Z98" s="804"/>
      <c r="AA98" s="804"/>
      <c r="AB98" s="800"/>
      <c r="AD98" s="800"/>
    </row>
    <row r="99" spans="1:30" x14ac:dyDescent="0.2">
      <c r="A99" s="173">
        <v>86</v>
      </c>
      <c r="B99" s="175" t="s">
        <v>176</v>
      </c>
      <c r="C99" s="122" t="s">
        <v>177</v>
      </c>
      <c r="D99" s="801">
        <f t="shared" si="9"/>
        <v>34778</v>
      </c>
      <c r="E99" s="801">
        <f t="shared" si="8"/>
        <v>3949</v>
      </c>
      <c r="F99" s="805">
        <v>846</v>
      </c>
      <c r="G99" s="805">
        <v>38</v>
      </c>
      <c r="H99" s="805">
        <v>3103</v>
      </c>
      <c r="I99" s="801">
        <f t="shared" si="11"/>
        <v>6920</v>
      </c>
      <c r="J99" s="805">
        <v>6876</v>
      </c>
      <c r="K99" s="805">
        <v>240</v>
      </c>
      <c r="L99" s="805">
        <v>821</v>
      </c>
      <c r="M99" s="805">
        <f t="shared" si="12"/>
        <v>44</v>
      </c>
      <c r="N99" s="805">
        <v>0</v>
      </c>
      <c r="O99" s="805">
        <v>44</v>
      </c>
      <c r="P99" s="801">
        <f t="shared" si="13"/>
        <v>1707</v>
      </c>
      <c r="Q99" s="805">
        <v>953</v>
      </c>
      <c r="R99" s="805">
        <v>754</v>
      </c>
      <c r="S99" s="801">
        <f t="shared" si="10"/>
        <v>22202</v>
      </c>
      <c r="T99" s="806">
        <v>4220</v>
      </c>
      <c r="U99" s="806">
        <v>10042</v>
      </c>
      <c r="V99" s="806">
        <v>1236</v>
      </c>
      <c r="W99" s="806">
        <v>6704</v>
      </c>
      <c r="Y99" s="804"/>
      <c r="Z99" s="804"/>
      <c r="AA99" s="804"/>
      <c r="AB99" s="800"/>
      <c r="AD99" s="800"/>
    </row>
    <row r="100" spans="1:30" x14ac:dyDescent="0.2">
      <c r="A100" s="173">
        <v>87</v>
      </c>
      <c r="B100" s="176" t="s">
        <v>178</v>
      </c>
      <c r="C100" s="122" t="s">
        <v>179</v>
      </c>
      <c r="D100" s="801">
        <f t="shared" si="9"/>
        <v>43594</v>
      </c>
      <c r="E100" s="801">
        <f t="shared" si="8"/>
        <v>4501</v>
      </c>
      <c r="F100" s="805">
        <v>827</v>
      </c>
      <c r="G100" s="805">
        <v>284</v>
      </c>
      <c r="H100" s="805">
        <v>3674</v>
      </c>
      <c r="I100" s="801">
        <f t="shared" si="11"/>
        <v>6831</v>
      </c>
      <c r="J100" s="805">
        <v>6812</v>
      </c>
      <c r="K100" s="805">
        <v>1008</v>
      </c>
      <c r="L100" s="805">
        <v>828</v>
      </c>
      <c r="M100" s="805">
        <f t="shared" si="12"/>
        <v>19</v>
      </c>
      <c r="N100" s="805">
        <v>10</v>
      </c>
      <c r="O100" s="805">
        <v>9</v>
      </c>
      <c r="P100" s="801">
        <f t="shared" si="13"/>
        <v>1771</v>
      </c>
      <c r="Q100" s="805">
        <v>906</v>
      </c>
      <c r="R100" s="805">
        <v>865</v>
      </c>
      <c r="S100" s="801">
        <f t="shared" si="10"/>
        <v>30491</v>
      </c>
      <c r="T100" s="806">
        <v>8215</v>
      </c>
      <c r="U100" s="806">
        <v>12696</v>
      </c>
      <c r="V100" s="806">
        <v>3285</v>
      </c>
      <c r="W100" s="806">
        <v>6295</v>
      </c>
      <c r="Y100" s="804"/>
      <c r="Z100" s="804"/>
      <c r="AA100" s="804"/>
      <c r="AB100" s="800"/>
      <c r="AD100" s="800"/>
    </row>
    <row r="101" spans="1:30" x14ac:dyDescent="0.2">
      <c r="A101" s="173">
        <v>88</v>
      </c>
      <c r="B101" s="176" t="s">
        <v>180</v>
      </c>
      <c r="C101" s="122" t="s">
        <v>181</v>
      </c>
      <c r="D101" s="801">
        <f t="shared" si="9"/>
        <v>126673</v>
      </c>
      <c r="E101" s="801">
        <f t="shared" si="8"/>
        <v>12855</v>
      </c>
      <c r="F101" s="805">
        <v>2342</v>
      </c>
      <c r="G101" s="805">
        <v>952</v>
      </c>
      <c r="H101" s="805">
        <v>10513</v>
      </c>
      <c r="I101" s="801">
        <f t="shared" si="11"/>
        <v>19288</v>
      </c>
      <c r="J101" s="805">
        <v>19106</v>
      </c>
      <c r="K101" s="805">
        <v>3115</v>
      </c>
      <c r="L101" s="805">
        <v>2328</v>
      </c>
      <c r="M101" s="805">
        <f t="shared" si="12"/>
        <v>182</v>
      </c>
      <c r="N101" s="805">
        <v>0</v>
      </c>
      <c r="O101" s="805">
        <v>182</v>
      </c>
      <c r="P101" s="801">
        <f t="shared" si="13"/>
        <v>6414</v>
      </c>
      <c r="Q101" s="805">
        <v>3185</v>
      </c>
      <c r="R101" s="805">
        <v>3229</v>
      </c>
      <c r="S101" s="801">
        <f t="shared" si="10"/>
        <v>88116</v>
      </c>
      <c r="T101" s="806">
        <v>19631</v>
      </c>
      <c r="U101" s="806">
        <v>39719</v>
      </c>
      <c r="V101" s="806">
        <v>8000</v>
      </c>
      <c r="W101" s="806">
        <v>20766</v>
      </c>
      <c r="Y101" s="804"/>
      <c r="Z101" s="804"/>
      <c r="AA101" s="804"/>
      <c r="AB101" s="800"/>
      <c r="AD101" s="800"/>
    </row>
    <row r="102" spans="1:30" x14ac:dyDescent="0.2">
      <c r="A102" s="173">
        <v>89</v>
      </c>
      <c r="B102" s="175" t="s">
        <v>182</v>
      </c>
      <c r="C102" s="122" t="s">
        <v>183</v>
      </c>
      <c r="D102" s="801">
        <f t="shared" si="9"/>
        <v>56699</v>
      </c>
      <c r="E102" s="801">
        <f t="shared" si="8"/>
        <v>4967</v>
      </c>
      <c r="F102" s="805">
        <v>993</v>
      </c>
      <c r="G102" s="805">
        <v>327</v>
      </c>
      <c r="H102" s="805">
        <v>3974</v>
      </c>
      <c r="I102" s="801">
        <f t="shared" si="11"/>
        <v>8412</v>
      </c>
      <c r="J102" s="805">
        <v>8380</v>
      </c>
      <c r="K102" s="805">
        <v>1246</v>
      </c>
      <c r="L102" s="805">
        <v>995</v>
      </c>
      <c r="M102" s="805">
        <f t="shared" si="12"/>
        <v>32</v>
      </c>
      <c r="N102" s="805">
        <v>0</v>
      </c>
      <c r="O102" s="805">
        <v>32</v>
      </c>
      <c r="P102" s="801">
        <f t="shared" si="13"/>
        <v>2293</v>
      </c>
      <c r="Q102" s="805">
        <v>1086</v>
      </c>
      <c r="R102" s="805">
        <v>1207</v>
      </c>
      <c r="S102" s="801">
        <f t="shared" si="10"/>
        <v>41027</v>
      </c>
      <c r="T102" s="806">
        <v>12039</v>
      </c>
      <c r="U102" s="806">
        <v>13553</v>
      </c>
      <c r="V102" s="806">
        <v>7000</v>
      </c>
      <c r="W102" s="806">
        <v>8435</v>
      </c>
      <c r="Y102" s="804"/>
      <c r="Z102" s="804"/>
      <c r="AA102" s="804"/>
      <c r="AB102" s="800"/>
      <c r="AD102" s="800"/>
    </row>
    <row r="103" spans="1:30" x14ac:dyDescent="0.2">
      <c r="A103" s="173">
        <v>90</v>
      </c>
      <c r="B103" s="174" t="s">
        <v>186</v>
      </c>
      <c r="C103" s="122" t="s">
        <v>187</v>
      </c>
      <c r="D103" s="801">
        <f t="shared" si="9"/>
        <v>172563</v>
      </c>
      <c r="E103" s="801">
        <f t="shared" si="8"/>
        <v>19124</v>
      </c>
      <c r="F103" s="805">
        <v>2802</v>
      </c>
      <c r="G103" s="805">
        <v>375</v>
      </c>
      <c r="H103" s="805">
        <v>16322</v>
      </c>
      <c r="I103" s="801">
        <f t="shared" si="11"/>
        <v>23408</v>
      </c>
      <c r="J103" s="805">
        <v>23174</v>
      </c>
      <c r="K103" s="805">
        <v>1085</v>
      </c>
      <c r="L103" s="805">
        <v>2796</v>
      </c>
      <c r="M103" s="805">
        <f t="shared" si="12"/>
        <v>234</v>
      </c>
      <c r="N103" s="805">
        <v>60</v>
      </c>
      <c r="O103" s="805">
        <v>174</v>
      </c>
      <c r="P103" s="801">
        <f t="shared" si="13"/>
        <v>8045</v>
      </c>
      <c r="Q103" s="805">
        <v>3947</v>
      </c>
      <c r="R103" s="805">
        <v>4098</v>
      </c>
      <c r="S103" s="801">
        <f t="shared" si="10"/>
        <v>121986</v>
      </c>
      <c r="T103" s="806">
        <v>29987</v>
      </c>
      <c r="U103" s="806">
        <v>42408</v>
      </c>
      <c r="V103" s="806">
        <v>14608</v>
      </c>
      <c r="W103" s="806">
        <v>34983</v>
      </c>
      <c r="Y103" s="804"/>
      <c r="Z103" s="804"/>
      <c r="AA103" s="804"/>
      <c r="AB103" s="800"/>
      <c r="AD103" s="800"/>
    </row>
    <row r="104" spans="1:30" x14ac:dyDescent="0.2">
      <c r="A104" s="173">
        <v>91</v>
      </c>
      <c r="B104" s="174" t="s">
        <v>188</v>
      </c>
      <c r="C104" s="122" t="s">
        <v>189</v>
      </c>
      <c r="D104" s="801">
        <f t="shared" si="9"/>
        <v>124740</v>
      </c>
      <c r="E104" s="801">
        <f t="shared" si="8"/>
        <v>11946</v>
      </c>
      <c r="F104" s="805">
        <v>2178</v>
      </c>
      <c r="G104" s="805">
        <v>543</v>
      </c>
      <c r="H104" s="805">
        <v>9768</v>
      </c>
      <c r="I104" s="801">
        <f t="shared" si="11"/>
        <v>18462</v>
      </c>
      <c r="J104" s="805">
        <v>18357</v>
      </c>
      <c r="K104" s="805">
        <v>1229</v>
      </c>
      <c r="L104" s="805">
        <v>2162</v>
      </c>
      <c r="M104" s="805">
        <f t="shared" si="12"/>
        <v>105</v>
      </c>
      <c r="N104" s="805">
        <v>0</v>
      </c>
      <c r="O104" s="805">
        <v>105</v>
      </c>
      <c r="P104" s="801">
        <f t="shared" si="13"/>
        <v>5352</v>
      </c>
      <c r="Q104" s="805">
        <v>2606</v>
      </c>
      <c r="R104" s="805">
        <v>2746</v>
      </c>
      <c r="S104" s="801">
        <f t="shared" si="10"/>
        <v>88980</v>
      </c>
      <c r="T104" s="806">
        <v>20382</v>
      </c>
      <c r="U104" s="806">
        <v>37759</v>
      </c>
      <c r="V104" s="806">
        <v>10402</v>
      </c>
      <c r="W104" s="806">
        <v>20437</v>
      </c>
      <c r="Y104" s="804"/>
      <c r="Z104" s="804"/>
      <c r="AA104" s="804"/>
      <c r="AB104" s="800"/>
      <c r="AD104" s="800"/>
    </row>
    <row r="105" spans="1:30" x14ac:dyDescent="0.2">
      <c r="A105" s="173">
        <v>92</v>
      </c>
      <c r="B105" s="176" t="s">
        <v>190</v>
      </c>
      <c r="C105" s="122" t="s">
        <v>191</v>
      </c>
      <c r="D105" s="801">
        <f t="shared" si="9"/>
        <v>33440</v>
      </c>
      <c r="E105" s="801">
        <f t="shared" si="8"/>
        <v>3960</v>
      </c>
      <c r="F105" s="805">
        <v>754</v>
      </c>
      <c r="G105" s="805">
        <v>444</v>
      </c>
      <c r="H105" s="805">
        <v>3206</v>
      </c>
      <c r="I105" s="801">
        <f t="shared" si="11"/>
        <v>6372</v>
      </c>
      <c r="J105" s="805">
        <v>6288</v>
      </c>
      <c r="K105" s="805">
        <v>453</v>
      </c>
      <c r="L105" s="805">
        <v>776</v>
      </c>
      <c r="M105" s="805">
        <f t="shared" si="12"/>
        <v>84</v>
      </c>
      <c r="N105" s="805">
        <v>20</v>
      </c>
      <c r="O105" s="805">
        <v>64</v>
      </c>
      <c r="P105" s="801">
        <f t="shared" si="13"/>
        <v>1960</v>
      </c>
      <c r="Q105" s="805">
        <v>826</v>
      </c>
      <c r="R105" s="805">
        <v>1134</v>
      </c>
      <c r="S105" s="801">
        <f t="shared" si="10"/>
        <v>21148</v>
      </c>
      <c r="T105" s="806">
        <v>2678</v>
      </c>
      <c r="U105" s="806">
        <v>8283</v>
      </c>
      <c r="V105" s="806">
        <v>5000</v>
      </c>
      <c r="W105" s="806">
        <v>5187</v>
      </c>
      <c r="Y105" s="804"/>
      <c r="Z105" s="804"/>
      <c r="AA105" s="804"/>
      <c r="AB105" s="800"/>
      <c r="AD105" s="800"/>
    </row>
    <row r="106" spans="1:30" x14ac:dyDescent="0.2">
      <c r="A106" s="173">
        <v>93</v>
      </c>
      <c r="B106" s="174" t="s">
        <v>192</v>
      </c>
      <c r="C106" s="122" t="s">
        <v>193</v>
      </c>
      <c r="D106" s="801">
        <f t="shared" si="9"/>
        <v>67147</v>
      </c>
      <c r="E106" s="801">
        <f t="shared" si="8"/>
        <v>6177</v>
      </c>
      <c r="F106" s="805">
        <v>1247</v>
      </c>
      <c r="G106" s="805">
        <v>494</v>
      </c>
      <c r="H106" s="805">
        <v>4930</v>
      </c>
      <c r="I106" s="801">
        <f t="shared" si="11"/>
        <v>9992</v>
      </c>
      <c r="J106" s="805">
        <v>9945</v>
      </c>
      <c r="K106" s="805">
        <v>1214</v>
      </c>
      <c r="L106" s="805">
        <v>1239</v>
      </c>
      <c r="M106" s="805">
        <f t="shared" si="12"/>
        <v>47</v>
      </c>
      <c r="N106" s="805">
        <v>0</v>
      </c>
      <c r="O106" s="805">
        <v>47</v>
      </c>
      <c r="P106" s="801">
        <f t="shared" si="13"/>
        <v>2917</v>
      </c>
      <c r="Q106" s="805">
        <v>1333</v>
      </c>
      <c r="R106" s="805">
        <v>1584</v>
      </c>
      <c r="S106" s="801">
        <f t="shared" si="10"/>
        <v>48061</v>
      </c>
      <c r="T106" s="806">
        <v>22831</v>
      </c>
      <c r="U106" s="806">
        <v>10474</v>
      </c>
      <c r="V106" s="806">
        <v>4060</v>
      </c>
      <c r="W106" s="806">
        <v>10696</v>
      </c>
      <c r="Y106" s="804"/>
      <c r="Z106" s="804"/>
      <c r="AA106" s="804"/>
      <c r="AB106" s="800"/>
      <c r="AD106" s="800"/>
    </row>
    <row r="107" spans="1:30" x14ac:dyDescent="0.2">
      <c r="A107" s="173">
        <v>94</v>
      </c>
      <c r="B107" s="174" t="s">
        <v>194</v>
      </c>
      <c r="C107" s="122" t="s">
        <v>195</v>
      </c>
      <c r="D107" s="801">
        <f t="shared" si="9"/>
        <v>62899</v>
      </c>
      <c r="E107" s="801">
        <f t="shared" si="8"/>
        <v>6163</v>
      </c>
      <c r="F107" s="805">
        <v>1213</v>
      </c>
      <c r="G107" s="805">
        <v>146</v>
      </c>
      <c r="H107" s="805">
        <v>4950</v>
      </c>
      <c r="I107" s="801">
        <f t="shared" si="11"/>
        <v>9331</v>
      </c>
      <c r="J107" s="805">
        <v>9266</v>
      </c>
      <c r="K107" s="805">
        <v>258</v>
      </c>
      <c r="L107" s="805">
        <v>1107</v>
      </c>
      <c r="M107" s="805">
        <f t="shared" si="12"/>
        <v>65</v>
      </c>
      <c r="N107" s="805">
        <v>30</v>
      </c>
      <c r="O107" s="805">
        <v>35</v>
      </c>
      <c r="P107" s="801">
        <f t="shared" si="13"/>
        <v>2650</v>
      </c>
      <c r="Q107" s="805">
        <v>1247</v>
      </c>
      <c r="R107" s="805">
        <v>1403</v>
      </c>
      <c r="S107" s="801">
        <f t="shared" si="10"/>
        <v>44755</v>
      </c>
      <c r="T107" s="806">
        <v>13068</v>
      </c>
      <c r="U107" s="806">
        <v>14565</v>
      </c>
      <c r="V107" s="806">
        <v>8300</v>
      </c>
      <c r="W107" s="806">
        <v>8822</v>
      </c>
      <c r="Y107" s="804"/>
      <c r="Z107" s="804"/>
      <c r="AA107" s="804"/>
      <c r="AB107" s="800"/>
      <c r="AD107" s="800"/>
    </row>
    <row r="108" spans="1:30" x14ac:dyDescent="0.2">
      <c r="A108" s="173">
        <v>95</v>
      </c>
      <c r="B108" s="175" t="s">
        <v>196</v>
      </c>
      <c r="C108" s="122" t="s">
        <v>197</v>
      </c>
      <c r="D108" s="801">
        <f t="shared" si="9"/>
        <v>79049</v>
      </c>
      <c r="E108" s="801">
        <f t="shared" si="8"/>
        <v>8128</v>
      </c>
      <c r="F108" s="805">
        <v>1350</v>
      </c>
      <c r="G108" s="805">
        <v>607</v>
      </c>
      <c r="H108" s="805">
        <v>6778</v>
      </c>
      <c r="I108" s="801">
        <f t="shared" si="11"/>
        <v>11319</v>
      </c>
      <c r="J108" s="805">
        <v>11241</v>
      </c>
      <c r="K108" s="805">
        <v>663</v>
      </c>
      <c r="L108" s="805">
        <v>1317</v>
      </c>
      <c r="M108" s="805">
        <f t="shared" si="12"/>
        <v>78</v>
      </c>
      <c r="N108" s="805">
        <v>2</v>
      </c>
      <c r="O108" s="805">
        <v>76</v>
      </c>
      <c r="P108" s="801">
        <f t="shared" si="13"/>
        <v>3664</v>
      </c>
      <c r="Q108" s="805">
        <v>1926</v>
      </c>
      <c r="R108" s="805">
        <v>1738</v>
      </c>
      <c r="S108" s="801">
        <f t="shared" si="10"/>
        <v>55938</v>
      </c>
      <c r="T108" s="806">
        <v>5266</v>
      </c>
      <c r="U108" s="806">
        <v>22793</v>
      </c>
      <c r="V108" s="806">
        <v>8500</v>
      </c>
      <c r="W108" s="806">
        <v>19379</v>
      </c>
      <c r="Y108" s="804"/>
      <c r="Z108" s="804"/>
      <c r="AA108" s="804"/>
      <c r="AB108" s="800"/>
      <c r="AD108" s="800"/>
    </row>
    <row r="109" spans="1:30" x14ac:dyDescent="0.2">
      <c r="A109" s="173">
        <v>96</v>
      </c>
      <c r="B109" s="176" t="s">
        <v>198</v>
      </c>
      <c r="C109" s="122" t="s">
        <v>199</v>
      </c>
      <c r="D109" s="801">
        <f t="shared" si="9"/>
        <v>50293</v>
      </c>
      <c r="E109" s="801">
        <f t="shared" si="8"/>
        <v>4690</v>
      </c>
      <c r="F109" s="805">
        <v>1034</v>
      </c>
      <c r="G109" s="805">
        <v>659</v>
      </c>
      <c r="H109" s="805">
        <v>3656</v>
      </c>
      <c r="I109" s="801">
        <f t="shared" si="11"/>
        <v>7316</v>
      </c>
      <c r="J109" s="805">
        <v>7247</v>
      </c>
      <c r="K109" s="805">
        <v>1542</v>
      </c>
      <c r="L109" s="805">
        <v>893</v>
      </c>
      <c r="M109" s="805">
        <f t="shared" si="12"/>
        <v>69</v>
      </c>
      <c r="N109" s="805">
        <v>0</v>
      </c>
      <c r="O109" s="805">
        <v>69</v>
      </c>
      <c r="P109" s="801">
        <f t="shared" si="13"/>
        <v>2104</v>
      </c>
      <c r="Q109" s="805">
        <v>1016</v>
      </c>
      <c r="R109" s="805">
        <v>1088</v>
      </c>
      <c r="S109" s="801">
        <f t="shared" si="10"/>
        <v>36183</v>
      </c>
      <c r="T109" s="806">
        <v>11918</v>
      </c>
      <c r="U109" s="806">
        <v>10705</v>
      </c>
      <c r="V109" s="806">
        <v>4351</v>
      </c>
      <c r="W109" s="806">
        <v>9209</v>
      </c>
      <c r="Y109" s="804"/>
      <c r="Z109" s="804"/>
      <c r="AA109" s="804"/>
      <c r="AB109" s="800"/>
      <c r="AD109" s="800"/>
    </row>
    <row r="110" spans="1:30" x14ac:dyDescent="0.2">
      <c r="A110" s="173">
        <v>97</v>
      </c>
      <c r="B110" s="174" t="s">
        <v>202</v>
      </c>
      <c r="C110" s="122" t="s">
        <v>203</v>
      </c>
      <c r="D110" s="801">
        <f t="shared" si="9"/>
        <v>111922</v>
      </c>
      <c r="E110" s="801">
        <f t="shared" si="8"/>
        <v>11734</v>
      </c>
      <c r="F110" s="805">
        <v>2247</v>
      </c>
      <c r="G110" s="805">
        <v>672</v>
      </c>
      <c r="H110" s="805">
        <v>9487</v>
      </c>
      <c r="I110" s="801">
        <f t="shared" si="11"/>
        <v>19552</v>
      </c>
      <c r="J110" s="805">
        <v>19478</v>
      </c>
      <c r="K110" s="805">
        <v>3081</v>
      </c>
      <c r="L110" s="805">
        <v>2195</v>
      </c>
      <c r="M110" s="805">
        <f t="shared" si="12"/>
        <v>74</v>
      </c>
      <c r="N110" s="805">
        <v>6</v>
      </c>
      <c r="O110" s="805">
        <v>68</v>
      </c>
      <c r="P110" s="801">
        <f t="shared" si="13"/>
        <v>5415</v>
      </c>
      <c r="Q110" s="805">
        <v>2675</v>
      </c>
      <c r="R110" s="805">
        <v>2740</v>
      </c>
      <c r="S110" s="801">
        <f t="shared" si="10"/>
        <v>75221</v>
      </c>
      <c r="T110" s="806">
        <v>17794</v>
      </c>
      <c r="U110" s="806">
        <v>25847</v>
      </c>
      <c r="V110" s="806">
        <v>11732</v>
      </c>
      <c r="W110" s="806">
        <v>19848</v>
      </c>
      <c r="Y110" s="804"/>
      <c r="Z110" s="804"/>
      <c r="AA110" s="804"/>
      <c r="AB110" s="800"/>
      <c r="AD110" s="800"/>
    </row>
    <row r="111" spans="1:30" x14ac:dyDescent="0.2">
      <c r="A111" s="173">
        <v>98</v>
      </c>
      <c r="B111" s="174" t="s">
        <v>206</v>
      </c>
      <c r="C111" s="122" t="s">
        <v>207</v>
      </c>
      <c r="D111" s="801">
        <f t="shared" si="9"/>
        <v>7906</v>
      </c>
      <c r="E111" s="801">
        <f t="shared" si="8"/>
        <v>0</v>
      </c>
      <c r="F111" s="805">
        <v>0</v>
      </c>
      <c r="G111" s="805">
        <v>0</v>
      </c>
      <c r="H111" s="805">
        <v>0</v>
      </c>
      <c r="I111" s="801">
        <f t="shared" si="11"/>
        <v>0</v>
      </c>
      <c r="J111" s="805">
        <v>0</v>
      </c>
      <c r="K111" s="805">
        <v>0</v>
      </c>
      <c r="L111" s="805">
        <v>0</v>
      </c>
      <c r="M111" s="805">
        <f t="shared" si="12"/>
        <v>0</v>
      </c>
      <c r="N111" s="805">
        <v>0</v>
      </c>
      <c r="O111" s="805">
        <v>0</v>
      </c>
      <c r="P111" s="801">
        <f t="shared" si="13"/>
        <v>0</v>
      </c>
      <c r="Q111" s="805">
        <v>0</v>
      </c>
      <c r="R111" s="805">
        <v>0</v>
      </c>
      <c r="S111" s="801">
        <f t="shared" si="10"/>
        <v>7906</v>
      </c>
      <c r="T111" s="806">
        <v>0</v>
      </c>
      <c r="U111" s="806">
        <v>7906</v>
      </c>
      <c r="V111" s="806">
        <v>0</v>
      </c>
      <c r="W111" s="806">
        <v>0</v>
      </c>
      <c r="Y111" s="804"/>
      <c r="Z111" s="804"/>
      <c r="AA111" s="804"/>
      <c r="AB111" s="800"/>
      <c r="AD111" s="800"/>
    </row>
    <row r="112" spans="1:30" x14ac:dyDescent="0.2">
      <c r="A112" s="173">
        <v>99</v>
      </c>
      <c r="B112" s="174" t="s">
        <v>208</v>
      </c>
      <c r="C112" s="122" t="s">
        <v>209</v>
      </c>
      <c r="D112" s="801">
        <f t="shared" si="9"/>
        <v>0</v>
      </c>
      <c r="E112" s="801">
        <f t="shared" si="8"/>
        <v>0</v>
      </c>
      <c r="F112" s="805">
        <v>0</v>
      </c>
      <c r="G112" s="805">
        <v>0</v>
      </c>
      <c r="H112" s="805">
        <v>0</v>
      </c>
      <c r="I112" s="801">
        <f t="shared" si="11"/>
        <v>0</v>
      </c>
      <c r="J112" s="805">
        <v>0</v>
      </c>
      <c r="K112" s="805">
        <v>0</v>
      </c>
      <c r="L112" s="805">
        <v>0</v>
      </c>
      <c r="M112" s="805">
        <f t="shared" si="12"/>
        <v>0</v>
      </c>
      <c r="N112" s="805">
        <v>0</v>
      </c>
      <c r="O112" s="805">
        <v>0</v>
      </c>
      <c r="P112" s="801">
        <f t="shared" si="13"/>
        <v>0</v>
      </c>
      <c r="Q112" s="805">
        <v>0</v>
      </c>
      <c r="R112" s="805">
        <v>0</v>
      </c>
      <c r="S112" s="801">
        <f t="shared" si="10"/>
        <v>0</v>
      </c>
      <c r="T112" s="806">
        <v>0</v>
      </c>
      <c r="U112" s="806">
        <v>0</v>
      </c>
      <c r="V112" s="806">
        <v>0</v>
      </c>
      <c r="W112" s="806">
        <v>0</v>
      </c>
      <c r="Y112" s="804"/>
      <c r="Z112" s="804"/>
      <c r="AA112" s="804"/>
      <c r="AB112" s="800"/>
      <c r="AD112" s="800"/>
    </row>
    <row r="113" spans="1:30" x14ac:dyDescent="0.2">
      <c r="A113" s="173">
        <v>100</v>
      </c>
      <c r="B113" s="176" t="s">
        <v>210</v>
      </c>
      <c r="C113" s="122" t="s">
        <v>211</v>
      </c>
      <c r="D113" s="801">
        <f t="shared" si="9"/>
        <v>0</v>
      </c>
      <c r="E113" s="801">
        <f t="shared" si="8"/>
        <v>0</v>
      </c>
      <c r="F113" s="805">
        <v>0</v>
      </c>
      <c r="G113" s="805">
        <v>0</v>
      </c>
      <c r="H113" s="805">
        <v>0</v>
      </c>
      <c r="I113" s="801">
        <f t="shared" si="11"/>
        <v>0</v>
      </c>
      <c r="J113" s="805">
        <v>0</v>
      </c>
      <c r="K113" s="805">
        <v>0</v>
      </c>
      <c r="L113" s="805">
        <v>0</v>
      </c>
      <c r="M113" s="805">
        <f t="shared" si="12"/>
        <v>0</v>
      </c>
      <c r="N113" s="805">
        <v>0</v>
      </c>
      <c r="O113" s="805">
        <v>0</v>
      </c>
      <c r="P113" s="801">
        <f t="shared" si="13"/>
        <v>0</v>
      </c>
      <c r="Q113" s="805">
        <v>0</v>
      </c>
      <c r="R113" s="805">
        <v>0</v>
      </c>
      <c r="S113" s="801">
        <f t="shared" si="10"/>
        <v>0</v>
      </c>
      <c r="T113" s="806">
        <v>0</v>
      </c>
      <c r="U113" s="806">
        <v>0</v>
      </c>
      <c r="V113" s="806">
        <v>0</v>
      </c>
      <c r="W113" s="806">
        <v>0</v>
      </c>
      <c r="Y113" s="804"/>
      <c r="Z113" s="804"/>
      <c r="AA113" s="804"/>
      <c r="AB113" s="800"/>
      <c r="AD113" s="800"/>
    </row>
    <row r="114" spans="1:30" x14ac:dyDescent="0.2">
      <c r="A114" s="173">
        <v>101</v>
      </c>
      <c r="B114" s="176" t="s">
        <v>212</v>
      </c>
      <c r="C114" s="122" t="s">
        <v>213</v>
      </c>
      <c r="D114" s="801">
        <f t="shared" si="9"/>
        <v>0</v>
      </c>
      <c r="E114" s="801">
        <f t="shared" si="8"/>
        <v>0</v>
      </c>
      <c r="F114" s="805">
        <v>0</v>
      </c>
      <c r="G114" s="805">
        <v>0</v>
      </c>
      <c r="H114" s="805">
        <v>0</v>
      </c>
      <c r="I114" s="801">
        <f t="shared" si="11"/>
        <v>0</v>
      </c>
      <c r="J114" s="805">
        <v>0</v>
      </c>
      <c r="K114" s="805">
        <v>0</v>
      </c>
      <c r="L114" s="805">
        <v>0</v>
      </c>
      <c r="M114" s="805">
        <f t="shared" si="12"/>
        <v>0</v>
      </c>
      <c r="N114" s="805">
        <v>0</v>
      </c>
      <c r="O114" s="805">
        <v>0</v>
      </c>
      <c r="P114" s="801">
        <f t="shared" si="13"/>
        <v>0</v>
      </c>
      <c r="Q114" s="805">
        <v>0</v>
      </c>
      <c r="R114" s="805">
        <v>0</v>
      </c>
      <c r="S114" s="801">
        <f t="shared" si="10"/>
        <v>0</v>
      </c>
      <c r="T114" s="806">
        <v>0</v>
      </c>
      <c r="U114" s="806">
        <v>0</v>
      </c>
      <c r="V114" s="806">
        <v>0</v>
      </c>
      <c r="W114" s="806">
        <v>0</v>
      </c>
      <c r="Y114" s="804"/>
      <c r="Z114" s="804"/>
      <c r="AA114" s="804"/>
      <c r="AB114" s="800"/>
      <c r="AD114" s="800"/>
    </row>
    <row r="115" spans="1:30" x14ac:dyDescent="0.2">
      <c r="A115" s="173">
        <v>102</v>
      </c>
      <c r="B115" s="176" t="s">
        <v>214</v>
      </c>
      <c r="C115" s="122" t="s">
        <v>215</v>
      </c>
      <c r="D115" s="801">
        <f t="shared" si="9"/>
        <v>0</v>
      </c>
      <c r="E115" s="801">
        <f t="shared" si="8"/>
        <v>0</v>
      </c>
      <c r="F115" s="805">
        <v>0</v>
      </c>
      <c r="G115" s="805">
        <v>0</v>
      </c>
      <c r="H115" s="805">
        <v>0</v>
      </c>
      <c r="I115" s="801">
        <f t="shared" si="11"/>
        <v>0</v>
      </c>
      <c r="J115" s="805">
        <v>0</v>
      </c>
      <c r="K115" s="805">
        <v>0</v>
      </c>
      <c r="L115" s="805">
        <v>0</v>
      </c>
      <c r="M115" s="805">
        <f t="shared" si="12"/>
        <v>0</v>
      </c>
      <c r="N115" s="805">
        <v>0</v>
      </c>
      <c r="O115" s="805">
        <v>0</v>
      </c>
      <c r="P115" s="801">
        <f t="shared" si="13"/>
        <v>0</v>
      </c>
      <c r="Q115" s="805">
        <v>0</v>
      </c>
      <c r="R115" s="805">
        <v>0</v>
      </c>
      <c r="S115" s="801">
        <f t="shared" si="10"/>
        <v>0</v>
      </c>
      <c r="T115" s="806">
        <v>0</v>
      </c>
      <c r="U115" s="806">
        <v>0</v>
      </c>
      <c r="V115" s="806">
        <v>0</v>
      </c>
      <c r="W115" s="806">
        <v>0</v>
      </c>
      <c r="Y115" s="804"/>
      <c r="Z115" s="804"/>
      <c r="AA115" s="804"/>
      <c r="AB115" s="800"/>
      <c r="AD115" s="800"/>
    </row>
    <row r="116" spans="1:30" x14ac:dyDescent="0.2">
      <c r="A116" s="173">
        <v>103</v>
      </c>
      <c r="B116" s="176" t="s">
        <v>216</v>
      </c>
      <c r="C116" s="122" t="s">
        <v>217</v>
      </c>
      <c r="D116" s="801">
        <f t="shared" si="9"/>
        <v>0</v>
      </c>
      <c r="E116" s="801">
        <f t="shared" si="8"/>
        <v>0</v>
      </c>
      <c r="F116" s="805">
        <v>0</v>
      </c>
      <c r="G116" s="805">
        <v>0</v>
      </c>
      <c r="H116" s="805">
        <v>0</v>
      </c>
      <c r="I116" s="801">
        <f t="shared" si="11"/>
        <v>0</v>
      </c>
      <c r="J116" s="805">
        <v>0</v>
      </c>
      <c r="K116" s="805">
        <v>0</v>
      </c>
      <c r="L116" s="805">
        <v>0</v>
      </c>
      <c r="M116" s="805">
        <f t="shared" si="12"/>
        <v>0</v>
      </c>
      <c r="N116" s="805">
        <v>0</v>
      </c>
      <c r="O116" s="805">
        <v>0</v>
      </c>
      <c r="P116" s="801">
        <f t="shared" si="13"/>
        <v>0</v>
      </c>
      <c r="Q116" s="805">
        <v>0</v>
      </c>
      <c r="R116" s="805">
        <v>0</v>
      </c>
      <c r="S116" s="801">
        <f t="shared" si="10"/>
        <v>0</v>
      </c>
      <c r="T116" s="806">
        <v>0</v>
      </c>
      <c r="U116" s="806">
        <v>0</v>
      </c>
      <c r="V116" s="806">
        <v>0</v>
      </c>
      <c r="W116" s="806">
        <v>0</v>
      </c>
      <c r="Y116" s="804"/>
      <c r="Z116" s="804"/>
      <c r="AA116" s="804"/>
      <c r="AB116" s="800"/>
      <c r="AD116" s="800"/>
    </row>
    <row r="117" spans="1:30" x14ac:dyDescent="0.2">
      <c r="A117" s="173">
        <v>104</v>
      </c>
      <c r="B117" s="176" t="s">
        <v>218</v>
      </c>
      <c r="C117" s="122" t="s">
        <v>219</v>
      </c>
      <c r="D117" s="801">
        <f t="shared" si="9"/>
        <v>35727</v>
      </c>
      <c r="E117" s="801">
        <f t="shared" si="8"/>
        <v>0</v>
      </c>
      <c r="F117" s="805">
        <v>0</v>
      </c>
      <c r="G117" s="805">
        <v>0</v>
      </c>
      <c r="H117" s="805">
        <v>0</v>
      </c>
      <c r="I117" s="801">
        <f t="shared" si="11"/>
        <v>0</v>
      </c>
      <c r="J117" s="805">
        <v>0</v>
      </c>
      <c r="K117" s="805">
        <v>0</v>
      </c>
      <c r="L117" s="805">
        <v>0</v>
      </c>
      <c r="M117" s="805">
        <f t="shared" si="12"/>
        <v>0</v>
      </c>
      <c r="N117" s="805">
        <v>0</v>
      </c>
      <c r="O117" s="805">
        <v>0</v>
      </c>
      <c r="P117" s="801">
        <f t="shared" si="13"/>
        <v>0</v>
      </c>
      <c r="Q117" s="805">
        <v>0</v>
      </c>
      <c r="R117" s="805">
        <v>0</v>
      </c>
      <c r="S117" s="801">
        <f t="shared" si="10"/>
        <v>35727</v>
      </c>
      <c r="T117" s="806">
        <v>3527</v>
      </c>
      <c r="U117" s="806">
        <v>32200</v>
      </c>
      <c r="V117" s="806">
        <v>0</v>
      </c>
      <c r="W117" s="806">
        <v>0</v>
      </c>
      <c r="Y117" s="804"/>
      <c r="Z117" s="804"/>
      <c r="AA117" s="804"/>
      <c r="AB117" s="800"/>
      <c r="AD117" s="800"/>
    </row>
    <row r="118" spans="1:30" x14ac:dyDescent="0.2">
      <c r="A118" s="173">
        <v>105</v>
      </c>
      <c r="B118" s="181" t="s">
        <v>220</v>
      </c>
      <c r="C118" s="179" t="s">
        <v>221</v>
      </c>
      <c r="D118" s="801">
        <f t="shared" si="9"/>
        <v>0</v>
      </c>
      <c r="E118" s="801">
        <f t="shared" si="8"/>
        <v>0</v>
      </c>
      <c r="F118" s="805">
        <v>0</v>
      </c>
      <c r="G118" s="805">
        <v>0</v>
      </c>
      <c r="H118" s="805">
        <v>0</v>
      </c>
      <c r="I118" s="801">
        <f t="shared" si="11"/>
        <v>0</v>
      </c>
      <c r="J118" s="805">
        <v>0</v>
      </c>
      <c r="K118" s="805">
        <v>0</v>
      </c>
      <c r="L118" s="805">
        <v>0</v>
      </c>
      <c r="M118" s="805">
        <f t="shared" si="12"/>
        <v>0</v>
      </c>
      <c r="N118" s="805">
        <v>0</v>
      </c>
      <c r="O118" s="805">
        <v>0</v>
      </c>
      <c r="P118" s="801">
        <f t="shared" si="13"/>
        <v>0</v>
      </c>
      <c r="Q118" s="805">
        <v>0</v>
      </c>
      <c r="R118" s="805">
        <v>0</v>
      </c>
      <c r="S118" s="801">
        <f t="shared" si="10"/>
        <v>0</v>
      </c>
      <c r="T118" s="806">
        <v>0</v>
      </c>
      <c r="U118" s="806">
        <v>0</v>
      </c>
      <c r="V118" s="806">
        <v>0</v>
      </c>
      <c r="W118" s="806">
        <v>0</v>
      </c>
      <c r="Y118" s="804"/>
      <c r="Z118" s="804"/>
      <c r="AA118" s="804"/>
      <c r="AB118" s="800"/>
      <c r="AD118" s="800"/>
    </row>
    <row r="119" spans="1:30" x14ac:dyDescent="0.2">
      <c r="A119" s="173">
        <v>106</v>
      </c>
      <c r="B119" s="175" t="s">
        <v>222</v>
      </c>
      <c r="C119" s="122" t="s">
        <v>223</v>
      </c>
      <c r="D119" s="801">
        <f t="shared" si="9"/>
        <v>0</v>
      </c>
      <c r="E119" s="801">
        <f t="shared" si="8"/>
        <v>0</v>
      </c>
      <c r="F119" s="805">
        <v>0</v>
      </c>
      <c r="G119" s="805">
        <v>0</v>
      </c>
      <c r="H119" s="805">
        <v>0</v>
      </c>
      <c r="I119" s="801">
        <f t="shared" si="11"/>
        <v>0</v>
      </c>
      <c r="J119" s="805">
        <v>0</v>
      </c>
      <c r="K119" s="805">
        <v>0</v>
      </c>
      <c r="L119" s="805">
        <v>0</v>
      </c>
      <c r="M119" s="805">
        <f t="shared" si="12"/>
        <v>0</v>
      </c>
      <c r="N119" s="805">
        <v>0</v>
      </c>
      <c r="O119" s="805">
        <v>0</v>
      </c>
      <c r="P119" s="801">
        <f t="shared" si="13"/>
        <v>0</v>
      </c>
      <c r="Q119" s="805">
        <v>0</v>
      </c>
      <c r="R119" s="805">
        <v>0</v>
      </c>
      <c r="S119" s="801">
        <f t="shared" si="10"/>
        <v>0</v>
      </c>
      <c r="T119" s="806">
        <v>0</v>
      </c>
      <c r="U119" s="806">
        <v>0</v>
      </c>
      <c r="V119" s="806">
        <v>0</v>
      </c>
      <c r="W119" s="806">
        <v>0</v>
      </c>
      <c r="Y119" s="804"/>
      <c r="Z119" s="804"/>
      <c r="AA119" s="804"/>
      <c r="AB119" s="800"/>
      <c r="AD119" s="800"/>
    </row>
    <row r="120" spans="1:30" x14ac:dyDescent="0.2">
      <c r="A120" s="173">
        <v>107</v>
      </c>
      <c r="B120" s="176" t="s">
        <v>224</v>
      </c>
      <c r="C120" s="122" t="s">
        <v>225</v>
      </c>
      <c r="D120" s="801">
        <f t="shared" si="9"/>
        <v>0</v>
      </c>
      <c r="E120" s="801">
        <f t="shared" si="8"/>
        <v>0</v>
      </c>
      <c r="F120" s="805">
        <v>0</v>
      </c>
      <c r="G120" s="805">
        <v>0</v>
      </c>
      <c r="H120" s="805">
        <v>0</v>
      </c>
      <c r="I120" s="801">
        <f t="shared" si="11"/>
        <v>0</v>
      </c>
      <c r="J120" s="805">
        <v>0</v>
      </c>
      <c r="K120" s="805">
        <v>0</v>
      </c>
      <c r="L120" s="805">
        <v>0</v>
      </c>
      <c r="M120" s="805">
        <f t="shared" si="12"/>
        <v>0</v>
      </c>
      <c r="N120" s="805">
        <v>0</v>
      </c>
      <c r="O120" s="805">
        <v>0</v>
      </c>
      <c r="P120" s="801">
        <f t="shared" si="13"/>
        <v>0</v>
      </c>
      <c r="Q120" s="805">
        <v>0</v>
      </c>
      <c r="R120" s="805">
        <v>0</v>
      </c>
      <c r="S120" s="801">
        <f t="shared" si="10"/>
        <v>0</v>
      </c>
      <c r="T120" s="806">
        <v>0</v>
      </c>
      <c r="U120" s="806">
        <v>0</v>
      </c>
      <c r="V120" s="806">
        <v>0</v>
      </c>
      <c r="W120" s="806">
        <v>0</v>
      </c>
      <c r="Y120" s="804"/>
      <c r="Z120" s="804"/>
      <c r="AA120" s="804"/>
      <c r="AB120" s="800"/>
      <c r="AD120" s="800"/>
    </row>
    <row r="121" spans="1:30" x14ac:dyDescent="0.2">
      <c r="A121" s="173">
        <v>108</v>
      </c>
      <c r="B121" s="174" t="s">
        <v>226</v>
      </c>
      <c r="C121" s="182" t="s">
        <v>227</v>
      </c>
      <c r="D121" s="801">
        <f t="shared" si="9"/>
        <v>0</v>
      </c>
      <c r="E121" s="801">
        <f t="shared" si="8"/>
        <v>0</v>
      </c>
      <c r="F121" s="805">
        <v>0</v>
      </c>
      <c r="G121" s="805">
        <v>0</v>
      </c>
      <c r="H121" s="805">
        <v>0</v>
      </c>
      <c r="I121" s="801">
        <f t="shared" si="11"/>
        <v>0</v>
      </c>
      <c r="J121" s="805">
        <v>0</v>
      </c>
      <c r="K121" s="805">
        <v>0</v>
      </c>
      <c r="L121" s="805">
        <v>0</v>
      </c>
      <c r="M121" s="805">
        <f t="shared" si="12"/>
        <v>0</v>
      </c>
      <c r="N121" s="805">
        <v>0</v>
      </c>
      <c r="O121" s="805">
        <v>0</v>
      </c>
      <c r="P121" s="801">
        <f t="shared" si="13"/>
        <v>0</v>
      </c>
      <c r="Q121" s="805">
        <v>0</v>
      </c>
      <c r="R121" s="805">
        <v>0</v>
      </c>
      <c r="S121" s="801">
        <f t="shared" si="10"/>
        <v>0</v>
      </c>
      <c r="T121" s="806">
        <v>0</v>
      </c>
      <c r="U121" s="806">
        <v>0</v>
      </c>
      <c r="V121" s="806">
        <v>0</v>
      </c>
      <c r="W121" s="806">
        <v>0</v>
      </c>
      <c r="Y121" s="804"/>
      <c r="Z121" s="804"/>
      <c r="AA121" s="804"/>
      <c r="AB121" s="800"/>
      <c r="AD121" s="800"/>
    </row>
    <row r="122" spans="1:30" x14ac:dyDescent="0.2">
      <c r="A122" s="173">
        <v>109</v>
      </c>
      <c r="B122" s="176" t="s">
        <v>228</v>
      </c>
      <c r="C122" s="122" t="s">
        <v>229</v>
      </c>
      <c r="D122" s="801">
        <f t="shared" si="9"/>
        <v>0</v>
      </c>
      <c r="E122" s="801">
        <f t="shared" si="8"/>
        <v>0</v>
      </c>
      <c r="F122" s="805">
        <v>0</v>
      </c>
      <c r="G122" s="805">
        <v>0</v>
      </c>
      <c r="H122" s="805">
        <v>0</v>
      </c>
      <c r="I122" s="801">
        <f t="shared" si="11"/>
        <v>0</v>
      </c>
      <c r="J122" s="805">
        <v>0</v>
      </c>
      <c r="K122" s="805">
        <v>0</v>
      </c>
      <c r="L122" s="805">
        <v>0</v>
      </c>
      <c r="M122" s="805">
        <f t="shared" si="12"/>
        <v>0</v>
      </c>
      <c r="N122" s="805">
        <v>0</v>
      </c>
      <c r="O122" s="805">
        <v>0</v>
      </c>
      <c r="P122" s="801">
        <f t="shared" si="13"/>
        <v>0</v>
      </c>
      <c r="Q122" s="805">
        <v>0</v>
      </c>
      <c r="R122" s="805">
        <v>0</v>
      </c>
      <c r="S122" s="801">
        <f t="shared" si="10"/>
        <v>0</v>
      </c>
      <c r="T122" s="806">
        <v>0</v>
      </c>
      <c r="U122" s="806">
        <v>0</v>
      </c>
      <c r="V122" s="806">
        <v>0</v>
      </c>
      <c r="W122" s="806">
        <v>0</v>
      </c>
      <c r="Y122" s="804"/>
      <c r="Z122" s="804"/>
      <c r="AA122" s="804"/>
      <c r="AB122" s="800"/>
      <c r="AD122" s="800"/>
    </row>
    <row r="123" spans="1:30" x14ac:dyDescent="0.2">
      <c r="A123" s="173">
        <v>110</v>
      </c>
      <c r="B123" s="175" t="s">
        <v>230</v>
      </c>
      <c r="C123" s="122" t="s">
        <v>231</v>
      </c>
      <c r="D123" s="801">
        <f t="shared" si="9"/>
        <v>0</v>
      </c>
      <c r="E123" s="801">
        <f t="shared" si="8"/>
        <v>0</v>
      </c>
      <c r="F123" s="805">
        <v>0</v>
      </c>
      <c r="G123" s="805">
        <v>0</v>
      </c>
      <c r="H123" s="805">
        <v>0</v>
      </c>
      <c r="I123" s="801">
        <f t="shared" si="11"/>
        <v>0</v>
      </c>
      <c r="J123" s="805">
        <v>0</v>
      </c>
      <c r="K123" s="805">
        <v>0</v>
      </c>
      <c r="L123" s="805">
        <v>0</v>
      </c>
      <c r="M123" s="805">
        <f t="shared" si="12"/>
        <v>0</v>
      </c>
      <c r="N123" s="805">
        <v>0</v>
      </c>
      <c r="O123" s="805">
        <v>0</v>
      </c>
      <c r="P123" s="801">
        <f t="shared" si="13"/>
        <v>0</v>
      </c>
      <c r="Q123" s="805">
        <v>0</v>
      </c>
      <c r="R123" s="805">
        <v>0</v>
      </c>
      <c r="S123" s="801">
        <f t="shared" si="10"/>
        <v>0</v>
      </c>
      <c r="T123" s="806">
        <v>0</v>
      </c>
      <c r="U123" s="806">
        <v>0</v>
      </c>
      <c r="V123" s="806">
        <v>0</v>
      </c>
      <c r="W123" s="806">
        <v>0</v>
      </c>
      <c r="Y123" s="804"/>
      <c r="Z123" s="804"/>
      <c r="AA123" s="804"/>
      <c r="AB123" s="800"/>
      <c r="AD123" s="800"/>
    </row>
    <row r="124" spans="1:30" x14ac:dyDescent="0.2">
      <c r="A124" s="173">
        <v>111</v>
      </c>
      <c r="B124" s="175" t="s">
        <v>232</v>
      </c>
      <c r="C124" s="122" t="s">
        <v>233</v>
      </c>
      <c r="D124" s="801">
        <f t="shared" si="9"/>
        <v>0</v>
      </c>
      <c r="E124" s="801">
        <f t="shared" si="8"/>
        <v>0</v>
      </c>
      <c r="F124" s="805">
        <v>0</v>
      </c>
      <c r="G124" s="805">
        <v>0</v>
      </c>
      <c r="H124" s="805">
        <v>0</v>
      </c>
      <c r="I124" s="801">
        <f t="shared" si="11"/>
        <v>0</v>
      </c>
      <c r="J124" s="805">
        <v>0</v>
      </c>
      <c r="K124" s="805">
        <v>0</v>
      </c>
      <c r="L124" s="805">
        <v>0</v>
      </c>
      <c r="M124" s="805">
        <f t="shared" si="12"/>
        <v>0</v>
      </c>
      <c r="N124" s="805">
        <v>0</v>
      </c>
      <c r="O124" s="805">
        <v>0</v>
      </c>
      <c r="P124" s="801">
        <f t="shared" si="13"/>
        <v>0</v>
      </c>
      <c r="Q124" s="805">
        <v>0</v>
      </c>
      <c r="R124" s="805">
        <v>0</v>
      </c>
      <c r="S124" s="801">
        <f t="shared" si="10"/>
        <v>0</v>
      </c>
      <c r="T124" s="806">
        <v>0</v>
      </c>
      <c r="U124" s="806">
        <v>0</v>
      </c>
      <c r="V124" s="806">
        <v>0</v>
      </c>
      <c r="W124" s="806">
        <v>0</v>
      </c>
      <c r="Y124" s="804"/>
      <c r="Z124" s="804"/>
      <c r="AA124" s="804"/>
      <c r="AB124" s="800"/>
      <c r="AD124" s="800"/>
    </row>
    <row r="125" spans="1:30" x14ac:dyDescent="0.2">
      <c r="A125" s="173">
        <v>112</v>
      </c>
      <c r="B125" s="175" t="s">
        <v>234</v>
      </c>
      <c r="C125" s="122" t="s">
        <v>235</v>
      </c>
      <c r="D125" s="801">
        <f t="shared" si="9"/>
        <v>0</v>
      </c>
      <c r="E125" s="801">
        <f t="shared" si="8"/>
        <v>0</v>
      </c>
      <c r="F125" s="805">
        <v>0</v>
      </c>
      <c r="G125" s="805">
        <v>0</v>
      </c>
      <c r="H125" s="805">
        <v>0</v>
      </c>
      <c r="I125" s="801">
        <f t="shared" si="11"/>
        <v>0</v>
      </c>
      <c r="J125" s="805">
        <v>0</v>
      </c>
      <c r="K125" s="805">
        <v>0</v>
      </c>
      <c r="L125" s="805">
        <v>0</v>
      </c>
      <c r="M125" s="805">
        <f t="shared" si="12"/>
        <v>0</v>
      </c>
      <c r="N125" s="805">
        <v>0</v>
      </c>
      <c r="O125" s="805">
        <v>0</v>
      </c>
      <c r="P125" s="801">
        <f t="shared" si="13"/>
        <v>0</v>
      </c>
      <c r="Q125" s="805">
        <v>0</v>
      </c>
      <c r="R125" s="805">
        <v>0</v>
      </c>
      <c r="S125" s="801">
        <f t="shared" si="10"/>
        <v>0</v>
      </c>
      <c r="T125" s="806">
        <v>0</v>
      </c>
      <c r="U125" s="806">
        <v>0</v>
      </c>
      <c r="V125" s="806">
        <v>0</v>
      </c>
      <c r="W125" s="806">
        <v>0</v>
      </c>
      <c r="Y125" s="804"/>
      <c r="Z125" s="804"/>
      <c r="AA125" s="804"/>
      <c r="AB125" s="800"/>
      <c r="AD125" s="800"/>
    </row>
    <row r="126" spans="1:30" x14ac:dyDescent="0.2">
      <c r="A126" s="173">
        <v>113</v>
      </c>
      <c r="B126" s="175" t="s">
        <v>236</v>
      </c>
      <c r="C126" s="122" t="s">
        <v>237</v>
      </c>
      <c r="D126" s="801">
        <f t="shared" si="9"/>
        <v>0</v>
      </c>
      <c r="E126" s="801">
        <f t="shared" si="8"/>
        <v>0</v>
      </c>
      <c r="F126" s="805">
        <v>0</v>
      </c>
      <c r="G126" s="805">
        <v>0</v>
      </c>
      <c r="H126" s="805">
        <v>0</v>
      </c>
      <c r="I126" s="801">
        <f t="shared" si="11"/>
        <v>0</v>
      </c>
      <c r="J126" s="805">
        <v>0</v>
      </c>
      <c r="K126" s="805">
        <v>0</v>
      </c>
      <c r="L126" s="805">
        <v>0</v>
      </c>
      <c r="M126" s="805">
        <f t="shared" si="12"/>
        <v>0</v>
      </c>
      <c r="N126" s="805">
        <v>0</v>
      </c>
      <c r="O126" s="805">
        <v>0</v>
      </c>
      <c r="P126" s="801">
        <f t="shared" si="13"/>
        <v>0</v>
      </c>
      <c r="Q126" s="805">
        <v>0</v>
      </c>
      <c r="R126" s="805">
        <v>0</v>
      </c>
      <c r="S126" s="801">
        <f t="shared" si="10"/>
        <v>0</v>
      </c>
      <c r="T126" s="806">
        <v>0</v>
      </c>
      <c r="U126" s="806">
        <v>0</v>
      </c>
      <c r="V126" s="806">
        <v>0</v>
      </c>
      <c r="W126" s="806">
        <v>0</v>
      </c>
      <c r="Y126" s="804"/>
      <c r="Z126" s="804"/>
      <c r="AA126" s="804"/>
      <c r="AB126" s="800"/>
      <c r="AD126" s="800"/>
    </row>
    <row r="127" spans="1:30" x14ac:dyDescent="0.2">
      <c r="A127" s="173">
        <v>114</v>
      </c>
      <c r="B127" s="176" t="s">
        <v>238</v>
      </c>
      <c r="C127" s="122" t="s">
        <v>239</v>
      </c>
      <c r="D127" s="801">
        <f t="shared" si="9"/>
        <v>8759</v>
      </c>
      <c r="E127" s="801">
        <f t="shared" si="8"/>
        <v>0</v>
      </c>
      <c r="F127" s="805">
        <v>0</v>
      </c>
      <c r="G127" s="805">
        <v>0</v>
      </c>
      <c r="H127" s="805">
        <v>0</v>
      </c>
      <c r="I127" s="801">
        <f t="shared" si="11"/>
        <v>0</v>
      </c>
      <c r="J127" s="805">
        <v>0</v>
      </c>
      <c r="K127" s="805">
        <v>0</v>
      </c>
      <c r="L127" s="805">
        <v>0</v>
      </c>
      <c r="M127" s="805">
        <f t="shared" si="12"/>
        <v>0</v>
      </c>
      <c r="N127" s="805">
        <v>0</v>
      </c>
      <c r="O127" s="805">
        <v>0</v>
      </c>
      <c r="P127" s="801">
        <f t="shared" si="13"/>
        <v>0</v>
      </c>
      <c r="Q127" s="805">
        <v>0</v>
      </c>
      <c r="R127" s="805">
        <v>0</v>
      </c>
      <c r="S127" s="801">
        <f t="shared" si="10"/>
        <v>8759</v>
      </c>
      <c r="T127" s="806">
        <v>615</v>
      </c>
      <c r="U127" s="806">
        <v>8144</v>
      </c>
      <c r="V127" s="806">
        <v>0</v>
      </c>
      <c r="W127" s="806">
        <v>0</v>
      </c>
      <c r="Y127" s="804"/>
      <c r="Z127" s="804"/>
      <c r="AA127" s="804"/>
      <c r="AB127" s="800"/>
      <c r="AD127" s="800"/>
    </row>
    <row r="128" spans="1:30" ht="24" x14ac:dyDescent="0.2">
      <c r="A128" s="173">
        <v>115</v>
      </c>
      <c r="B128" s="176" t="s">
        <v>240</v>
      </c>
      <c r="C128" s="183" t="s">
        <v>241</v>
      </c>
      <c r="D128" s="801">
        <f t="shared" si="9"/>
        <v>0</v>
      </c>
      <c r="E128" s="801">
        <f t="shared" si="8"/>
        <v>0</v>
      </c>
      <c r="F128" s="805">
        <v>0</v>
      </c>
      <c r="G128" s="805">
        <v>0</v>
      </c>
      <c r="H128" s="805">
        <v>0</v>
      </c>
      <c r="I128" s="801">
        <f t="shared" si="11"/>
        <v>0</v>
      </c>
      <c r="J128" s="805">
        <v>0</v>
      </c>
      <c r="K128" s="805">
        <v>0</v>
      </c>
      <c r="L128" s="805">
        <v>0</v>
      </c>
      <c r="M128" s="805">
        <f t="shared" si="12"/>
        <v>0</v>
      </c>
      <c r="N128" s="805">
        <v>0</v>
      </c>
      <c r="O128" s="805">
        <v>0</v>
      </c>
      <c r="P128" s="801">
        <f t="shared" si="13"/>
        <v>0</v>
      </c>
      <c r="Q128" s="805">
        <v>0</v>
      </c>
      <c r="R128" s="805">
        <v>0</v>
      </c>
      <c r="S128" s="801">
        <f t="shared" si="10"/>
        <v>0</v>
      </c>
      <c r="T128" s="806">
        <v>0</v>
      </c>
      <c r="U128" s="806">
        <v>0</v>
      </c>
      <c r="V128" s="806">
        <v>0</v>
      </c>
      <c r="W128" s="806">
        <v>0</v>
      </c>
      <c r="Y128" s="804"/>
      <c r="Z128" s="804"/>
      <c r="AA128" s="804"/>
      <c r="AB128" s="800"/>
      <c r="AD128" s="800"/>
    </row>
    <row r="129" spans="1:30" x14ac:dyDescent="0.2">
      <c r="A129" s="173">
        <v>116</v>
      </c>
      <c r="B129" s="176" t="s">
        <v>242</v>
      </c>
      <c r="C129" s="122" t="s">
        <v>243</v>
      </c>
      <c r="D129" s="801">
        <f t="shared" si="9"/>
        <v>231714</v>
      </c>
      <c r="E129" s="801">
        <f t="shared" si="8"/>
        <v>0</v>
      </c>
      <c r="F129" s="805">
        <v>0</v>
      </c>
      <c r="G129" s="805">
        <v>0</v>
      </c>
      <c r="H129" s="805">
        <v>0</v>
      </c>
      <c r="I129" s="801">
        <f t="shared" si="11"/>
        <v>0</v>
      </c>
      <c r="J129" s="805">
        <v>0</v>
      </c>
      <c r="K129" s="805">
        <v>0</v>
      </c>
      <c r="L129" s="805">
        <v>0</v>
      </c>
      <c r="M129" s="805">
        <f t="shared" si="12"/>
        <v>0</v>
      </c>
      <c r="N129" s="805">
        <v>0</v>
      </c>
      <c r="O129" s="805">
        <v>0</v>
      </c>
      <c r="P129" s="801">
        <f t="shared" si="13"/>
        <v>0</v>
      </c>
      <c r="Q129" s="805">
        <v>0</v>
      </c>
      <c r="R129" s="805">
        <v>0</v>
      </c>
      <c r="S129" s="801">
        <f t="shared" si="10"/>
        <v>231714</v>
      </c>
      <c r="T129" s="806">
        <v>0</v>
      </c>
      <c r="U129" s="806">
        <v>231714</v>
      </c>
      <c r="V129" s="806">
        <v>0</v>
      </c>
      <c r="W129" s="806">
        <v>0</v>
      </c>
      <c r="Y129" s="804"/>
      <c r="Z129" s="804"/>
      <c r="AA129" s="804"/>
      <c r="AB129" s="800"/>
      <c r="AD129" s="800"/>
    </row>
    <row r="130" spans="1:30" x14ac:dyDescent="0.2">
      <c r="A130" s="173">
        <v>117</v>
      </c>
      <c r="B130" s="176" t="s">
        <v>244</v>
      </c>
      <c r="C130" s="122" t="s">
        <v>245</v>
      </c>
      <c r="D130" s="801">
        <f t="shared" si="9"/>
        <v>178797</v>
      </c>
      <c r="E130" s="801">
        <f t="shared" si="8"/>
        <v>0</v>
      </c>
      <c r="F130" s="805">
        <v>0</v>
      </c>
      <c r="G130" s="805">
        <v>0</v>
      </c>
      <c r="H130" s="805">
        <v>0</v>
      </c>
      <c r="I130" s="801">
        <f t="shared" si="11"/>
        <v>0</v>
      </c>
      <c r="J130" s="805">
        <v>0</v>
      </c>
      <c r="K130" s="805">
        <v>0</v>
      </c>
      <c r="L130" s="805">
        <v>0</v>
      </c>
      <c r="M130" s="805">
        <f t="shared" si="12"/>
        <v>0</v>
      </c>
      <c r="N130" s="805">
        <v>0</v>
      </c>
      <c r="O130" s="805">
        <v>0</v>
      </c>
      <c r="P130" s="801">
        <f t="shared" si="13"/>
        <v>0</v>
      </c>
      <c r="Q130" s="805">
        <v>0</v>
      </c>
      <c r="R130" s="805">
        <v>0</v>
      </c>
      <c r="S130" s="801">
        <f t="shared" si="10"/>
        <v>178797</v>
      </c>
      <c r="T130" s="806">
        <v>0</v>
      </c>
      <c r="U130" s="806">
        <v>178797</v>
      </c>
      <c r="V130" s="806">
        <v>0</v>
      </c>
      <c r="W130" s="806">
        <v>0</v>
      </c>
      <c r="Y130" s="804"/>
      <c r="Z130" s="804"/>
      <c r="AA130" s="804"/>
      <c r="AB130" s="800"/>
      <c r="AD130" s="800"/>
    </row>
    <row r="131" spans="1:30" x14ac:dyDescent="0.2">
      <c r="A131" s="173">
        <v>118</v>
      </c>
      <c r="B131" s="176" t="s">
        <v>246</v>
      </c>
      <c r="C131" s="122" t="s">
        <v>247</v>
      </c>
      <c r="D131" s="801">
        <f t="shared" si="9"/>
        <v>109000</v>
      </c>
      <c r="E131" s="801">
        <f t="shared" si="8"/>
        <v>0</v>
      </c>
      <c r="F131" s="805">
        <v>0</v>
      </c>
      <c r="G131" s="805">
        <v>0</v>
      </c>
      <c r="H131" s="805">
        <v>0</v>
      </c>
      <c r="I131" s="801">
        <f t="shared" si="11"/>
        <v>0</v>
      </c>
      <c r="J131" s="805">
        <v>0</v>
      </c>
      <c r="K131" s="805">
        <v>0</v>
      </c>
      <c r="L131" s="805">
        <v>0</v>
      </c>
      <c r="M131" s="805">
        <f t="shared" si="12"/>
        <v>0</v>
      </c>
      <c r="N131" s="805">
        <v>0</v>
      </c>
      <c r="O131" s="805">
        <v>0</v>
      </c>
      <c r="P131" s="801">
        <f t="shared" si="13"/>
        <v>0</v>
      </c>
      <c r="Q131" s="805">
        <v>0</v>
      </c>
      <c r="R131" s="805">
        <v>0</v>
      </c>
      <c r="S131" s="801">
        <f t="shared" si="10"/>
        <v>109000</v>
      </c>
      <c r="T131" s="806">
        <v>0</v>
      </c>
      <c r="U131" s="806">
        <v>109000</v>
      </c>
      <c r="V131" s="806">
        <v>0</v>
      </c>
      <c r="W131" s="806">
        <v>0</v>
      </c>
      <c r="Y131" s="804"/>
      <c r="Z131" s="804"/>
      <c r="AA131" s="804"/>
      <c r="AB131" s="800"/>
      <c r="AD131" s="800"/>
    </row>
    <row r="132" spans="1:30" x14ac:dyDescent="0.2">
      <c r="A132" s="173">
        <v>119</v>
      </c>
      <c r="B132" s="174" t="s">
        <v>248</v>
      </c>
      <c r="C132" s="122" t="s">
        <v>249</v>
      </c>
      <c r="D132" s="801">
        <f t="shared" si="9"/>
        <v>116596</v>
      </c>
      <c r="E132" s="801">
        <f t="shared" si="8"/>
        <v>0</v>
      </c>
      <c r="F132" s="805">
        <v>0</v>
      </c>
      <c r="G132" s="805">
        <v>0</v>
      </c>
      <c r="H132" s="805">
        <v>0</v>
      </c>
      <c r="I132" s="801">
        <f t="shared" si="11"/>
        <v>0</v>
      </c>
      <c r="J132" s="805">
        <v>0</v>
      </c>
      <c r="K132" s="805">
        <v>0</v>
      </c>
      <c r="L132" s="805">
        <v>0</v>
      </c>
      <c r="M132" s="805">
        <f t="shared" si="12"/>
        <v>0</v>
      </c>
      <c r="N132" s="805">
        <v>0</v>
      </c>
      <c r="O132" s="805">
        <v>0</v>
      </c>
      <c r="P132" s="801">
        <f t="shared" si="13"/>
        <v>0</v>
      </c>
      <c r="Q132" s="805">
        <v>0</v>
      </c>
      <c r="R132" s="805">
        <v>0</v>
      </c>
      <c r="S132" s="801">
        <f t="shared" si="10"/>
        <v>116596</v>
      </c>
      <c r="T132" s="806">
        <v>0</v>
      </c>
      <c r="U132" s="806">
        <v>116596</v>
      </c>
      <c r="V132" s="806">
        <v>0</v>
      </c>
      <c r="W132" s="806">
        <v>0</v>
      </c>
      <c r="Y132" s="804"/>
      <c r="Z132" s="804"/>
      <c r="AA132" s="804"/>
      <c r="AB132" s="800"/>
      <c r="AD132" s="800"/>
    </row>
    <row r="133" spans="1:30" x14ac:dyDescent="0.2">
      <c r="A133" s="173">
        <v>120</v>
      </c>
      <c r="B133" s="174" t="s">
        <v>250</v>
      </c>
      <c r="C133" s="122" t="s">
        <v>251</v>
      </c>
      <c r="D133" s="801">
        <f t="shared" si="9"/>
        <v>114806</v>
      </c>
      <c r="E133" s="801">
        <f t="shared" si="8"/>
        <v>0</v>
      </c>
      <c r="F133" s="805">
        <v>0</v>
      </c>
      <c r="G133" s="805">
        <v>0</v>
      </c>
      <c r="H133" s="805">
        <v>0</v>
      </c>
      <c r="I133" s="801">
        <f t="shared" si="11"/>
        <v>0</v>
      </c>
      <c r="J133" s="805">
        <v>0</v>
      </c>
      <c r="K133" s="805">
        <v>0</v>
      </c>
      <c r="L133" s="805">
        <v>0</v>
      </c>
      <c r="M133" s="805">
        <f t="shared" si="12"/>
        <v>0</v>
      </c>
      <c r="N133" s="805">
        <v>0</v>
      </c>
      <c r="O133" s="805">
        <v>0</v>
      </c>
      <c r="P133" s="801">
        <f t="shared" si="13"/>
        <v>0</v>
      </c>
      <c r="Q133" s="805">
        <v>0</v>
      </c>
      <c r="R133" s="805">
        <v>0</v>
      </c>
      <c r="S133" s="801">
        <f t="shared" si="10"/>
        <v>114806</v>
      </c>
      <c r="T133" s="806">
        <v>610</v>
      </c>
      <c r="U133" s="806">
        <v>102396</v>
      </c>
      <c r="V133" s="806">
        <v>0</v>
      </c>
      <c r="W133" s="806">
        <v>11800</v>
      </c>
      <c r="Y133" s="804"/>
      <c r="Z133" s="804"/>
      <c r="AA133" s="804"/>
      <c r="AB133" s="800"/>
      <c r="AD133" s="800"/>
    </row>
    <row r="134" spans="1:30" x14ac:dyDescent="0.2">
      <c r="A134" s="173">
        <v>121</v>
      </c>
      <c r="B134" s="174" t="s">
        <v>252</v>
      </c>
      <c r="C134" s="122" t="s">
        <v>253</v>
      </c>
      <c r="D134" s="801">
        <f t="shared" si="9"/>
        <v>73089</v>
      </c>
      <c r="E134" s="801">
        <f t="shared" si="8"/>
        <v>0</v>
      </c>
      <c r="F134" s="805">
        <v>0</v>
      </c>
      <c r="G134" s="805">
        <v>0</v>
      </c>
      <c r="H134" s="805">
        <v>0</v>
      </c>
      <c r="I134" s="801">
        <f t="shared" si="11"/>
        <v>0</v>
      </c>
      <c r="J134" s="805">
        <v>0</v>
      </c>
      <c r="K134" s="805">
        <v>0</v>
      </c>
      <c r="L134" s="805">
        <v>0</v>
      </c>
      <c r="M134" s="805">
        <f t="shared" si="12"/>
        <v>0</v>
      </c>
      <c r="N134" s="805">
        <v>0</v>
      </c>
      <c r="O134" s="805">
        <v>0</v>
      </c>
      <c r="P134" s="801">
        <f t="shared" si="13"/>
        <v>0</v>
      </c>
      <c r="Q134" s="805">
        <v>0</v>
      </c>
      <c r="R134" s="805">
        <v>0</v>
      </c>
      <c r="S134" s="801">
        <f t="shared" si="10"/>
        <v>73089</v>
      </c>
      <c r="T134" s="806">
        <v>0</v>
      </c>
      <c r="U134" s="806">
        <v>49959</v>
      </c>
      <c r="V134" s="806">
        <v>0</v>
      </c>
      <c r="W134" s="806">
        <v>23130</v>
      </c>
      <c r="Y134" s="804"/>
      <c r="Z134" s="804"/>
      <c r="AA134" s="804"/>
      <c r="AB134" s="800"/>
      <c r="AD134" s="800"/>
    </row>
    <row r="135" spans="1:30" x14ac:dyDescent="0.2">
      <c r="A135" s="173">
        <v>122</v>
      </c>
      <c r="B135" s="176" t="s">
        <v>254</v>
      </c>
      <c r="C135" s="122" t="s">
        <v>255</v>
      </c>
      <c r="D135" s="801">
        <f t="shared" si="9"/>
        <v>85522</v>
      </c>
      <c r="E135" s="801">
        <f t="shared" si="8"/>
        <v>0</v>
      </c>
      <c r="F135" s="805">
        <v>0</v>
      </c>
      <c r="G135" s="805">
        <v>0</v>
      </c>
      <c r="H135" s="805">
        <v>0</v>
      </c>
      <c r="I135" s="801">
        <f t="shared" si="11"/>
        <v>0</v>
      </c>
      <c r="J135" s="805">
        <v>0</v>
      </c>
      <c r="K135" s="805">
        <v>0</v>
      </c>
      <c r="L135" s="805">
        <v>0</v>
      </c>
      <c r="M135" s="805">
        <f t="shared" si="12"/>
        <v>0</v>
      </c>
      <c r="N135" s="805">
        <v>0</v>
      </c>
      <c r="O135" s="805">
        <v>0</v>
      </c>
      <c r="P135" s="801">
        <f t="shared" si="13"/>
        <v>0</v>
      </c>
      <c r="Q135" s="805">
        <v>0</v>
      </c>
      <c r="R135" s="805">
        <v>0</v>
      </c>
      <c r="S135" s="801">
        <f t="shared" si="10"/>
        <v>85522</v>
      </c>
      <c r="T135" s="806">
        <v>0</v>
      </c>
      <c r="U135" s="806">
        <v>85522</v>
      </c>
      <c r="V135" s="806">
        <v>0</v>
      </c>
      <c r="W135" s="806">
        <v>0</v>
      </c>
      <c r="Y135" s="804"/>
      <c r="Z135" s="804"/>
      <c r="AA135" s="804"/>
      <c r="AB135" s="800"/>
      <c r="AD135" s="800"/>
    </row>
    <row r="136" spans="1:30" x14ac:dyDescent="0.2">
      <c r="A136" s="173">
        <v>123</v>
      </c>
      <c r="B136" s="176" t="s">
        <v>256</v>
      </c>
      <c r="C136" s="122" t="s">
        <v>257</v>
      </c>
      <c r="D136" s="801">
        <f t="shared" si="9"/>
        <v>187</v>
      </c>
      <c r="E136" s="801">
        <f t="shared" si="8"/>
        <v>0</v>
      </c>
      <c r="F136" s="805">
        <v>0</v>
      </c>
      <c r="G136" s="805">
        <v>0</v>
      </c>
      <c r="H136" s="805">
        <v>0</v>
      </c>
      <c r="I136" s="801">
        <f t="shared" si="11"/>
        <v>0</v>
      </c>
      <c r="J136" s="805">
        <v>0</v>
      </c>
      <c r="K136" s="805">
        <v>0</v>
      </c>
      <c r="L136" s="805">
        <v>0</v>
      </c>
      <c r="M136" s="805">
        <f t="shared" si="12"/>
        <v>0</v>
      </c>
      <c r="N136" s="805">
        <v>0</v>
      </c>
      <c r="O136" s="805">
        <v>0</v>
      </c>
      <c r="P136" s="801">
        <f t="shared" si="13"/>
        <v>0</v>
      </c>
      <c r="Q136" s="805">
        <v>0</v>
      </c>
      <c r="R136" s="805">
        <v>0</v>
      </c>
      <c r="S136" s="801">
        <f t="shared" si="10"/>
        <v>187</v>
      </c>
      <c r="T136" s="806">
        <v>0</v>
      </c>
      <c r="U136" s="806">
        <v>0</v>
      </c>
      <c r="V136" s="806">
        <v>0</v>
      </c>
      <c r="W136" s="806">
        <v>187</v>
      </c>
      <c r="Y136" s="804"/>
      <c r="Z136" s="804"/>
      <c r="AA136" s="804"/>
      <c r="AB136" s="800"/>
      <c r="AD136" s="800"/>
    </row>
    <row r="137" spans="1:30" x14ac:dyDescent="0.2">
      <c r="A137" s="173">
        <v>124</v>
      </c>
      <c r="B137" s="176" t="s">
        <v>258</v>
      </c>
      <c r="C137" s="122" t="s">
        <v>259</v>
      </c>
      <c r="D137" s="801">
        <f t="shared" si="9"/>
        <v>58438</v>
      </c>
      <c r="E137" s="801">
        <f t="shared" si="8"/>
        <v>0</v>
      </c>
      <c r="F137" s="805">
        <v>0</v>
      </c>
      <c r="G137" s="805">
        <v>0</v>
      </c>
      <c r="H137" s="805">
        <v>0</v>
      </c>
      <c r="I137" s="801">
        <f t="shared" si="11"/>
        <v>0</v>
      </c>
      <c r="J137" s="805">
        <v>0</v>
      </c>
      <c r="K137" s="805">
        <v>0</v>
      </c>
      <c r="L137" s="805">
        <v>0</v>
      </c>
      <c r="M137" s="805">
        <f t="shared" si="12"/>
        <v>0</v>
      </c>
      <c r="N137" s="805">
        <v>0</v>
      </c>
      <c r="O137" s="805">
        <v>0</v>
      </c>
      <c r="P137" s="801">
        <f t="shared" si="13"/>
        <v>0</v>
      </c>
      <c r="Q137" s="805">
        <v>0</v>
      </c>
      <c r="R137" s="805">
        <v>0</v>
      </c>
      <c r="S137" s="801">
        <f t="shared" si="10"/>
        <v>58438</v>
      </c>
      <c r="T137" s="806">
        <v>0</v>
      </c>
      <c r="U137" s="806">
        <v>58438</v>
      </c>
      <c r="V137" s="806">
        <v>0</v>
      </c>
      <c r="W137" s="806">
        <v>0</v>
      </c>
      <c r="Y137" s="804"/>
      <c r="Z137" s="804"/>
      <c r="AA137" s="804"/>
      <c r="AB137" s="800"/>
      <c r="AD137" s="800"/>
    </row>
    <row r="138" spans="1:30" x14ac:dyDescent="0.2">
      <c r="A138" s="173">
        <v>125</v>
      </c>
      <c r="B138" s="174" t="s">
        <v>260</v>
      </c>
      <c r="C138" s="122" t="s">
        <v>261</v>
      </c>
      <c r="D138" s="801">
        <f t="shared" si="9"/>
        <v>112707</v>
      </c>
      <c r="E138" s="801">
        <f t="shared" si="8"/>
        <v>3922</v>
      </c>
      <c r="F138" s="805">
        <v>3922</v>
      </c>
      <c r="G138" s="805">
        <v>648</v>
      </c>
      <c r="H138" s="805">
        <v>0</v>
      </c>
      <c r="I138" s="801">
        <f t="shared" si="11"/>
        <v>32352</v>
      </c>
      <c r="J138" s="805">
        <v>32352</v>
      </c>
      <c r="K138" s="805">
        <v>1613</v>
      </c>
      <c r="L138" s="805">
        <v>3854</v>
      </c>
      <c r="M138" s="805">
        <f t="shared" si="12"/>
        <v>0</v>
      </c>
      <c r="N138" s="805">
        <v>0</v>
      </c>
      <c r="O138" s="805">
        <v>0</v>
      </c>
      <c r="P138" s="801">
        <f t="shared" si="13"/>
        <v>11714</v>
      </c>
      <c r="Q138" s="805">
        <v>6556</v>
      </c>
      <c r="R138" s="805">
        <v>5158</v>
      </c>
      <c r="S138" s="801">
        <f t="shared" si="10"/>
        <v>64719</v>
      </c>
      <c r="T138" s="806">
        <v>44491</v>
      </c>
      <c r="U138" s="806">
        <v>15495</v>
      </c>
      <c r="V138" s="806">
        <v>0</v>
      </c>
      <c r="W138" s="806">
        <v>4733</v>
      </c>
      <c r="Y138" s="804"/>
      <c r="Z138" s="804"/>
      <c r="AA138" s="804"/>
      <c r="AB138" s="800"/>
      <c r="AD138" s="800"/>
    </row>
    <row r="139" spans="1:30" x14ac:dyDescent="0.2">
      <c r="A139" s="173">
        <v>126</v>
      </c>
      <c r="B139" s="175" t="s">
        <v>262</v>
      </c>
      <c r="C139" s="122" t="s">
        <v>263</v>
      </c>
      <c r="D139" s="801">
        <f t="shared" si="9"/>
        <v>210650</v>
      </c>
      <c r="E139" s="801">
        <f t="shared" ref="E139:E150" si="14">F139+H139</f>
        <v>20376</v>
      </c>
      <c r="F139" s="805">
        <v>4860</v>
      </c>
      <c r="G139" s="805">
        <v>251</v>
      </c>
      <c r="H139" s="805">
        <v>15516</v>
      </c>
      <c r="I139" s="801">
        <f t="shared" si="11"/>
        <v>40592</v>
      </c>
      <c r="J139" s="805">
        <v>40529</v>
      </c>
      <c r="K139" s="805">
        <v>929</v>
      </c>
      <c r="L139" s="805">
        <v>4817</v>
      </c>
      <c r="M139" s="805">
        <f t="shared" si="12"/>
        <v>63</v>
      </c>
      <c r="N139" s="805">
        <v>0</v>
      </c>
      <c r="O139" s="805">
        <v>63</v>
      </c>
      <c r="P139" s="801">
        <f t="shared" si="13"/>
        <v>14204</v>
      </c>
      <c r="Q139" s="805">
        <v>7910</v>
      </c>
      <c r="R139" s="805">
        <v>6294</v>
      </c>
      <c r="S139" s="801">
        <f t="shared" si="10"/>
        <v>135478</v>
      </c>
      <c r="T139" s="806">
        <v>22369</v>
      </c>
      <c r="U139" s="806">
        <v>75276</v>
      </c>
      <c r="V139" s="806">
        <v>6530</v>
      </c>
      <c r="W139" s="806">
        <v>31303</v>
      </c>
      <c r="Y139" s="804"/>
      <c r="Z139" s="804"/>
      <c r="AA139" s="804"/>
      <c r="AB139" s="800"/>
      <c r="AD139" s="800"/>
    </row>
    <row r="140" spans="1:30" x14ac:dyDescent="0.2">
      <c r="A140" s="173">
        <v>127</v>
      </c>
      <c r="B140" s="176" t="s">
        <v>264</v>
      </c>
      <c r="C140" s="122" t="s">
        <v>265</v>
      </c>
      <c r="D140" s="801">
        <f t="shared" ref="D140:D150" si="15">E140+I140+P140+S140</f>
        <v>5638</v>
      </c>
      <c r="E140" s="801">
        <f t="shared" si="14"/>
        <v>0</v>
      </c>
      <c r="F140" s="805">
        <v>0</v>
      </c>
      <c r="G140" s="805">
        <v>0</v>
      </c>
      <c r="H140" s="805">
        <v>0</v>
      </c>
      <c r="I140" s="801">
        <f t="shared" si="11"/>
        <v>0</v>
      </c>
      <c r="J140" s="805">
        <v>0</v>
      </c>
      <c r="K140" s="805">
        <v>0</v>
      </c>
      <c r="L140" s="805">
        <v>0</v>
      </c>
      <c r="M140" s="805">
        <f t="shared" si="12"/>
        <v>0</v>
      </c>
      <c r="N140" s="805">
        <v>0</v>
      </c>
      <c r="O140" s="805">
        <v>0</v>
      </c>
      <c r="P140" s="801">
        <f t="shared" si="13"/>
        <v>0</v>
      </c>
      <c r="Q140" s="805">
        <v>0</v>
      </c>
      <c r="R140" s="805">
        <v>0</v>
      </c>
      <c r="S140" s="801">
        <f t="shared" ref="S140:S150" si="16">SUM(T140:X140)</f>
        <v>5638</v>
      </c>
      <c r="T140" s="806">
        <v>0</v>
      </c>
      <c r="U140" s="806">
        <v>5638</v>
      </c>
      <c r="V140" s="806">
        <v>0</v>
      </c>
      <c r="W140" s="806">
        <v>0</v>
      </c>
      <c r="Y140" s="804"/>
      <c r="Z140" s="804"/>
      <c r="AA140" s="804"/>
      <c r="AB140" s="800"/>
      <c r="AD140" s="800"/>
    </row>
    <row r="141" spans="1:30" x14ac:dyDescent="0.2">
      <c r="A141" s="173">
        <v>128</v>
      </c>
      <c r="B141" s="174" t="s">
        <v>266</v>
      </c>
      <c r="C141" s="122" t="s">
        <v>267</v>
      </c>
      <c r="D141" s="801">
        <f t="shared" si="15"/>
        <v>27427</v>
      </c>
      <c r="E141" s="801">
        <f t="shared" si="14"/>
        <v>0</v>
      </c>
      <c r="F141" s="805">
        <v>0</v>
      </c>
      <c r="G141" s="805">
        <v>0</v>
      </c>
      <c r="H141" s="805">
        <v>0</v>
      </c>
      <c r="I141" s="801">
        <f t="shared" si="11"/>
        <v>0</v>
      </c>
      <c r="J141" s="805">
        <v>0</v>
      </c>
      <c r="K141" s="805">
        <v>0</v>
      </c>
      <c r="L141" s="805">
        <v>0</v>
      </c>
      <c r="M141" s="805">
        <f t="shared" si="12"/>
        <v>0</v>
      </c>
      <c r="N141" s="805">
        <v>0</v>
      </c>
      <c r="O141" s="805">
        <v>0</v>
      </c>
      <c r="P141" s="801">
        <f t="shared" si="13"/>
        <v>0</v>
      </c>
      <c r="Q141" s="805">
        <v>0</v>
      </c>
      <c r="R141" s="805">
        <v>0</v>
      </c>
      <c r="S141" s="801">
        <f t="shared" si="16"/>
        <v>27427</v>
      </c>
      <c r="T141" s="806">
        <v>0</v>
      </c>
      <c r="U141" s="806">
        <v>27427</v>
      </c>
      <c r="V141" s="806">
        <v>0</v>
      </c>
      <c r="W141" s="806">
        <v>0</v>
      </c>
      <c r="Y141" s="804"/>
      <c r="Z141" s="804"/>
      <c r="AA141" s="804"/>
      <c r="AB141" s="800"/>
      <c r="AD141" s="800"/>
    </row>
    <row r="142" spans="1:30" ht="12.75" x14ac:dyDescent="0.2">
      <c r="A142" s="173">
        <v>129</v>
      </c>
      <c r="B142" s="184" t="s">
        <v>268</v>
      </c>
      <c r="C142" s="185" t="s">
        <v>269</v>
      </c>
      <c r="D142" s="801">
        <f t="shared" si="15"/>
        <v>0</v>
      </c>
      <c r="E142" s="801">
        <f t="shared" si="14"/>
        <v>0</v>
      </c>
      <c r="F142" s="805">
        <v>0</v>
      </c>
      <c r="G142" s="805">
        <v>0</v>
      </c>
      <c r="H142" s="805">
        <v>0</v>
      </c>
      <c r="I142" s="801">
        <f t="shared" ref="I142:I150" si="17">J142+M142</f>
        <v>0</v>
      </c>
      <c r="J142" s="805">
        <v>0</v>
      </c>
      <c r="K142" s="805">
        <v>0</v>
      </c>
      <c r="L142" s="805">
        <v>0</v>
      </c>
      <c r="M142" s="805">
        <f t="shared" ref="M142:M150" si="18">N142+O142</f>
        <v>0</v>
      </c>
      <c r="N142" s="805">
        <v>0</v>
      </c>
      <c r="O142" s="805">
        <v>0</v>
      </c>
      <c r="P142" s="801">
        <f t="shared" ref="P142:P150" si="19">Q142+R142</f>
        <v>0</v>
      </c>
      <c r="Q142" s="805">
        <v>0</v>
      </c>
      <c r="R142" s="805">
        <v>0</v>
      </c>
      <c r="S142" s="801">
        <f t="shared" si="16"/>
        <v>0</v>
      </c>
      <c r="T142" s="806">
        <v>0</v>
      </c>
      <c r="U142" s="806">
        <v>0</v>
      </c>
      <c r="V142" s="806">
        <v>0</v>
      </c>
      <c r="W142" s="806">
        <v>0</v>
      </c>
      <c r="Y142" s="804"/>
      <c r="Z142" s="804"/>
      <c r="AA142" s="804"/>
      <c r="AB142" s="800"/>
      <c r="AD142" s="800"/>
    </row>
    <row r="143" spans="1:30" ht="12.75" x14ac:dyDescent="0.2">
      <c r="A143" s="173">
        <v>130</v>
      </c>
      <c r="B143" s="186" t="s">
        <v>270</v>
      </c>
      <c r="C143" s="187" t="s">
        <v>271</v>
      </c>
      <c r="D143" s="801">
        <f t="shared" si="15"/>
        <v>0</v>
      </c>
      <c r="E143" s="801">
        <f t="shared" si="14"/>
        <v>0</v>
      </c>
      <c r="F143" s="805">
        <v>0</v>
      </c>
      <c r="G143" s="805">
        <v>0</v>
      </c>
      <c r="H143" s="805">
        <v>0</v>
      </c>
      <c r="I143" s="801">
        <f t="shared" si="17"/>
        <v>0</v>
      </c>
      <c r="J143" s="805">
        <v>0</v>
      </c>
      <c r="K143" s="805">
        <v>0</v>
      </c>
      <c r="L143" s="805">
        <v>0</v>
      </c>
      <c r="M143" s="805">
        <f t="shared" si="18"/>
        <v>0</v>
      </c>
      <c r="N143" s="805">
        <v>0</v>
      </c>
      <c r="O143" s="805">
        <v>0</v>
      </c>
      <c r="P143" s="801">
        <f t="shared" si="19"/>
        <v>0</v>
      </c>
      <c r="Q143" s="805">
        <v>0</v>
      </c>
      <c r="R143" s="805">
        <v>0</v>
      </c>
      <c r="S143" s="801">
        <f t="shared" si="16"/>
        <v>0</v>
      </c>
      <c r="T143" s="806">
        <v>0</v>
      </c>
      <c r="U143" s="806">
        <v>0</v>
      </c>
      <c r="V143" s="806">
        <v>0</v>
      </c>
      <c r="W143" s="806">
        <v>0</v>
      </c>
      <c r="Y143" s="804"/>
      <c r="Z143" s="804"/>
      <c r="AA143" s="804"/>
      <c r="AB143" s="800"/>
      <c r="AD143" s="800"/>
    </row>
    <row r="144" spans="1:30" ht="12.75" x14ac:dyDescent="0.2">
      <c r="A144" s="173">
        <v>131</v>
      </c>
      <c r="B144" s="188" t="s">
        <v>272</v>
      </c>
      <c r="C144" s="189" t="s">
        <v>273</v>
      </c>
      <c r="D144" s="801">
        <f t="shared" si="15"/>
        <v>0</v>
      </c>
      <c r="E144" s="801">
        <f t="shared" si="14"/>
        <v>0</v>
      </c>
      <c r="F144" s="805">
        <v>0</v>
      </c>
      <c r="G144" s="805">
        <v>0</v>
      </c>
      <c r="H144" s="805">
        <v>0</v>
      </c>
      <c r="I144" s="801">
        <f t="shared" si="17"/>
        <v>0</v>
      </c>
      <c r="J144" s="805">
        <v>0</v>
      </c>
      <c r="K144" s="805">
        <v>0</v>
      </c>
      <c r="L144" s="805">
        <v>0</v>
      </c>
      <c r="M144" s="805">
        <f t="shared" si="18"/>
        <v>0</v>
      </c>
      <c r="N144" s="805">
        <v>0</v>
      </c>
      <c r="O144" s="805">
        <v>0</v>
      </c>
      <c r="P144" s="801">
        <f t="shared" si="19"/>
        <v>0</v>
      </c>
      <c r="Q144" s="805">
        <v>0</v>
      </c>
      <c r="R144" s="805">
        <v>0</v>
      </c>
      <c r="S144" s="801">
        <f t="shared" si="16"/>
        <v>0</v>
      </c>
      <c r="T144" s="806">
        <v>0</v>
      </c>
      <c r="U144" s="806">
        <v>0</v>
      </c>
      <c r="V144" s="806">
        <v>0</v>
      </c>
      <c r="W144" s="806">
        <v>0</v>
      </c>
      <c r="Y144" s="804"/>
      <c r="Z144" s="804"/>
      <c r="AA144" s="804"/>
      <c r="AB144" s="800"/>
      <c r="AD144" s="800"/>
    </row>
    <row r="145" spans="1:30" ht="12.75" x14ac:dyDescent="0.2">
      <c r="A145" s="173">
        <v>132</v>
      </c>
      <c r="B145" s="190" t="s">
        <v>274</v>
      </c>
      <c r="C145" s="276" t="s">
        <v>749</v>
      </c>
      <c r="D145" s="801">
        <f t="shared" si="15"/>
        <v>0</v>
      </c>
      <c r="E145" s="801">
        <f t="shared" si="14"/>
        <v>0</v>
      </c>
      <c r="F145" s="805">
        <v>0</v>
      </c>
      <c r="G145" s="805">
        <v>0</v>
      </c>
      <c r="H145" s="805">
        <v>0</v>
      </c>
      <c r="I145" s="801">
        <f t="shared" si="17"/>
        <v>0</v>
      </c>
      <c r="J145" s="805">
        <v>0</v>
      </c>
      <c r="K145" s="805">
        <v>0</v>
      </c>
      <c r="L145" s="805">
        <v>0</v>
      </c>
      <c r="M145" s="805">
        <f t="shared" si="18"/>
        <v>0</v>
      </c>
      <c r="N145" s="805">
        <v>0</v>
      </c>
      <c r="O145" s="805">
        <v>0</v>
      </c>
      <c r="P145" s="801">
        <f t="shared" si="19"/>
        <v>0</v>
      </c>
      <c r="Q145" s="805">
        <v>0</v>
      </c>
      <c r="R145" s="805">
        <v>0</v>
      </c>
      <c r="S145" s="801">
        <f t="shared" si="16"/>
        <v>0</v>
      </c>
      <c r="T145" s="806">
        <v>0</v>
      </c>
      <c r="U145" s="806">
        <v>0</v>
      </c>
      <c r="V145" s="806">
        <v>0</v>
      </c>
      <c r="W145" s="806">
        <v>0</v>
      </c>
      <c r="Y145" s="804"/>
      <c r="Z145" s="804"/>
      <c r="AA145" s="804"/>
      <c r="AB145" s="800"/>
      <c r="AD145" s="800"/>
    </row>
    <row r="146" spans="1:30" x14ac:dyDescent="0.2">
      <c r="A146" s="173">
        <v>133</v>
      </c>
      <c r="B146" s="173" t="s">
        <v>275</v>
      </c>
      <c r="C146" s="191" t="s">
        <v>276</v>
      </c>
      <c r="D146" s="801">
        <f t="shared" si="15"/>
        <v>0</v>
      </c>
      <c r="E146" s="801">
        <f t="shared" si="14"/>
        <v>0</v>
      </c>
      <c r="F146" s="805">
        <v>0</v>
      </c>
      <c r="G146" s="805">
        <v>0</v>
      </c>
      <c r="H146" s="805">
        <v>0</v>
      </c>
      <c r="I146" s="801">
        <f t="shared" si="17"/>
        <v>0</v>
      </c>
      <c r="J146" s="805">
        <v>0</v>
      </c>
      <c r="K146" s="805">
        <v>0</v>
      </c>
      <c r="L146" s="805">
        <v>0</v>
      </c>
      <c r="M146" s="805">
        <f t="shared" si="18"/>
        <v>0</v>
      </c>
      <c r="N146" s="805">
        <v>0</v>
      </c>
      <c r="O146" s="805">
        <v>0</v>
      </c>
      <c r="P146" s="801">
        <f t="shared" si="19"/>
        <v>0</v>
      </c>
      <c r="Q146" s="805">
        <v>0</v>
      </c>
      <c r="R146" s="805">
        <v>0</v>
      </c>
      <c r="S146" s="801">
        <f t="shared" si="16"/>
        <v>0</v>
      </c>
      <c r="T146" s="806">
        <v>0</v>
      </c>
      <c r="U146" s="806">
        <v>0</v>
      </c>
      <c r="V146" s="806">
        <v>0</v>
      </c>
      <c r="W146" s="806">
        <v>0</v>
      </c>
      <c r="Y146" s="804"/>
      <c r="Z146" s="804"/>
      <c r="AA146" s="804"/>
      <c r="AB146" s="800"/>
      <c r="AD146" s="800"/>
    </row>
    <row r="147" spans="1:30" x14ac:dyDescent="0.2">
      <c r="A147" s="173">
        <v>134</v>
      </c>
      <c r="B147" s="192" t="s">
        <v>277</v>
      </c>
      <c r="C147" s="191" t="s">
        <v>278</v>
      </c>
      <c r="D147" s="801">
        <f t="shared" si="15"/>
        <v>0</v>
      </c>
      <c r="E147" s="801">
        <f t="shared" si="14"/>
        <v>0</v>
      </c>
      <c r="F147" s="805">
        <v>0</v>
      </c>
      <c r="G147" s="805">
        <v>0</v>
      </c>
      <c r="H147" s="805">
        <v>0</v>
      </c>
      <c r="I147" s="801">
        <f t="shared" si="17"/>
        <v>0</v>
      </c>
      <c r="J147" s="805">
        <v>0</v>
      </c>
      <c r="K147" s="805">
        <v>0</v>
      </c>
      <c r="L147" s="805">
        <v>0</v>
      </c>
      <c r="M147" s="805">
        <f t="shared" si="18"/>
        <v>0</v>
      </c>
      <c r="N147" s="805">
        <v>0</v>
      </c>
      <c r="O147" s="805">
        <v>0</v>
      </c>
      <c r="P147" s="801">
        <f t="shared" si="19"/>
        <v>0</v>
      </c>
      <c r="Q147" s="805">
        <v>0</v>
      </c>
      <c r="R147" s="805">
        <v>0</v>
      </c>
      <c r="S147" s="801">
        <f t="shared" si="16"/>
        <v>0</v>
      </c>
      <c r="T147" s="806">
        <v>0</v>
      </c>
      <c r="U147" s="806">
        <v>0</v>
      </c>
      <c r="V147" s="806">
        <v>0</v>
      </c>
      <c r="W147" s="806">
        <v>0</v>
      </c>
      <c r="Y147" s="804"/>
      <c r="Z147" s="804"/>
      <c r="AA147" s="804"/>
      <c r="AB147" s="800"/>
      <c r="AD147" s="800"/>
    </row>
    <row r="148" spans="1:30" x14ac:dyDescent="0.2">
      <c r="A148" s="173">
        <v>135</v>
      </c>
      <c r="B148" s="807" t="s">
        <v>279</v>
      </c>
      <c r="C148" s="808" t="s">
        <v>280</v>
      </c>
      <c r="D148" s="801">
        <f t="shared" si="15"/>
        <v>0</v>
      </c>
      <c r="E148" s="801">
        <f t="shared" si="14"/>
        <v>0</v>
      </c>
      <c r="F148" s="805">
        <v>0</v>
      </c>
      <c r="G148" s="805">
        <v>0</v>
      </c>
      <c r="H148" s="805">
        <v>0</v>
      </c>
      <c r="I148" s="801">
        <f t="shared" si="17"/>
        <v>0</v>
      </c>
      <c r="J148" s="805">
        <v>0</v>
      </c>
      <c r="K148" s="805">
        <v>0</v>
      </c>
      <c r="L148" s="805">
        <v>0</v>
      </c>
      <c r="M148" s="805">
        <f t="shared" si="18"/>
        <v>0</v>
      </c>
      <c r="N148" s="805">
        <v>0</v>
      </c>
      <c r="O148" s="805">
        <v>0</v>
      </c>
      <c r="P148" s="801">
        <f t="shared" si="19"/>
        <v>0</v>
      </c>
      <c r="Q148" s="805">
        <v>0</v>
      </c>
      <c r="R148" s="805">
        <v>0</v>
      </c>
      <c r="S148" s="801">
        <f t="shared" si="16"/>
        <v>0</v>
      </c>
      <c r="T148" s="806">
        <v>0</v>
      </c>
      <c r="U148" s="806">
        <v>0</v>
      </c>
      <c r="V148" s="806">
        <v>0</v>
      </c>
      <c r="W148" s="806">
        <v>0</v>
      </c>
      <c r="Y148" s="804"/>
      <c r="Z148" s="804"/>
      <c r="AA148" s="804"/>
      <c r="AB148" s="800"/>
      <c r="AD148" s="800"/>
    </row>
    <row r="149" spans="1:30" x14ac:dyDescent="0.2">
      <c r="A149" s="173">
        <v>136</v>
      </c>
      <c r="B149" s="192" t="s">
        <v>281</v>
      </c>
      <c r="C149" s="191" t="s">
        <v>282</v>
      </c>
      <c r="D149" s="801">
        <f t="shared" si="15"/>
        <v>0</v>
      </c>
      <c r="E149" s="801">
        <f t="shared" si="14"/>
        <v>0</v>
      </c>
      <c r="F149" s="805">
        <v>0</v>
      </c>
      <c r="G149" s="805">
        <v>0</v>
      </c>
      <c r="H149" s="805">
        <v>0</v>
      </c>
      <c r="I149" s="801">
        <f t="shared" si="17"/>
        <v>0</v>
      </c>
      <c r="J149" s="805">
        <v>0</v>
      </c>
      <c r="K149" s="805">
        <v>0</v>
      </c>
      <c r="L149" s="805">
        <v>0</v>
      </c>
      <c r="M149" s="805">
        <f t="shared" si="18"/>
        <v>0</v>
      </c>
      <c r="N149" s="805">
        <v>0</v>
      </c>
      <c r="O149" s="805">
        <v>0</v>
      </c>
      <c r="P149" s="801">
        <f t="shared" si="19"/>
        <v>0</v>
      </c>
      <c r="Q149" s="805">
        <v>0</v>
      </c>
      <c r="R149" s="805">
        <v>0</v>
      </c>
      <c r="S149" s="801">
        <f t="shared" si="16"/>
        <v>0</v>
      </c>
      <c r="T149" s="806">
        <v>0</v>
      </c>
      <c r="U149" s="806">
        <v>0</v>
      </c>
      <c r="V149" s="806">
        <v>0</v>
      </c>
      <c r="W149" s="806">
        <v>0</v>
      </c>
      <c r="Y149" s="804"/>
      <c r="Z149" s="804"/>
      <c r="AA149" s="804"/>
      <c r="AB149" s="800"/>
      <c r="AD149" s="800"/>
    </row>
    <row r="150" spans="1:30" ht="24" x14ac:dyDescent="0.2">
      <c r="A150" s="173">
        <v>137</v>
      </c>
      <c r="B150" s="192" t="s">
        <v>711</v>
      </c>
      <c r="C150" s="179" t="s">
        <v>444</v>
      </c>
      <c r="D150" s="801">
        <f t="shared" si="15"/>
        <v>0</v>
      </c>
      <c r="E150" s="801">
        <f t="shared" si="14"/>
        <v>0</v>
      </c>
      <c r="F150" s="805">
        <v>0</v>
      </c>
      <c r="G150" s="805">
        <v>0</v>
      </c>
      <c r="H150" s="805">
        <v>0</v>
      </c>
      <c r="I150" s="801">
        <f t="shared" si="17"/>
        <v>0</v>
      </c>
      <c r="J150" s="805">
        <v>0</v>
      </c>
      <c r="K150" s="805">
        <v>0</v>
      </c>
      <c r="L150" s="805">
        <v>0</v>
      </c>
      <c r="M150" s="805">
        <f t="shared" si="18"/>
        <v>0</v>
      </c>
      <c r="N150" s="805">
        <v>0</v>
      </c>
      <c r="O150" s="805">
        <v>0</v>
      </c>
      <c r="P150" s="801">
        <f t="shared" si="19"/>
        <v>0</v>
      </c>
      <c r="Q150" s="805">
        <v>0</v>
      </c>
      <c r="R150" s="805">
        <v>0</v>
      </c>
      <c r="S150" s="801">
        <f t="shared" si="16"/>
        <v>0</v>
      </c>
      <c r="T150" s="806">
        <v>0</v>
      </c>
      <c r="U150" s="806">
        <v>0</v>
      </c>
      <c r="V150" s="806">
        <v>0</v>
      </c>
      <c r="W150" s="806">
        <v>0</v>
      </c>
      <c r="Y150" s="804"/>
      <c r="Z150" s="804"/>
      <c r="AA150" s="804"/>
      <c r="AB150" s="800"/>
      <c r="AD150" s="800"/>
    </row>
    <row r="151" spans="1:30" ht="12.75" customHeight="1" x14ac:dyDescent="0.2">
      <c r="A151" s="953"/>
      <c r="B151" s="953"/>
      <c r="C151" s="953"/>
      <c r="D151" s="809"/>
    </row>
  </sheetData>
  <mergeCells count="37">
    <mergeCell ref="A10:C10"/>
    <mergeCell ref="A11:C11"/>
    <mergeCell ref="A92:A95"/>
    <mergeCell ref="B92:B95"/>
    <mergeCell ref="A151:C151"/>
    <mergeCell ref="T5:W5"/>
    <mergeCell ref="A9:C9"/>
    <mergeCell ref="F6:F7"/>
    <mergeCell ref="G6:G7"/>
    <mergeCell ref="H6:H7"/>
    <mergeCell ref="M6:M7"/>
    <mergeCell ref="Q6:R6"/>
    <mergeCell ref="T6:T7"/>
    <mergeCell ref="U6:U7"/>
    <mergeCell ref="V6:V7"/>
    <mergeCell ref="W6:W7"/>
    <mergeCell ref="J5:J7"/>
    <mergeCell ref="K5:K7"/>
    <mergeCell ref="L5:L7"/>
    <mergeCell ref="M5:O5"/>
    <mergeCell ref="S5:S7"/>
    <mergeCell ref="A1:W1"/>
    <mergeCell ref="A2:A7"/>
    <mergeCell ref="B2:B7"/>
    <mergeCell ref="C2:C7"/>
    <mergeCell ref="D2:W2"/>
    <mergeCell ref="D3:D7"/>
    <mergeCell ref="E3:W3"/>
    <mergeCell ref="E4:H4"/>
    <mergeCell ref="I4:O4"/>
    <mergeCell ref="P4:R5"/>
    <mergeCell ref="N6:O6"/>
    <mergeCell ref="P6:P7"/>
    <mergeCell ref="S4:W4"/>
    <mergeCell ref="E5:E7"/>
    <mergeCell ref="F5:H5"/>
    <mergeCell ref="I5:I7"/>
  </mergeCells>
  <pageMargins left="0.11811023622047245" right="0.11811023622047245" top="0.19685039370078741" bottom="0.15748031496062992" header="0.31496062992125984" footer="0.31496062992125984"/>
  <pageSetup paperSize="9" scale="60" fitToHeight="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zoomScaleNormal="100" workbookViewId="0">
      <pane xSplit="4" ySplit="7" topLeftCell="E133" activePane="bottomRight" state="frozen"/>
      <selection pane="topRight" activeCell="D1" sqref="D1"/>
      <selection pane="bottomLeft" activeCell="A8" sqref="A8"/>
      <selection pane="bottomRight" activeCell="I141" sqref="I141"/>
    </sheetView>
  </sheetViews>
  <sheetFormatPr defaultColWidth="10.7109375" defaultRowHeight="15" x14ac:dyDescent="0.25"/>
  <cols>
    <col min="1" max="1" width="7" style="647" hidden="1" customWidth="1"/>
    <col min="2" max="2" width="7" style="647" customWidth="1"/>
    <col min="3" max="3" width="9" style="647" customWidth="1"/>
    <col min="4" max="4" width="49.5703125" style="647" customWidth="1"/>
    <col min="5" max="5" width="16.42578125" style="647" customWidth="1"/>
    <col min="6" max="6" width="12" style="647" customWidth="1"/>
    <col min="7" max="7" width="13.28515625" style="647" customWidth="1"/>
    <col min="8" max="12" width="10.7109375" style="647"/>
    <col min="13" max="13" width="12" style="647" customWidth="1"/>
    <col min="14" max="16384" width="10.7109375" style="647"/>
  </cols>
  <sheetData>
    <row r="1" spans="1:16" ht="32.25" customHeight="1" x14ac:dyDescent="0.25">
      <c r="A1" s="646"/>
      <c r="B1" s="646"/>
      <c r="C1" s="954" t="s">
        <v>569</v>
      </c>
      <c r="D1" s="954"/>
      <c r="E1" s="954"/>
      <c r="F1" s="954"/>
      <c r="G1" s="954"/>
      <c r="H1" s="954"/>
      <c r="I1" s="954"/>
      <c r="J1" s="954"/>
      <c r="K1" s="954"/>
    </row>
    <row r="2" spans="1:16" s="648" customFormat="1" ht="35.25" customHeight="1" x14ac:dyDescent="0.2">
      <c r="A2" s="955" t="s">
        <v>1</v>
      </c>
      <c r="B2" s="955" t="s">
        <v>570</v>
      </c>
      <c r="C2" s="956" t="s">
        <v>2</v>
      </c>
      <c r="D2" s="957" t="s">
        <v>423</v>
      </c>
      <c r="E2" s="958" t="s">
        <v>571</v>
      </c>
      <c r="F2" s="958"/>
      <c r="G2" s="958"/>
      <c r="H2" s="958"/>
      <c r="I2" s="958"/>
      <c r="J2" s="958"/>
      <c r="K2" s="958"/>
    </row>
    <row r="3" spans="1:16" s="648" customFormat="1" ht="25.5" customHeight="1" x14ac:dyDescent="0.2">
      <c r="A3" s="955"/>
      <c r="B3" s="955"/>
      <c r="C3" s="956"/>
      <c r="D3" s="957"/>
      <c r="E3" s="959" t="s">
        <v>572</v>
      </c>
      <c r="F3" s="959"/>
      <c r="G3" s="959"/>
      <c r="H3" s="959" t="s">
        <v>573</v>
      </c>
      <c r="I3" s="959"/>
      <c r="J3" s="959"/>
      <c r="K3" s="959"/>
    </row>
    <row r="4" spans="1:16" s="648" customFormat="1" ht="25.5" customHeight="1" x14ac:dyDescent="0.2">
      <c r="A4" s="955"/>
      <c r="B4" s="955"/>
      <c r="C4" s="956"/>
      <c r="D4" s="957"/>
      <c r="E4" s="959" t="s">
        <v>574</v>
      </c>
      <c r="F4" s="960" t="s">
        <v>575</v>
      </c>
      <c r="G4" s="960"/>
      <c r="H4" s="959" t="s">
        <v>576</v>
      </c>
      <c r="I4" s="960" t="s">
        <v>577</v>
      </c>
      <c r="J4" s="960"/>
      <c r="K4" s="960"/>
    </row>
    <row r="5" spans="1:16" s="648" customFormat="1" ht="58.5" customHeight="1" x14ac:dyDescent="0.2">
      <c r="A5" s="955"/>
      <c r="B5" s="955"/>
      <c r="C5" s="956"/>
      <c r="D5" s="957"/>
      <c r="E5" s="959"/>
      <c r="F5" s="697" t="s">
        <v>578</v>
      </c>
      <c r="G5" s="697" t="s">
        <v>579</v>
      </c>
      <c r="H5" s="959"/>
      <c r="I5" s="697" t="s">
        <v>580</v>
      </c>
      <c r="J5" s="697" t="s">
        <v>581</v>
      </c>
      <c r="K5" s="697" t="s">
        <v>582</v>
      </c>
    </row>
    <row r="6" spans="1:16" s="648" customFormat="1" ht="12.75" customHeight="1" x14ac:dyDescent="0.2">
      <c r="A6" s="694">
        <v>1</v>
      </c>
      <c r="B6" s="694">
        <v>1</v>
      </c>
      <c r="C6" s="695">
        <v>2</v>
      </c>
      <c r="D6" s="696">
        <v>3</v>
      </c>
      <c r="E6" s="697">
        <v>4</v>
      </c>
      <c r="F6" s="697">
        <v>5</v>
      </c>
      <c r="G6" s="697">
        <v>6</v>
      </c>
      <c r="H6" s="697">
        <v>7</v>
      </c>
      <c r="I6" s="697">
        <v>8</v>
      </c>
      <c r="J6" s="697">
        <v>9</v>
      </c>
      <c r="K6" s="697">
        <v>10</v>
      </c>
    </row>
    <row r="7" spans="1:16" s="648" customFormat="1" ht="21" customHeight="1" x14ac:dyDescent="0.2">
      <c r="A7" s="955" t="s">
        <v>583</v>
      </c>
      <c r="B7" s="955"/>
      <c r="C7" s="955"/>
      <c r="D7" s="955"/>
      <c r="E7" s="649">
        <f>SUM(E8:E143)-E88</f>
        <v>196143</v>
      </c>
      <c r="F7" s="810">
        <f t="shared" ref="F7:K7" si="0">SUM(F8:F143)-F89</f>
        <v>4733</v>
      </c>
      <c r="G7" s="810">
        <f t="shared" si="0"/>
        <v>4733</v>
      </c>
      <c r="H7" s="649">
        <f>SUM(H8:H143)-H89</f>
        <v>1677</v>
      </c>
      <c r="I7" s="649">
        <f t="shared" si="0"/>
        <v>1053</v>
      </c>
      <c r="J7" s="649">
        <f t="shared" si="0"/>
        <v>448</v>
      </c>
      <c r="K7" s="649">
        <f t="shared" si="0"/>
        <v>563</v>
      </c>
    </row>
    <row r="8" spans="1:16" x14ac:dyDescent="0.25">
      <c r="A8" s="694">
        <v>1</v>
      </c>
      <c r="B8" s="694">
        <v>1</v>
      </c>
      <c r="C8" s="218" t="s">
        <v>15</v>
      </c>
      <c r="D8" s="699" t="s">
        <v>16</v>
      </c>
      <c r="E8" s="650">
        <v>835</v>
      </c>
      <c r="F8" s="811">
        <v>6</v>
      </c>
      <c r="G8" s="811">
        <v>6</v>
      </c>
      <c r="H8" s="650">
        <v>3</v>
      </c>
      <c r="I8" s="650">
        <v>1</v>
      </c>
      <c r="J8" s="650">
        <v>1</v>
      </c>
      <c r="K8" s="650">
        <v>1</v>
      </c>
      <c r="N8" s="654"/>
      <c r="P8" s="654"/>
    </row>
    <row r="9" spans="1:16" x14ac:dyDescent="0.25">
      <c r="A9" s="694">
        <v>2</v>
      </c>
      <c r="B9" s="694">
        <v>2</v>
      </c>
      <c r="C9" s="219" t="s">
        <v>17</v>
      </c>
      <c r="D9" s="699" t="s">
        <v>18</v>
      </c>
      <c r="E9" s="650">
        <v>925</v>
      </c>
      <c r="F9" s="811">
        <v>14</v>
      </c>
      <c r="G9" s="811">
        <v>14</v>
      </c>
      <c r="H9" s="650">
        <v>3</v>
      </c>
      <c r="I9" s="650">
        <v>1</v>
      </c>
      <c r="J9" s="650">
        <v>0</v>
      </c>
      <c r="K9" s="650">
        <v>2</v>
      </c>
      <c r="N9" s="654"/>
      <c r="P9" s="654"/>
    </row>
    <row r="10" spans="1:16" x14ac:dyDescent="0.25">
      <c r="A10" s="694">
        <v>3</v>
      </c>
      <c r="B10" s="694">
        <v>3</v>
      </c>
      <c r="C10" s="698" t="s">
        <v>19</v>
      </c>
      <c r="D10" s="699" t="s">
        <v>20</v>
      </c>
      <c r="E10" s="650">
        <v>2683</v>
      </c>
      <c r="F10" s="811">
        <v>29</v>
      </c>
      <c r="G10" s="811">
        <v>107</v>
      </c>
      <c r="H10" s="650">
        <v>11</v>
      </c>
      <c r="I10" s="650">
        <v>3</v>
      </c>
      <c r="J10" s="650">
        <v>7</v>
      </c>
      <c r="K10" s="650">
        <v>2</v>
      </c>
      <c r="N10" s="654"/>
      <c r="P10" s="654"/>
    </row>
    <row r="11" spans="1:16" x14ac:dyDescent="0.25">
      <c r="A11" s="694">
        <v>4</v>
      </c>
      <c r="B11" s="694">
        <v>4</v>
      </c>
      <c r="C11" s="218" t="s">
        <v>21</v>
      </c>
      <c r="D11" s="699" t="s">
        <v>22</v>
      </c>
      <c r="E11" s="650">
        <v>1005</v>
      </c>
      <c r="F11" s="811">
        <v>8</v>
      </c>
      <c r="G11" s="811">
        <v>8</v>
      </c>
      <c r="H11" s="650">
        <v>3</v>
      </c>
      <c r="I11" s="650">
        <v>1</v>
      </c>
      <c r="J11" s="650">
        <v>1</v>
      </c>
      <c r="K11" s="650">
        <v>1</v>
      </c>
      <c r="N11" s="654"/>
      <c r="P11" s="654"/>
    </row>
    <row r="12" spans="1:16" x14ac:dyDescent="0.25">
      <c r="A12" s="694">
        <v>5</v>
      </c>
      <c r="B12" s="694">
        <v>5</v>
      </c>
      <c r="C12" s="218" t="s">
        <v>23</v>
      </c>
      <c r="D12" s="699" t="s">
        <v>24</v>
      </c>
      <c r="E12" s="650">
        <v>1073</v>
      </c>
      <c r="F12" s="811">
        <v>11</v>
      </c>
      <c r="G12" s="811">
        <v>11</v>
      </c>
      <c r="H12" s="650">
        <v>5</v>
      </c>
      <c r="I12" s="650">
        <v>3</v>
      </c>
      <c r="J12" s="650">
        <v>0</v>
      </c>
      <c r="K12" s="650">
        <v>2</v>
      </c>
      <c r="N12" s="654"/>
      <c r="P12" s="654"/>
    </row>
    <row r="13" spans="1:16" x14ac:dyDescent="0.25">
      <c r="A13" s="694">
        <v>6</v>
      </c>
      <c r="B13" s="694">
        <v>6</v>
      </c>
      <c r="C13" s="698" t="s">
        <v>25</v>
      </c>
      <c r="D13" s="699" t="s">
        <v>26</v>
      </c>
      <c r="E13" s="650">
        <v>7651</v>
      </c>
      <c r="F13" s="811">
        <v>71</v>
      </c>
      <c r="G13" s="811">
        <v>71</v>
      </c>
      <c r="H13" s="650">
        <v>21</v>
      </c>
      <c r="I13" s="650">
        <v>12</v>
      </c>
      <c r="J13" s="650">
        <v>5</v>
      </c>
      <c r="K13" s="650">
        <v>5</v>
      </c>
      <c r="N13" s="654"/>
      <c r="P13" s="654"/>
    </row>
    <row r="14" spans="1:16" x14ac:dyDescent="0.25">
      <c r="A14" s="694">
        <v>7</v>
      </c>
      <c r="B14" s="694">
        <v>7</v>
      </c>
      <c r="C14" s="218" t="s">
        <v>27</v>
      </c>
      <c r="D14" s="699" t="s">
        <v>28</v>
      </c>
      <c r="E14" s="650">
        <v>2788</v>
      </c>
      <c r="F14" s="811">
        <v>51</v>
      </c>
      <c r="G14" s="811">
        <v>51</v>
      </c>
      <c r="H14" s="650">
        <v>15</v>
      </c>
      <c r="I14" s="650">
        <v>6</v>
      </c>
      <c r="J14" s="650">
        <v>4</v>
      </c>
      <c r="K14" s="650">
        <v>5</v>
      </c>
      <c r="N14" s="654"/>
      <c r="P14" s="654"/>
    </row>
    <row r="15" spans="1:16" x14ac:dyDescent="0.25">
      <c r="A15" s="694">
        <v>8</v>
      </c>
      <c r="B15" s="694">
        <v>8</v>
      </c>
      <c r="C15" s="698" t="s">
        <v>29</v>
      </c>
      <c r="D15" s="699" t="s">
        <v>30</v>
      </c>
      <c r="E15" s="650">
        <v>1142</v>
      </c>
      <c r="F15" s="811">
        <v>9</v>
      </c>
      <c r="G15" s="811">
        <v>2</v>
      </c>
      <c r="H15" s="650">
        <v>3</v>
      </c>
      <c r="I15" s="650">
        <v>2</v>
      </c>
      <c r="J15" s="650">
        <v>0</v>
      </c>
      <c r="K15" s="650">
        <v>1</v>
      </c>
      <c r="N15" s="654"/>
      <c r="P15" s="654"/>
    </row>
    <row r="16" spans="1:16" x14ac:dyDescent="0.25">
      <c r="A16" s="694">
        <v>9</v>
      </c>
      <c r="B16" s="694">
        <v>9</v>
      </c>
      <c r="C16" s="698" t="s">
        <v>31</v>
      </c>
      <c r="D16" s="699" t="s">
        <v>32</v>
      </c>
      <c r="E16" s="650">
        <v>928</v>
      </c>
      <c r="F16" s="811">
        <v>15</v>
      </c>
      <c r="G16" s="811">
        <v>15</v>
      </c>
      <c r="H16" s="650">
        <v>5</v>
      </c>
      <c r="I16" s="650">
        <v>2</v>
      </c>
      <c r="J16" s="650">
        <v>2</v>
      </c>
      <c r="K16" s="650">
        <v>2</v>
      </c>
      <c r="N16" s="654"/>
      <c r="P16" s="654"/>
    </row>
    <row r="17" spans="1:16" x14ac:dyDescent="0.25">
      <c r="A17" s="694">
        <v>10</v>
      </c>
      <c r="B17" s="694">
        <v>10</v>
      </c>
      <c r="C17" s="698" t="s">
        <v>33</v>
      </c>
      <c r="D17" s="699" t="s">
        <v>34</v>
      </c>
      <c r="E17" s="650">
        <v>1405</v>
      </c>
      <c r="F17" s="811">
        <v>8</v>
      </c>
      <c r="G17" s="811">
        <v>8</v>
      </c>
      <c r="H17" s="650">
        <v>3</v>
      </c>
      <c r="I17" s="650">
        <v>1</v>
      </c>
      <c r="J17" s="650">
        <v>0</v>
      </c>
      <c r="K17" s="650">
        <v>2</v>
      </c>
      <c r="N17" s="654"/>
      <c r="P17" s="654"/>
    </row>
    <row r="18" spans="1:16" x14ac:dyDescent="0.25">
      <c r="A18" s="694">
        <v>11</v>
      </c>
      <c r="B18" s="694">
        <v>11</v>
      </c>
      <c r="C18" s="698" t="s">
        <v>35</v>
      </c>
      <c r="D18" s="699" t="s">
        <v>36</v>
      </c>
      <c r="E18" s="650">
        <v>914</v>
      </c>
      <c r="F18" s="811">
        <v>9</v>
      </c>
      <c r="G18" s="811">
        <v>9</v>
      </c>
      <c r="H18" s="650">
        <v>3</v>
      </c>
      <c r="I18" s="650">
        <v>3</v>
      </c>
      <c r="J18" s="650">
        <v>0</v>
      </c>
      <c r="K18" s="650">
        <v>1</v>
      </c>
      <c r="N18" s="654"/>
      <c r="P18" s="654"/>
    </row>
    <row r="19" spans="1:16" x14ac:dyDescent="0.25">
      <c r="A19" s="694">
        <v>12</v>
      </c>
      <c r="B19" s="694">
        <v>12</v>
      </c>
      <c r="C19" s="698" t="s">
        <v>37</v>
      </c>
      <c r="D19" s="699" t="s">
        <v>38</v>
      </c>
      <c r="E19" s="650">
        <v>2119</v>
      </c>
      <c r="F19" s="811">
        <v>27</v>
      </c>
      <c r="G19" s="811">
        <v>27</v>
      </c>
      <c r="H19" s="650">
        <v>11</v>
      </c>
      <c r="I19" s="650">
        <v>4</v>
      </c>
      <c r="J19" s="650">
        <v>5</v>
      </c>
      <c r="K19" s="650">
        <v>2</v>
      </c>
      <c r="N19" s="654"/>
      <c r="P19" s="654"/>
    </row>
    <row r="20" spans="1:16" x14ac:dyDescent="0.25">
      <c r="A20" s="694">
        <v>13</v>
      </c>
      <c r="B20" s="694">
        <v>13</v>
      </c>
      <c r="C20" s="698" t="s">
        <v>39</v>
      </c>
      <c r="D20" s="699" t="s">
        <v>40</v>
      </c>
      <c r="E20" s="650">
        <v>0</v>
      </c>
      <c r="F20" s="811">
        <v>0</v>
      </c>
      <c r="G20" s="811">
        <v>0</v>
      </c>
      <c r="H20" s="650">
        <v>0</v>
      </c>
      <c r="I20" s="650">
        <v>0</v>
      </c>
      <c r="J20" s="650">
        <v>0</v>
      </c>
      <c r="K20" s="650">
        <v>0</v>
      </c>
      <c r="N20" s="654"/>
      <c r="P20" s="654"/>
    </row>
    <row r="21" spans="1:16" x14ac:dyDescent="0.25">
      <c r="A21" s="694">
        <v>14</v>
      </c>
      <c r="B21" s="694">
        <v>14</v>
      </c>
      <c r="C21" s="698" t="s">
        <v>41</v>
      </c>
      <c r="D21" s="699" t="s">
        <v>42</v>
      </c>
      <c r="E21" s="650">
        <v>1284</v>
      </c>
      <c r="F21" s="811">
        <v>2</v>
      </c>
      <c r="G21" s="811">
        <v>2</v>
      </c>
      <c r="H21" s="650">
        <v>0</v>
      </c>
      <c r="I21" s="650">
        <v>0</v>
      </c>
      <c r="J21" s="650">
        <v>0</v>
      </c>
      <c r="K21" s="650">
        <v>0</v>
      </c>
      <c r="N21" s="654"/>
      <c r="P21" s="654"/>
    </row>
    <row r="22" spans="1:16" x14ac:dyDescent="0.25">
      <c r="A22" s="694">
        <v>15</v>
      </c>
      <c r="B22" s="694">
        <v>15</v>
      </c>
      <c r="C22" s="698" t="s">
        <v>43</v>
      </c>
      <c r="D22" s="699" t="s">
        <v>44</v>
      </c>
      <c r="E22" s="650">
        <v>1566</v>
      </c>
      <c r="F22" s="811">
        <v>9</v>
      </c>
      <c r="G22" s="811">
        <v>9</v>
      </c>
      <c r="H22" s="650">
        <v>2</v>
      </c>
      <c r="I22" s="650">
        <v>1</v>
      </c>
      <c r="J22" s="650">
        <v>1</v>
      </c>
      <c r="K22" s="650">
        <v>1</v>
      </c>
      <c r="N22" s="654"/>
      <c r="P22" s="654"/>
    </row>
    <row r="23" spans="1:16" x14ac:dyDescent="0.25">
      <c r="A23" s="694">
        <v>16</v>
      </c>
      <c r="B23" s="694">
        <v>16</v>
      </c>
      <c r="C23" s="698" t="s">
        <v>45</v>
      </c>
      <c r="D23" s="699" t="s">
        <v>46</v>
      </c>
      <c r="E23" s="650">
        <v>2303</v>
      </c>
      <c r="F23" s="811">
        <v>84</v>
      </c>
      <c r="G23" s="811">
        <v>35</v>
      </c>
      <c r="H23" s="650">
        <v>10</v>
      </c>
      <c r="I23" s="650">
        <v>9</v>
      </c>
      <c r="J23" s="650">
        <v>5</v>
      </c>
      <c r="K23" s="650">
        <v>6</v>
      </c>
      <c r="N23" s="654"/>
      <c r="P23" s="654"/>
    </row>
    <row r="24" spans="1:16" x14ac:dyDescent="0.25">
      <c r="A24" s="694">
        <v>17</v>
      </c>
      <c r="B24" s="694">
        <v>17</v>
      </c>
      <c r="C24" s="698" t="s">
        <v>47</v>
      </c>
      <c r="D24" s="699" t="s">
        <v>48</v>
      </c>
      <c r="E24" s="650">
        <v>4906</v>
      </c>
      <c r="F24" s="811">
        <v>45</v>
      </c>
      <c r="G24" s="811">
        <v>45</v>
      </c>
      <c r="H24" s="650">
        <v>23</v>
      </c>
      <c r="I24" s="650">
        <v>17</v>
      </c>
      <c r="J24" s="650">
        <v>6</v>
      </c>
      <c r="K24" s="650">
        <v>4</v>
      </c>
      <c r="N24" s="654"/>
      <c r="P24" s="654"/>
    </row>
    <row r="25" spans="1:16" x14ac:dyDescent="0.25">
      <c r="A25" s="694">
        <v>18</v>
      </c>
      <c r="B25" s="694">
        <v>18</v>
      </c>
      <c r="C25" s="218" t="s">
        <v>49</v>
      </c>
      <c r="D25" s="699" t="s">
        <v>50</v>
      </c>
      <c r="E25" s="650">
        <v>771</v>
      </c>
      <c r="F25" s="811">
        <v>8</v>
      </c>
      <c r="G25" s="811">
        <v>8</v>
      </c>
      <c r="H25" s="650">
        <v>3</v>
      </c>
      <c r="I25" s="650">
        <v>2</v>
      </c>
      <c r="J25" s="650">
        <v>0</v>
      </c>
      <c r="K25" s="650">
        <v>1</v>
      </c>
      <c r="N25" s="654"/>
      <c r="P25" s="654"/>
    </row>
    <row r="26" spans="1:16" x14ac:dyDescent="0.25">
      <c r="A26" s="694">
        <v>19</v>
      </c>
      <c r="B26" s="694">
        <v>19</v>
      </c>
      <c r="C26" s="218" t="s">
        <v>51</v>
      </c>
      <c r="D26" s="699" t="s">
        <v>52</v>
      </c>
      <c r="E26" s="650">
        <v>543</v>
      </c>
      <c r="F26" s="811">
        <v>3</v>
      </c>
      <c r="G26" s="811">
        <v>3</v>
      </c>
      <c r="H26" s="650">
        <v>0</v>
      </c>
      <c r="I26" s="650">
        <v>0</v>
      </c>
      <c r="J26" s="650">
        <v>0</v>
      </c>
      <c r="K26" s="650">
        <v>0</v>
      </c>
      <c r="N26" s="654"/>
      <c r="P26" s="654"/>
    </row>
    <row r="27" spans="1:16" x14ac:dyDescent="0.25">
      <c r="A27" s="694">
        <v>20</v>
      </c>
      <c r="B27" s="694">
        <v>20</v>
      </c>
      <c r="C27" s="218" t="s">
        <v>53</v>
      </c>
      <c r="D27" s="699" t="s">
        <v>54</v>
      </c>
      <c r="E27" s="650">
        <v>3201</v>
      </c>
      <c r="F27" s="811">
        <v>12</v>
      </c>
      <c r="G27" s="811">
        <v>10</v>
      </c>
      <c r="H27" s="650">
        <v>3</v>
      </c>
      <c r="I27" s="650">
        <v>3</v>
      </c>
      <c r="J27" s="650">
        <v>3</v>
      </c>
      <c r="K27" s="650">
        <v>3</v>
      </c>
      <c r="N27" s="654"/>
      <c r="P27" s="654"/>
    </row>
    <row r="28" spans="1:16" x14ac:dyDescent="0.25">
      <c r="A28" s="694">
        <v>21</v>
      </c>
      <c r="B28" s="694">
        <v>21</v>
      </c>
      <c r="C28" s="218" t="s">
        <v>55</v>
      </c>
      <c r="D28" s="699" t="s">
        <v>56</v>
      </c>
      <c r="E28" s="650">
        <v>2825</v>
      </c>
      <c r="F28" s="811">
        <v>24</v>
      </c>
      <c r="G28" s="811">
        <v>24</v>
      </c>
      <c r="H28" s="650">
        <v>62</v>
      </c>
      <c r="I28" s="650">
        <v>22</v>
      </c>
      <c r="J28" s="650">
        <v>23</v>
      </c>
      <c r="K28" s="650">
        <v>43</v>
      </c>
      <c r="N28" s="654"/>
      <c r="P28" s="654"/>
    </row>
    <row r="29" spans="1:16" x14ac:dyDescent="0.25">
      <c r="A29" s="694">
        <v>22</v>
      </c>
      <c r="B29" s="694">
        <v>22</v>
      </c>
      <c r="C29" s="698" t="s">
        <v>57</v>
      </c>
      <c r="D29" s="699" t="s">
        <v>58</v>
      </c>
      <c r="E29" s="650">
        <v>684</v>
      </c>
      <c r="F29" s="811">
        <v>5</v>
      </c>
      <c r="G29" s="811">
        <v>5</v>
      </c>
      <c r="H29" s="650">
        <v>3</v>
      </c>
      <c r="I29" s="650">
        <v>1</v>
      </c>
      <c r="J29" s="650">
        <v>1</v>
      </c>
      <c r="K29" s="650">
        <v>1</v>
      </c>
      <c r="N29" s="654"/>
      <c r="P29" s="654"/>
    </row>
    <row r="30" spans="1:16" x14ac:dyDescent="0.25">
      <c r="A30" s="694">
        <v>23</v>
      </c>
      <c r="B30" s="694">
        <v>23</v>
      </c>
      <c r="C30" s="698" t="s">
        <v>59</v>
      </c>
      <c r="D30" s="699" t="s">
        <v>60</v>
      </c>
      <c r="E30" s="650">
        <v>0</v>
      </c>
      <c r="F30" s="811">
        <v>0</v>
      </c>
      <c r="G30" s="811">
        <v>0</v>
      </c>
      <c r="H30" s="650">
        <v>0</v>
      </c>
      <c r="I30" s="650">
        <v>0</v>
      </c>
      <c r="J30" s="650">
        <v>0</v>
      </c>
      <c r="K30" s="650">
        <v>0</v>
      </c>
      <c r="N30" s="654"/>
      <c r="P30" s="654"/>
    </row>
    <row r="31" spans="1:16" x14ac:dyDescent="0.25">
      <c r="A31" s="694">
        <v>24</v>
      </c>
      <c r="B31" s="694">
        <v>24</v>
      </c>
      <c r="C31" s="698" t="s">
        <v>61</v>
      </c>
      <c r="D31" s="699" t="s">
        <v>62</v>
      </c>
      <c r="E31" s="650">
        <v>0</v>
      </c>
      <c r="F31" s="811">
        <v>0</v>
      </c>
      <c r="G31" s="811">
        <v>0</v>
      </c>
      <c r="H31" s="650">
        <v>0</v>
      </c>
      <c r="I31" s="650">
        <v>0</v>
      </c>
      <c r="J31" s="650">
        <v>0</v>
      </c>
      <c r="K31" s="650">
        <v>0</v>
      </c>
      <c r="N31" s="654"/>
      <c r="P31" s="654"/>
    </row>
    <row r="32" spans="1:16" x14ac:dyDescent="0.25">
      <c r="A32" s="694">
        <v>25</v>
      </c>
      <c r="B32" s="694">
        <v>25</v>
      </c>
      <c r="C32" s="218" t="s">
        <v>63</v>
      </c>
      <c r="D32" s="699" t="s">
        <v>64</v>
      </c>
      <c r="E32" s="650">
        <v>15452</v>
      </c>
      <c r="F32" s="811">
        <v>393</v>
      </c>
      <c r="G32" s="811">
        <v>393</v>
      </c>
      <c r="H32" s="650">
        <v>120</v>
      </c>
      <c r="I32" s="650">
        <v>50</v>
      </c>
      <c r="J32" s="650">
        <v>34</v>
      </c>
      <c r="K32" s="650">
        <v>48</v>
      </c>
      <c r="N32" s="654"/>
      <c r="P32" s="654"/>
    </row>
    <row r="33" spans="1:16" x14ac:dyDescent="0.25">
      <c r="A33" s="694">
        <v>26</v>
      </c>
      <c r="B33" s="694">
        <v>26</v>
      </c>
      <c r="C33" s="698" t="s">
        <v>65</v>
      </c>
      <c r="D33" s="699" t="s">
        <v>66</v>
      </c>
      <c r="E33" s="650">
        <v>0</v>
      </c>
      <c r="F33" s="811">
        <v>0</v>
      </c>
      <c r="G33" s="811">
        <v>0</v>
      </c>
      <c r="H33" s="650">
        <v>0</v>
      </c>
      <c r="I33" s="650">
        <v>0</v>
      </c>
      <c r="J33" s="650">
        <v>0</v>
      </c>
      <c r="K33" s="650">
        <v>0</v>
      </c>
      <c r="N33" s="654"/>
      <c r="P33" s="654"/>
    </row>
    <row r="34" spans="1:16" x14ac:dyDescent="0.25">
      <c r="A34" s="694">
        <v>27</v>
      </c>
      <c r="B34" s="694">
        <v>27</v>
      </c>
      <c r="C34" s="219" t="s">
        <v>67</v>
      </c>
      <c r="D34" s="699" t="s">
        <v>68</v>
      </c>
      <c r="E34" s="650">
        <v>0</v>
      </c>
      <c r="F34" s="811">
        <v>0</v>
      </c>
      <c r="G34" s="811">
        <v>0</v>
      </c>
      <c r="H34" s="650">
        <v>0</v>
      </c>
      <c r="I34" s="650">
        <v>0</v>
      </c>
      <c r="J34" s="650">
        <v>0</v>
      </c>
      <c r="K34" s="650">
        <v>0</v>
      </c>
      <c r="N34" s="654"/>
      <c r="P34" s="654"/>
    </row>
    <row r="35" spans="1:16" x14ac:dyDescent="0.25">
      <c r="A35" s="694">
        <v>29</v>
      </c>
      <c r="B35" s="694">
        <v>28</v>
      </c>
      <c r="C35" s="219" t="s">
        <v>69</v>
      </c>
      <c r="D35" s="699" t="s">
        <v>70</v>
      </c>
      <c r="E35" s="650">
        <v>3963</v>
      </c>
      <c r="F35" s="811">
        <v>129</v>
      </c>
      <c r="G35" s="811">
        <v>129</v>
      </c>
      <c r="H35" s="650">
        <v>35</v>
      </c>
      <c r="I35" s="650">
        <v>20</v>
      </c>
      <c r="J35" s="650">
        <v>10</v>
      </c>
      <c r="K35" s="650">
        <v>11</v>
      </c>
      <c r="N35" s="654"/>
      <c r="P35" s="654"/>
    </row>
    <row r="36" spans="1:16" x14ac:dyDescent="0.25">
      <c r="A36" s="694">
        <v>30</v>
      </c>
      <c r="B36" s="694">
        <v>29</v>
      </c>
      <c r="C36" s="218" t="s">
        <v>71</v>
      </c>
      <c r="D36" s="699" t="s">
        <v>72</v>
      </c>
      <c r="E36" s="650">
        <v>6176</v>
      </c>
      <c r="F36" s="811">
        <v>147</v>
      </c>
      <c r="G36" s="811">
        <v>147</v>
      </c>
      <c r="H36" s="650">
        <v>94</v>
      </c>
      <c r="I36" s="650">
        <v>54</v>
      </c>
      <c r="J36" s="650">
        <v>26</v>
      </c>
      <c r="K36" s="650">
        <v>19</v>
      </c>
      <c r="N36" s="654"/>
      <c r="P36" s="654"/>
    </row>
    <row r="37" spans="1:16" x14ac:dyDescent="0.25">
      <c r="A37" s="694">
        <v>31</v>
      </c>
      <c r="B37" s="694">
        <v>30</v>
      </c>
      <c r="C37" s="219" t="s">
        <v>73</v>
      </c>
      <c r="D37" s="699" t="s">
        <v>74</v>
      </c>
      <c r="E37" s="650">
        <v>988</v>
      </c>
      <c r="F37" s="811">
        <v>35</v>
      </c>
      <c r="G37" s="811">
        <v>35</v>
      </c>
      <c r="H37" s="650">
        <v>9</v>
      </c>
      <c r="I37" s="650">
        <v>7</v>
      </c>
      <c r="J37" s="650">
        <v>1</v>
      </c>
      <c r="K37" s="650">
        <v>1</v>
      </c>
      <c r="N37" s="654"/>
      <c r="P37" s="654"/>
    </row>
    <row r="38" spans="1:16" x14ac:dyDescent="0.25">
      <c r="A38" s="694">
        <v>32</v>
      </c>
      <c r="B38" s="694">
        <v>31</v>
      </c>
      <c r="C38" s="698" t="s">
        <v>75</v>
      </c>
      <c r="D38" s="699" t="s">
        <v>76</v>
      </c>
      <c r="E38" s="650">
        <v>4038</v>
      </c>
      <c r="F38" s="811">
        <v>155</v>
      </c>
      <c r="G38" s="811">
        <v>155</v>
      </c>
      <c r="H38" s="650">
        <v>60</v>
      </c>
      <c r="I38" s="650">
        <v>47</v>
      </c>
      <c r="J38" s="650">
        <v>2</v>
      </c>
      <c r="K38" s="650">
        <v>11</v>
      </c>
      <c r="N38" s="654"/>
      <c r="P38" s="654"/>
    </row>
    <row r="39" spans="1:16" x14ac:dyDescent="0.25">
      <c r="A39" s="694">
        <v>33</v>
      </c>
      <c r="B39" s="694">
        <v>32</v>
      </c>
      <c r="C39" s="219" t="s">
        <v>77</v>
      </c>
      <c r="D39" s="699" t="s">
        <v>78</v>
      </c>
      <c r="E39" s="650">
        <v>1500</v>
      </c>
      <c r="F39" s="811">
        <v>44</v>
      </c>
      <c r="G39" s="811">
        <v>44</v>
      </c>
      <c r="H39" s="650">
        <v>9</v>
      </c>
      <c r="I39" s="650">
        <v>5</v>
      </c>
      <c r="J39" s="650">
        <v>5</v>
      </c>
      <c r="K39" s="650">
        <v>0</v>
      </c>
      <c r="N39" s="654"/>
      <c r="P39" s="654"/>
    </row>
    <row r="40" spans="1:16" x14ac:dyDescent="0.25">
      <c r="A40" s="694">
        <v>34</v>
      </c>
      <c r="B40" s="694">
        <v>33</v>
      </c>
      <c r="C40" s="218" t="s">
        <v>79</v>
      </c>
      <c r="D40" s="699" t="s">
        <v>80</v>
      </c>
      <c r="E40" s="650">
        <v>4542</v>
      </c>
      <c r="F40" s="811">
        <v>62</v>
      </c>
      <c r="G40" s="811">
        <v>62</v>
      </c>
      <c r="H40" s="650">
        <v>15</v>
      </c>
      <c r="I40" s="650">
        <v>3</v>
      </c>
      <c r="J40" s="650">
        <v>2</v>
      </c>
      <c r="K40" s="650">
        <v>10</v>
      </c>
      <c r="N40" s="654"/>
      <c r="P40" s="654"/>
    </row>
    <row r="41" spans="1:16" x14ac:dyDescent="0.25">
      <c r="A41" s="694">
        <v>35</v>
      </c>
      <c r="B41" s="694">
        <v>34</v>
      </c>
      <c r="C41" s="220" t="s">
        <v>81</v>
      </c>
      <c r="D41" s="221" t="s">
        <v>82</v>
      </c>
      <c r="E41" s="650">
        <v>1276</v>
      </c>
      <c r="F41" s="811">
        <v>10</v>
      </c>
      <c r="G41" s="811">
        <v>1</v>
      </c>
      <c r="H41" s="650">
        <v>5</v>
      </c>
      <c r="I41" s="650">
        <v>4</v>
      </c>
      <c r="J41" s="650">
        <v>1</v>
      </c>
      <c r="K41" s="650">
        <v>0</v>
      </c>
      <c r="N41" s="654"/>
      <c r="P41" s="654"/>
    </row>
    <row r="42" spans="1:16" x14ac:dyDescent="0.25">
      <c r="A42" s="694">
        <v>36</v>
      </c>
      <c r="B42" s="694">
        <v>35</v>
      </c>
      <c r="C42" s="218" t="s">
        <v>83</v>
      </c>
      <c r="D42" s="699" t="s">
        <v>84</v>
      </c>
      <c r="E42" s="650">
        <v>872</v>
      </c>
      <c r="F42" s="811">
        <v>23</v>
      </c>
      <c r="G42" s="811">
        <v>23</v>
      </c>
      <c r="H42" s="650">
        <v>6</v>
      </c>
      <c r="I42" s="650">
        <v>6</v>
      </c>
      <c r="J42" s="650">
        <v>1</v>
      </c>
      <c r="K42" s="650">
        <v>0</v>
      </c>
      <c r="N42" s="654"/>
      <c r="P42" s="654"/>
    </row>
    <row r="43" spans="1:16" x14ac:dyDescent="0.25">
      <c r="A43" s="694">
        <v>37</v>
      </c>
      <c r="B43" s="694">
        <v>36</v>
      </c>
      <c r="C43" s="218" t="s">
        <v>85</v>
      </c>
      <c r="D43" s="699" t="s">
        <v>86</v>
      </c>
      <c r="E43" s="650">
        <v>1464</v>
      </c>
      <c r="F43" s="811">
        <v>87</v>
      </c>
      <c r="G43" s="811">
        <v>39</v>
      </c>
      <c r="H43" s="650">
        <v>20</v>
      </c>
      <c r="I43" s="650">
        <v>18</v>
      </c>
      <c r="J43" s="650">
        <v>6</v>
      </c>
      <c r="K43" s="650">
        <v>12</v>
      </c>
      <c r="N43" s="654"/>
      <c r="P43" s="654"/>
    </row>
    <row r="44" spans="1:16" x14ac:dyDescent="0.25">
      <c r="A44" s="694">
        <v>38</v>
      </c>
      <c r="B44" s="694">
        <v>37</v>
      </c>
      <c r="C44" s="698" t="s">
        <v>87</v>
      </c>
      <c r="D44" s="699" t="s">
        <v>88</v>
      </c>
      <c r="E44" s="650">
        <v>697</v>
      </c>
      <c r="F44" s="811">
        <v>10</v>
      </c>
      <c r="G44" s="811">
        <v>4</v>
      </c>
      <c r="H44" s="650">
        <v>1</v>
      </c>
      <c r="I44" s="650">
        <v>0</v>
      </c>
      <c r="J44" s="650">
        <v>0</v>
      </c>
      <c r="K44" s="650">
        <v>1</v>
      </c>
      <c r="N44" s="654"/>
      <c r="P44" s="654"/>
    </row>
    <row r="45" spans="1:16" x14ac:dyDescent="0.25">
      <c r="A45" s="694">
        <v>39</v>
      </c>
      <c r="B45" s="694">
        <v>38</v>
      </c>
      <c r="C45" s="219" t="s">
        <v>89</v>
      </c>
      <c r="D45" s="699" t="s">
        <v>90</v>
      </c>
      <c r="E45" s="650">
        <v>993</v>
      </c>
      <c r="F45" s="811">
        <v>17</v>
      </c>
      <c r="G45" s="811">
        <v>15</v>
      </c>
      <c r="H45" s="650">
        <v>6</v>
      </c>
      <c r="I45" s="650">
        <v>4</v>
      </c>
      <c r="J45" s="650">
        <v>0</v>
      </c>
      <c r="K45" s="650">
        <v>2</v>
      </c>
      <c r="N45" s="654"/>
      <c r="P45" s="654"/>
    </row>
    <row r="46" spans="1:16" x14ac:dyDescent="0.25">
      <c r="A46" s="694">
        <v>40</v>
      </c>
      <c r="B46" s="694">
        <v>39</v>
      </c>
      <c r="C46" s="698" t="s">
        <v>91</v>
      </c>
      <c r="D46" s="699" t="s">
        <v>92</v>
      </c>
      <c r="E46" s="650">
        <v>4956</v>
      </c>
      <c r="F46" s="811">
        <v>33</v>
      </c>
      <c r="G46" s="811">
        <v>32</v>
      </c>
      <c r="H46" s="650">
        <v>50</v>
      </c>
      <c r="I46" s="650">
        <v>41</v>
      </c>
      <c r="J46" s="650">
        <v>3</v>
      </c>
      <c r="K46" s="650">
        <v>10</v>
      </c>
      <c r="N46" s="654"/>
      <c r="P46" s="654"/>
    </row>
    <row r="47" spans="1:16" x14ac:dyDescent="0.25">
      <c r="A47" s="694">
        <v>41</v>
      </c>
      <c r="B47" s="694">
        <v>40</v>
      </c>
      <c r="C47" s="218" t="s">
        <v>93</v>
      </c>
      <c r="D47" s="699" t="s">
        <v>94</v>
      </c>
      <c r="E47" s="650">
        <v>1310</v>
      </c>
      <c r="F47" s="811">
        <v>63</v>
      </c>
      <c r="G47" s="811">
        <v>63</v>
      </c>
      <c r="H47" s="650">
        <v>22</v>
      </c>
      <c r="I47" s="650">
        <v>10</v>
      </c>
      <c r="J47" s="650">
        <v>6</v>
      </c>
      <c r="K47" s="650">
        <v>6</v>
      </c>
      <c r="N47" s="654"/>
      <c r="P47" s="654"/>
    </row>
    <row r="48" spans="1:16" x14ac:dyDescent="0.25">
      <c r="A48" s="694">
        <v>42</v>
      </c>
      <c r="B48" s="694">
        <v>41</v>
      </c>
      <c r="C48" s="218" t="s">
        <v>95</v>
      </c>
      <c r="D48" s="699" t="s">
        <v>96</v>
      </c>
      <c r="E48" s="650">
        <v>3981</v>
      </c>
      <c r="F48" s="811">
        <v>219</v>
      </c>
      <c r="G48" s="811">
        <v>180</v>
      </c>
      <c r="H48" s="650">
        <v>65</v>
      </c>
      <c r="I48" s="650">
        <v>52</v>
      </c>
      <c r="J48" s="650">
        <v>24</v>
      </c>
      <c r="K48" s="650">
        <v>35</v>
      </c>
      <c r="N48" s="654"/>
      <c r="P48" s="654"/>
    </row>
    <row r="49" spans="1:16" x14ac:dyDescent="0.25">
      <c r="A49" s="694">
        <v>43</v>
      </c>
      <c r="B49" s="694">
        <v>42</v>
      </c>
      <c r="C49" s="698" t="s">
        <v>97</v>
      </c>
      <c r="D49" s="699" t="s">
        <v>98</v>
      </c>
      <c r="E49" s="650">
        <v>899</v>
      </c>
      <c r="F49" s="811">
        <v>53</v>
      </c>
      <c r="G49" s="811">
        <v>53</v>
      </c>
      <c r="H49" s="650">
        <v>16</v>
      </c>
      <c r="I49" s="650">
        <v>16</v>
      </c>
      <c r="J49" s="650">
        <v>0</v>
      </c>
      <c r="K49" s="650">
        <v>2</v>
      </c>
      <c r="N49" s="654"/>
      <c r="P49" s="654"/>
    </row>
    <row r="50" spans="1:16" x14ac:dyDescent="0.25">
      <c r="A50" s="694"/>
      <c r="B50" s="694">
        <v>43</v>
      </c>
      <c r="C50" s="219" t="s">
        <v>184</v>
      </c>
      <c r="D50" s="699" t="s">
        <v>185</v>
      </c>
      <c r="E50" s="650">
        <v>1276</v>
      </c>
      <c r="F50" s="811">
        <v>60</v>
      </c>
      <c r="G50" s="811">
        <v>60</v>
      </c>
      <c r="H50" s="650">
        <v>27</v>
      </c>
      <c r="I50" s="650">
        <v>13</v>
      </c>
      <c r="J50" s="650">
        <v>9</v>
      </c>
      <c r="K50" s="650">
        <v>7</v>
      </c>
      <c r="N50" s="654"/>
      <c r="P50" s="654"/>
    </row>
    <row r="51" spans="1:16" x14ac:dyDescent="0.25">
      <c r="A51" s="694">
        <v>44</v>
      </c>
      <c r="B51" s="694">
        <v>44</v>
      </c>
      <c r="C51" s="698" t="s">
        <v>99</v>
      </c>
      <c r="D51" s="699" t="s">
        <v>100</v>
      </c>
      <c r="E51" s="650">
        <v>1492</v>
      </c>
      <c r="F51" s="811">
        <v>18</v>
      </c>
      <c r="G51" s="811">
        <v>18</v>
      </c>
      <c r="H51" s="650">
        <v>6</v>
      </c>
      <c r="I51" s="650">
        <v>3</v>
      </c>
      <c r="J51" s="650">
        <v>1</v>
      </c>
      <c r="K51" s="650">
        <v>2</v>
      </c>
      <c r="N51" s="654"/>
      <c r="P51" s="654"/>
    </row>
    <row r="52" spans="1:16" x14ac:dyDescent="0.25">
      <c r="A52" s="694">
        <v>45</v>
      </c>
      <c r="B52" s="694">
        <v>45</v>
      </c>
      <c r="C52" s="219" t="s">
        <v>101</v>
      </c>
      <c r="D52" s="699" t="s">
        <v>102</v>
      </c>
      <c r="E52" s="650">
        <v>1758</v>
      </c>
      <c r="F52" s="811">
        <v>21</v>
      </c>
      <c r="G52" s="811">
        <v>21</v>
      </c>
      <c r="H52" s="650">
        <v>5</v>
      </c>
      <c r="I52" s="650">
        <v>4</v>
      </c>
      <c r="J52" s="650">
        <v>4</v>
      </c>
      <c r="K52" s="650">
        <v>4</v>
      </c>
      <c r="N52" s="654"/>
      <c r="P52" s="654"/>
    </row>
    <row r="53" spans="1:16" x14ac:dyDescent="0.25">
      <c r="A53" s="694">
        <v>46</v>
      </c>
      <c r="B53" s="694">
        <v>46</v>
      </c>
      <c r="C53" s="698" t="s">
        <v>103</v>
      </c>
      <c r="D53" s="699" t="s">
        <v>104</v>
      </c>
      <c r="E53" s="650">
        <v>558</v>
      </c>
      <c r="F53" s="811">
        <v>20</v>
      </c>
      <c r="G53" s="811">
        <v>15</v>
      </c>
      <c r="H53" s="650">
        <v>6</v>
      </c>
      <c r="I53" s="650">
        <v>4</v>
      </c>
      <c r="J53" s="650">
        <v>2</v>
      </c>
      <c r="K53" s="650">
        <v>4</v>
      </c>
      <c r="N53" s="654"/>
      <c r="P53" s="654"/>
    </row>
    <row r="54" spans="1:16" x14ac:dyDescent="0.25">
      <c r="A54" s="694">
        <v>47</v>
      </c>
      <c r="B54" s="694">
        <v>47</v>
      </c>
      <c r="C54" s="219" t="s">
        <v>105</v>
      </c>
      <c r="D54" s="699" t="s">
        <v>106</v>
      </c>
      <c r="E54" s="650">
        <v>1025</v>
      </c>
      <c r="F54" s="811">
        <v>27</v>
      </c>
      <c r="G54" s="811">
        <v>21</v>
      </c>
      <c r="H54" s="650">
        <v>64</v>
      </c>
      <c r="I54" s="650">
        <v>30</v>
      </c>
      <c r="J54" s="650">
        <v>18</v>
      </c>
      <c r="K54" s="650">
        <v>54</v>
      </c>
      <c r="N54" s="654"/>
      <c r="P54" s="654"/>
    </row>
    <row r="55" spans="1:16" x14ac:dyDescent="0.25">
      <c r="A55" s="694">
        <v>48</v>
      </c>
      <c r="B55" s="694">
        <v>48</v>
      </c>
      <c r="C55" s="698" t="s">
        <v>107</v>
      </c>
      <c r="D55" s="699" t="s">
        <v>108</v>
      </c>
      <c r="E55" s="650">
        <v>1851</v>
      </c>
      <c r="F55" s="811">
        <v>44</v>
      </c>
      <c r="G55" s="811">
        <v>44</v>
      </c>
      <c r="H55" s="650">
        <v>14</v>
      </c>
      <c r="I55" s="650">
        <v>9</v>
      </c>
      <c r="J55" s="650">
        <v>11</v>
      </c>
      <c r="K55" s="650">
        <v>3</v>
      </c>
      <c r="N55" s="654"/>
      <c r="P55" s="654"/>
    </row>
    <row r="56" spans="1:16" x14ac:dyDescent="0.25">
      <c r="A56" s="694">
        <v>49</v>
      </c>
      <c r="B56" s="694">
        <v>49</v>
      </c>
      <c r="C56" s="698" t="s">
        <v>109</v>
      </c>
      <c r="D56" s="699" t="s">
        <v>110</v>
      </c>
      <c r="E56" s="650">
        <v>6181</v>
      </c>
      <c r="F56" s="811">
        <v>416</v>
      </c>
      <c r="G56" s="811">
        <v>416</v>
      </c>
      <c r="H56" s="650">
        <v>102</v>
      </c>
      <c r="I56" s="650">
        <v>78</v>
      </c>
      <c r="J56" s="650">
        <v>20</v>
      </c>
      <c r="K56" s="650">
        <v>15</v>
      </c>
      <c r="N56" s="654"/>
      <c r="P56" s="654"/>
    </row>
    <row r="57" spans="1:16" x14ac:dyDescent="0.25">
      <c r="A57" s="694"/>
      <c r="B57" s="694">
        <v>50</v>
      </c>
      <c r="C57" s="698" t="s">
        <v>200</v>
      </c>
      <c r="D57" s="699" t="s">
        <v>201</v>
      </c>
      <c r="E57" s="650">
        <v>1345</v>
      </c>
      <c r="F57" s="811">
        <v>35</v>
      </c>
      <c r="G57" s="811">
        <v>35</v>
      </c>
      <c r="H57" s="650">
        <v>12</v>
      </c>
      <c r="I57" s="650">
        <v>9</v>
      </c>
      <c r="J57" s="650">
        <v>3</v>
      </c>
      <c r="K57" s="650">
        <v>0</v>
      </c>
      <c r="N57" s="654"/>
      <c r="P57" s="654"/>
    </row>
    <row r="58" spans="1:16" x14ac:dyDescent="0.25">
      <c r="A58" s="694">
        <v>50</v>
      </c>
      <c r="B58" s="694">
        <v>51</v>
      </c>
      <c r="C58" s="698" t="s">
        <v>111</v>
      </c>
      <c r="D58" s="699" t="s">
        <v>112</v>
      </c>
      <c r="E58" s="650">
        <v>934</v>
      </c>
      <c r="F58" s="811">
        <v>72</v>
      </c>
      <c r="G58" s="811">
        <v>72</v>
      </c>
      <c r="H58" s="650">
        <v>16</v>
      </c>
      <c r="I58" s="650">
        <v>8</v>
      </c>
      <c r="J58" s="650">
        <v>1</v>
      </c>
      <c r="K58" s="650">
        <v>10</v>
      </c>
      <c r="N58" s="654"/>
      <c r="P58" s="654"/>
    </row>
    <row r="59" spans="1:16" x14ac:dyDescent="0.25">
      <c r="A59" s="694"/>
      <c r="B59" s="694">
        <v>52</v>
      </c>
      <c r="C59" s="219" t="s">
        <v>204</v>
      </c>
      <c r="D59" s="699" t="s">
        <v>205</v>
      </c>
      <c r="E59" s="650">
        <v>1021</v>
      </c>
      <c r="F59" s="811">
        <v>20</v>
      </c>
      <c r="G59" s="811">
        <v>20</v>
      </c>
      <c r="H59" s="650">
        <v>9</v>
      </c>
      <c r="I59" s="650">
        <v>5</v>
      </c>
      <c r="J59" s="650">
        <v>2</v>
      </c>
      <c r="K59" s="650">
        <v>3</v>
      </c>
      <c r="N59" s="654"/>
      <c r="P59" s="654"/>
    </row>
    <row r="60" spans="1:16" x14ac:dyDescent="0.25">
      <c r="A60" s="694">
        <v>51</v>
      </c>
      <c r="B60" s="694">
        <v>53</v>
      </c>
      <c r="C60" s="698" t="s">
        <v>113</v>
      </c>
      <c r="D60" s="699" t="s">
        <v>114</v>
      </c>
      <c r="E60" s="650">
        <v>0</v>
      </c>
      <c r="F60" s="811">
        <v>0</v>
      </c>
      <c r="G60" s="811">
        <v>0</v>
      </c>
      <c r="H60" s="650">
        <v>0</v>
      </c>
      <c r="I60" s="650">
        <v>0</v>
      </c>
      <c r="J60" s="650">
        <v>0</v>
      </c>
      <c r="K60" s="650">
        <v>0</v>
      </c>
      <c r="N60" s="654"/>
      <c r="P60" s="654"/>
    </row>
    <row r="61" spans="1:16" x14ac:dyDescent="0.25">
      <c r="A61" s="694">
        <v>52</v>
      </c>
      <c r="B61" s="694">
        <v>54</v>
      </c>
      <c r="C61" s="698" t="s">
        <v>115</v>
      </c>
      <c r="D61" s="699" t="s">
        <v>116</v>
      </c>
      <c r="E61" s="650">
        <v>0</v>
      </c>
      <c r="F61" s="811">
        <v>0</v>
      </c>
      <c r="G61" s="811">
        <v>0</v>
      </c>
      <c r="H61" s="650">
        <v>0</v>
      </c>
      <c r="I61" s="650">
        <v>0</v>
      </c>
      <c r="J61" s="650">
        <v>0</v>
      </c>
      <c r="K61" s="650">
        <v>0</v>
      </c>
      <c r="N61" s="654"/>
      <c r="P61" s="654"/>
    </row>
    <row r="62" spans="1:16" x14ac:dyDescent="0.25">
      <c r="A62" s="694">
        <v>53</v>
      </c>
      <c r="B62" s="694">
        <v>55</v>
      </c>
      <c r="C62" s="698" t="s">
        <v>117</v>
      </c>
      <c r="D62" s="699" t="s">
        <v>118</v>
      </c>
      <c r="E62" s="650">
        <v>0</v>
      </c>
      <c r="F62" s="811">
        <v>0</v>
      </c>
      <c r="G62" s="811">
        <v>0</v>
      </c>
      <c r="H62" s="650">
        <v>0</v>
      </c>
      <c r="I62" s="650">
        <v>0</v>
      </c>
      <c r="J62" s="650">
        <v>0</v>
      </c>
      <c r="K62" s="650">
        <v>0</v>
      </c>
      <c r="N62" s="654"/>
      <c r="P62" s="654"/>
    </row>
    <row r="63" spans="1:16" x14ac:dyDescent="0.25">
      <c r="A63" s="694">
        <v>54</v>
      </c>
      <c r="B63" s="694">
        <v>56</v>
      </c>
      <c r="C63" s="219" t="s">
        <v>119</v>
      </c>
      <c r="D63" s="699" t="s">
        <v>120</v>
      </c>
      <c r="E63" s="650">
        <v>0</v>
      </c>
      <c r="F63" s="811">
        <v>0</v>
      </c>
      <c r="G63" s="811">
        <v>0</v>
      </c>
      <c r="H63" s="650">
        <v>0</v>
      </c>
      <c r="I63" s="650">
        <v>0</v>
      </c>
      <c r="J63" s="650">
        <v>0</v>
      </c>
      <c r="K63" s="650">
        <v>0</v>
      </c>
      <c r="N63" s="654"/>
      <c r="P63" s="654"/>
    </row>
    <row r="64" spans="1:16" x14ac:dyDescent="0.25">
      <c r="A64" s="694">
        <v>55</v>
      </c>
      <c r="B64" s="694">
        <v>57</v>
      </c>
      <c r="C64" s="218" t="s">
        <v>121</v>
      </c>
      <c r="D64" s="699" t="s">
        <v>122</v>
      </c>
      <c r="E64" s="650">
        <v>0</v>
      </c>
      <c r="F64" s="811">
        <v>0</v>
      </c>
      <c r="G64" s="811">
        <v>0</v>
      </c>
      <c r="H64" s="650">
        <v>0</v>
      </c>
      <c r="I64" s="650">
        <v>0</v>
      </c>
      <c r="J64" s="650">
        <v>0</v>
      </c>
      <c r="K64" s="650">
        <v>0</v>
      </c>
      <c r="N64" s="654"/>
      <c r="P64" s="654"/>
    </row>
    <row r="65" spans="1:16" x14ac:dyDescent="0.25">
      <c r="A65" s="694">
        <v>56</v>
      </c>
      <c r="B65" s="694">
        <v>58</v>
      </c>
      <c r="C65" s="219" t="s">
        <v>123</v>
      </c>
      <c r="D65" s="699" t="s">
        <v>124</v>
      </c>
      <c r="E65" s="650">
        <v>0</v>
      </c>
      <c r="F65" s="811">
        <v>0</v>
      </c>
      <c r="G65" s="811">
        <v>0</v>
      </c>
      <c r="H65" s="650">
        <v>0</v>
      </c>
      <c r="I65" s="650">
        <v>0</v>
      </c>
      <c r="J65" s="650">
        <v>0</v>
      </c>
      <c r="K65" s="650">
        <v>0</v>
      </c>
      <c r="N65" s="654"/>
      <c r="P65" s="654"/>
    </row>
    <row r="66" spans="1:16" x14ac:dyDescent="0.25">
      <c r="A66" s="694">
        <v>57</v>
      </c>
      <c r="B66" s="694">
        <v>59</v>
      </c>
      <c r="C66" s="698" t="s">
        <v>125</v>
      </c>
      <c r="D66" s="699" t="s">
        <v>126</v>
      </c>
      <c r="E66" s="650">
        <v>0</v>
      </c>
      <c r="F66" s="811">
        <v>0</v>
      </c>
      <c r="G66" s="811">
        <v>0</v>
      </c>
      <c r="H66" s="650">
        <v>0</v>
      </c>
      <c r="I66" s="650">
        <v>0</v>
      </c>
      <c r="J66" s="650">
        <v>0</v>
      </c>
      <c r="K66" s="650">
        <v>0</v>
      </c>
      <c r="N66" s="654"/>
      <c r="P66" s="654"/>
    </row>
    <row r="67" spans="1:16" x14ac:dyDescent="0.25">
      <c r="A67" s="694">
        <v>58</v>
      </c>
      <c r="B67" s="694">
        <v>60</v>
      </c>
      <c r="C67" s="218" t="s">
        <v>127</v>
      </c>
      <c r="D67" s="699" t="s">
        <v>128</v>
      </c>
      <c r="E67" s="650">
        <v>0</v>
      </c>
      <c r="F67" s="811">
        <v>0</v>
      </c>
      <c r="G67" s="811">
        <v>0</v>
      </c>
      <c r="H67" s="650">
        <v>0</v>
      </c>
      <c r="I67" s="650">
        <v>0</v>
      </c>
      <c r="J67" s="650">
        <v>0</v>
      </c>
      <c r="K67" s="650">
        <v>0</v>
      </c>
      <c r="N67" s="654"/>
      <c r="P67" s="654"/>
    </row>
    <row r="68" spans="1:16" x14ac:dyDescent="0.25">
      <c r="A68" s="694">
        <v>59</v>
      </c>
      <c r="B68" s="694">
        <v>61</v>
      </c>
      <c r="C68" s="218" t="s">
        <v>129</v>
      </c>
      <c r="D68" s="699" t="s">
        <v>130</v>
      </c>
      <c r="E68" s="650">
        <v>0</v>
      </c>
      <c r="F68" s="811">
        <v>0</v>
      </c>
      <c r="G68" s="811">
        <v>0</v>
      </c>
      <c r="H68" s="650">
        <v>0</v>
      </c>
      <c r="I68" s="650">
        <v>0</v>
      </c>
      <c r="J68" s="650">
        <v>0</v>
      </c>
      <c r="K68" s="650">
        <v>0</v>
      </c>
      <c r="N68" s="654"/>
      <c r="P68" s="654"/>
    </row>
    <row r="69" spans="1:16" x14ac:dyDescent="0.25">
      <c r="A69" s="694">
        <v>60</v>
      </c>
      <c r="B69" s="694">
        <v>62</v>
      </c>
      <c r="C69" s="219" t="s">
        <v>131</v>
      </c>
      <c r="D69" s="699" t="s">
        <v>132</v>
      </c>
      <c r="E69" s="650">
        <v>5404</v>
      </c>
      <c r="F69" s="811">
        <v>0</v>
      </c>
      <c r="G69" s="811">
        <v>0</v>
      </c>
      <c r="H69" s="650">
        <v>34</v>
      </c>
      <c r="I69" s="650">
        <v>34</v>
      </c>
      <c r="J69" s="650">
        <v>0</v>
      </c>
      <c r="K69" s="650">
        <v>0</v>
      </c>
      <c r="N69" s="654"/>
      <c r="P69" s="654"/>
    </row>
    <row r="70" spans="1:16" x14ac:dyDescent="0.25">
      <c r="A70" s="694">
        <v>61</v>
      </c>
      <c r="B70" s="694">
        <v>63</v>
      </c>
      <c r="C70" s="219" t="s">
        <v>133</v>
      </c>
      <c r="D70" s="699" t="s">
        <v>134</v>
      </c>
      <c r="E70" s="650">
        <v>3181</v>
      </c>
      <c r="F70" s="811">
        <v>83</v>
      </c>
      <c r="G70" s="811">
        <v>83</v>
      </c>
      <c r="H70" s="650">
        <v>28</v>
      </c>
      <c r="I70" s="650">
        <v>11</v>
      </c>
      <c r="J70" s="650">
        <v>9</v>
      </c>
      <c r="K70" s="650">
        <v>9</v>
      </c>
      <c r="N70" s="654"/>
      <c r="P70" s="654"/>
    </row>
    <row r="71" spans="1:16" x14ac:dyDescent="0.25">
      <c r="A71" s="694">
        <v>62</v>
      </c>
      <c r="B71" s="694">
        <v>64</v>
      </c>
      <c r="C71" s="219" t="s">
        <v>135</v>
      </c>
      <c r="D71" s="699" t="s">
        <v>136</v>
      </c>
      <c r="E71" s="650">
        <v>7198</v>
      </c>
      <c r="F71" s="811">
        <v>170</v>
      </c>
      <c r="G71" s="811">
        <v>277</v>
      </c>
      <c r="H71" s="650">
        <v>42</v>
      </c>
      <c r="I71" s="650">
        <v>27</v>
      </c>
      <c r="J71" s="650">
        <v>16</v>
      </c>
      <c r="K71" s="650">
        <v>23</v>
      </c>
      <c r="N71" s="654"/>
      <c r="P71" s="654"/>
    </row>
    <row r="72" spans="1:16" x14ac:dyDescent="0.25">
      <c r="A72" s="694">
        <v>63</v>
      </c>
      <c r="B72" s="694">
        <v>65</v>
      </c>
      <c r="C72" s="219" t="s">
        <v>137</v>
      </c>
      <c r="D72" s="699" t="s">
        <v>138</v>
      </c>
      <c r="E72" s="650">
        <v>0</v>
      </c>
      <c r="F72" s="811">
        <v>0</v>
      </c>
      <c r="G72" s="811">
        <v>0</v>
      </c>
      <c r="H72" s="650">
        <v>0</v>
      </c>
      <c r="I72" s="650">
        <v>0</v>
      </c>
      <c r="J72" s="650">
        <v>0</v>
      </c>
      <c r="K72" s="650">
        <v>0</v>
      </c>
      <c r="N72" s="654"/>
      <c r="P72" s="654"/>
    </row>
    <row r="73" spans="1:16" x14ac:dyDescent="0.25">
      <c r="A73" s="694">
        <v>64</v>
      </c>
      <c r="B73" s="694">
        <v>66</v>
      </c>
      <c r="C73" s="218" t="s">
        <v>139</v>
      </c>
      <c r="D73" s="699" t="s">
        <v>140</v>
      </c>
      <c r="E73" s="650">
        <v>0</v>
      </c>
      <c r="F73" s="811">
        <v>0</v>
      </c>
      <c r="G73" s="811">
        <v>0</v>
      </c>
      <c r="H73" s="650">
        <v>0</v>
      </c>
      <c r="I73" s="650">
        <v>0</v>
      </c>
      <c r="J73" s="650">
        <v>0</v>
      </c>
      <c r="K73" s="650">
        <v>0</v>
      </c>
      <c r="N73" s="654"/>
      <c r="P73" s="654"/>
    </row>
    <row r="74" spans="1:16" x14ac:dyDescent="0.25">
      <c r="A74" s="694">
        <v>65</v>
      </c>
      <c r="B74" s="694">
        <v>67</v>
      </c>
      <c r="C74" s="219" t="s">
        <v>141</v>
      </c>
      <c r="D74" s="699" t="s">
        <v>142</v>
      </c>
      <c r="E74" s="650">
        <v>0</v>
      </c>
      <c r="F74" s="811">
        <v>0</v>
      </c>
      <c r="G74" s="811">
        <v>0</v>
      </c>
      <c r="H74" s="650">
        <v>0</v>
      </c>
      <c r="I74" s="650">
        <v>0</v>
      </c>
      <c r="J74" s="650">
        <v>0</v>
      </c>
      <c r="K74" s="650">
        <v>0</v>
      </c>
      <c r="N74" s="654"/>
      <c r="P74" s="654"/>
    </row>
    <row r="75" spans="1:16" x14ac:dyDescent="0.25">
      <c r="A75" s="694">
        <v>66</v>
      </c>
      <c r="B75" s="694">
        <v>68</v>
      </c>
      <c r="C75" s="219" t="s">
        <v>143</v>
      </c>
      <c r="D75" s="699" t="s">
        <v>144</v>
      </c>
      <c r="E75" s="650">
        <v>0</v>
      </c>
      <c r="F75" s="811">
        <v>0</v>
      </c>
      <c r="G75" s="811">
        <v>0</v>
      </c>
      <c r="H75" s="650">
        <v>0</v>
      </c>
      <c r="I75" s="650">
        <v>0</v>
      </c>
      <c r="J75" s="650">
        <v>0</v>
      </c>
      <c r="K75" s="650">
        <v>0</v>
      </c>
      <c r="N75" s="654"/>
      <c r="P75" s="654"/>
    </row>
    <row r="76" spans="1:16" x14ac:dyDescent="0.25">
      <c r="A76" s="694">
        <v>67</v>
      </c>
      <c r="B76" s="694">
        <v>69</v>
      </c>
      <c r="C76" s="218" t="s">
        <v>145</v>
      </c>
      <c r="D76" s="699" t="s">
        <v>146</v>
      </c>
      <c r="E76" s="650">
        <v>0</v>
      </c>
      <c r="F76" s="811">
        <v>0</v>
      </c>
      <c r="G76" s="811">
        <v>0</v>
      </c>
      <c r="H76" s="650">
        <v>0</v>
      </c>
      <c r="I76" s="650">
        <v>0</v>
      </c>
      <c r="J76" s="650">
        <v>0</v>
      </c>
      <c r="K76" s="650">
        <v>0</v>
      </c>
      <c r="N76" s="654"/>
      <c r="P76" s="654"/>
    </row>
    <row r="77" spans="1:16" x14ac:dyDescent="0.25">
      <c r="A77" s="694">
        <v>68</v>
      </c>
      <c r="B77" s="694">
        <v>70</v>
      </c>
      <c r="C77" s="218" t="s">
        <v>147</v>
      </c>
      <c r="D77" s="699" t="s">
        <v>148</v>
      </c>
      <c r="E77" s="650">
        <v>0</v>
      </c>
      <c r="F77" s="811">
        <v>0</v>
      </c>
      <c r="G77" s="811">
        <v>0</v>
      </c>
      <c r="H77" s="650">
        <v>0</v>
      </c>
      <c r="I77" s="650">
        <v>0</v>
      </c>
      <c r="J77" s="650">
        <v>0</v>
      </c>
      <c r="K77" s="650">
        <v>0</v>
      </c>
      <c r="N77" s="654"/>
      <c r="P77" s="654"/>
    </row>
    <row r="78" spans="1:16" x14ac:dyDescent="0.25">
      <c r="A78" s="694">
        <v>69</v>
      </c>
      <c r="B78" s="694">
        <v>71</v>
      </c>
      <c r="C78" s="218" t="s">
        <v>149</v>
      </c>
      <c r="D78" s="699" t="s">
        <v>150</v>
      </c>
      <c r="E78" s="650">
        <v>0</v>
      </c>
      <c r="F78" s="811">
        <v>0</v>
      </c>
      <c r="G78" s="811">
        <v>0</v>
      </c>
      <c r="H78" s="650">
        <v>0</v>
      </c>
      <c r="I78" s="650">
        <v>0</v>
      </c>
      <c r="J78" s="650">
        <v>0</v>
      </c>
      <c r="K78" s="650">
        <v>0</v>
      </c>
      <c r="N78" s="654"/>
      <c r="P78" s="654"/>
    </row>
    <row r="79" spans="1:16" x14ac:dyDescent="0.25">
      <c r="A79" s="694">
        <v>70</v>
      </c>
      <c r="B79" s="694">
        <v>72</v>
      </c>
      <c r="C79" s="698" t="s">
        <v>151</v>
      </c>
      <c r="D79" s="699" t="s">
        <v>152</v>
      </c>
      <c r="E79" s="650">
        <v>4159</v>
      </c>
      <c r="F79" s="811">
        <v>138</v>
      </c>
      <c r="G79" s="811">
        <v>138</v>
      </c>
      <c r="H79" s="650">
        <v>47</v>
      </c>
      <c r="I79" s="650">
        <v>13</v>
      </c>
      <c r="J79" s="650">
        <v>23</v>
      </c>
      <c r="K79" s="650">
        <v>11</v>
      </c>
      <c r="N79" s="654"/>
      <c r="P79" s="654"/>
    </row>
    <row r="80" spans="1:16" x14ac:dyDescent="0.25">
      <c r="A80" s="694">
        <v>71</v>
      </c>
      <c r="B80" s="694">
        <v>73</v>
      </c>
      <c r="C80" s="218" t="s">
        <v>153</v>
      </c>
      <c r="D80" s="699" t="s">
        <v>154</v>
      </c>
      <c r="E80" s="650">
        <v>9941</v>
      </c>
      <c r="F80" s="811">
        <v>254</v>
      </c>
      <c r="G80" s="811">
        <v>254</v>
      </c>
      <c r="H80" s="650">
        <v>110</v>
      </c>
      <c r="I80" s="650">
        <v>105</v>
      </c>
      <c r="J80" s="650">
        <v>1</v>
      </c>
      <c r="K80" s="650">
        <v>6</v>
      </c>
      <c r="N80" s="654"/>
      <c r="P80" s="654"/>
    </row>
    <row r="81" spans="1:16" x14ac:dyDescent="0.25">
      <c r="A81" s="694">
        <v>72</v>
      </c>
      <c r="B81" s="694">
        <v>74</v>
      </c>
      <c r="C81" s="698" t="s">
        <v>155</v>
      </c>
      <c r="D81" s="699" t="s">
        <v>156</v>
      </c>
      <c r="E81" s="650">
        <v>5301</v>
      </c>
      <c r="F81" s="811">
        <v>195</v>
      </c>
      <c r="G81" s="811">
        <v>356</v>
      </c>
      <c r="H81" s="650">
        <v>65</v>
      </c>
      <c r="I81" s="650">
        <v>41</v>
      </c>
      <c r="J81" s="650">
        <v>38</v>
      </c>
      <c r="K81" s="650">
        <v>23</v>
      </c>
      <c r="N81" s="654"/>
      <c r="P81" s="654"/>
    </row>
    <row r="82" spans="1:16" x14ac:dyDescent="0.25">
      <c r="A82" s="694">
        <v>73</v>
      </c>
      <c r="B82" s="694">
        <v>75</v>
      </c>
      <c r="C82" s="218" t="s">
        <v>157</v>
      </c>
      <c r="D82" s="699" t="s">
        <v>309</v>
      </c>
      <c r="E82" s="650">
        <v>3595</v>
      </c>
      <c r="F82" s="811">
        <v>150</v>
      </c>
      <c r="G82" s="811">
        <v>150</v>
      </c>
      <c r="H82" s="650">
        <v>47</v>
      </c>
      <c r="I82" s="650">
        <v>38</v>
      </c>
      <c r="J82" s="650">
        <v>19</v>
      </c>
      <c r="K82" s="650">
        <v>20</v>
      </c>
      <c r="N82" s="654"/>
      <c r="P82" s="654"/>
    </row>
    <row r="83" spans="1:16" x14ac:dyDescent="0.25">
      <c r="A83" s="694">
        <v>74</v>
      </c>
      <c r="B83" s="694">
        <v>76</v>
      </c>
      <c r="C83" s="218" t="s">
        <v>158</v>
      </c>
      <c r="D83" s="699" t="s">
        <v>159</v>
      </c>
      <c r="E83" s="650">
        <v>8987</v>
      </c>
      <c r="F83" s="811">
        <v>182</v>
      </c>
      <c r="G83" s="811">
        <v>182</v>
      </c>
      <c r="H83" s="650">
        <v>65</v>
      </c>
      <c r="I83" s="650">
        <v>52</v>
      </c>
      <c r="J83" s="650">
        <v>2</v>
      </c>
      <c r="K83" s="650">
        <v>11</v>
      </c>
      <c r="N83" s="654"/>
      <c r="P83" s="654"/>
    </row>
    <row r="84" spans="1:16" x14ac:dyDescent="0.25">
      <c r="A84" s="694">
        <v>75</v>
      </c>
      <c r="B84" s="694">
        <v>77</v>
      </c>
      <c r="C84" s="218" t="s">
        <v>160</v>
      </c>
      <c r="D84" s="699" t="s">
        <v>161</v>
      </c>
      <c r="E84" s="650">
        <v>0</v>
      </c>
      <c r="F84" s="811">
        <v>0</v>
      </c>
      <c r="G84" s="811">
        <v>0</v>
      </c>
      <c r="H84" s="650">
        <v>0</v>
      </c>
      <c r="I84" s="650">
        <v>0</v>
      </c>
      <c r="J84" s="650">
        <v>0</v>
      </c>
      <c r="K84" s="650">
        <v>0</v>
      </c>
      <c r="N84" s="654"/>
      <c r="P84" s="654"/>
    </row>
    <row r="85" spans="1:16" x14ac:dyDescent="0.25">
      <c r="A85" s="694">
        <v>76</v>
      </c>
      <c r="B85" s="694">
        <v>78</v>
      </c>
      <c r="C85" s="218" t="s">
        <v>162</v>
      </c>
      <c r="D85" s="699" t="s">
        <v>163</v>
      </c>
      <c r="E85" s="650">
        <v>7459</v>
      </c>
      <c r="F85" s="811">
        <v>204</v>
      </c>
      <c r="G85" s="811">
        <v>204</v>
      </c>
      <c r="H85" s="650">
        <v>73</v>
      </c>
      <c r="I85" s="650">
        <v>57</v>
      </c>
      <c r="J85" s="650">
        <v>24</v>
      </c>
      <c r="K85" s="650">
        <v>39</v>
      </c>
      <c r="N85" s="654"/>
      <c r="P85" s="654"/>
    </row>
    <row r="86" spans="1:16" x14ac:dyDescent="0.25">
      <c r="A86" s="694">
        <v>77</v>
      </c>
      <c r="B86" s="694">
        <v>79</v>
      </c>
      <c r="C86" s="218" t="s">
        <v>164</v>
      </c>
      <c r="D86" s="699" t="s">
        <v>165</v>
      </c>
      <c r="E86" s="650">
        <v>0</v>
      </c>
      <c r="F86" s="811">
        <v>0</v>
      </c>
      <c r="G86" s="811">
        <v>0</v>
      </c>
      <c r="H86" s="650">
        <v>0</v>
      </c>
      <c r="I86" s="650">
        <v>0</v>
      </c>
      <c r="J86" s="650">
        <v>0</v>
      </c>
      <c r="K86" s="650">
        <v>0</v>
      </c>
      <c r="N86" s="654"/>
      <c r="P86" s="654"/>
    </row>
    <row r="87" spans="1:16" x14ac:dyDescent="0.25">
      <c r="A87" s="694">
        <v>78</v>
      </c>
      <c r="B87" s="694">
        <v>80</v>
      </c>
      <c r="C87" s="219" t="s">
        <v>166</v>
      </c>
      <c r="D87" s="699" t="s">
        <v>167</v>
      </c>
      <c r="E87" s="650">
        <v>0</v>
      </c>
      <c r="F87" s="811">
        <v>0</v>
      </c>
      <c r="G87" s="811">
        <v>0</v>
      </c>
      <c r="H87" s="650">
        <v>0</v>
      </c>
      <c r="I87" s="650">
        <v>0</v>
      </c>
      <c r="J87" s="650">
        <v>0</v>
      </c>
      <c r="K87" s="650">
        <v>0</v>
      </c>
      <c r="N87" s="654"/>
      <c r="P87" s="654"/>
    </row>
    <row r="88" spans="1:16" x14ac:dyDescent="0.25">
      <c r="A88" s="955">
        <v>79</v>
      </c>
      <c r="B88" s="962">
        <v>81</v>
      </c>
      <c r="C88" s="965" t="s">
        <v>168</v>
      </c>
      <c r="D88" s="222" t="s">
        <v>320</v>
      </c>
      <c r="E88" s="650">
        <v>398</v>
      </c>
      <c r="F88" s="811">
        <v>6</v>
      </c>
      <c r="G88" s="811">
        <v>6</v>
      </c>
      <c r="H88" s="650">
        <v>3</v>
      </c>
      <c r="I88" s="650">
        <v>3</v>
      </c>
      <c r="J88" s="650">
        <v>0</v>
      </c>
      <c r="K88" s="650">
        <v>0</v>
      </c>
      <c r="N88" s="654"/>
      <c r="P88" s="654"/>
    </row>
    <row r="89" spans="1:16" ht="24" x14ac:dyDescent="0.25">
      <c r="A89" s="955"/>
      <c r="B89" s="963"/>
      <c r="C89" s="965"/>
      <c r="D89" s="699" t="s">
        <v>321</v>
      </c>
      <c r="E89" s="650">
        <f>E88</f>
        <v>398</v>
      </c>
      <c r="F89" s="811">
        <v>0</v>
      </c>
      <c r="G89" s="811">
        <v>0</v>
      </c>
      <c r="H89" s="650">
        <v>3</v>
      </c>
      <c r="I89" s="650">
        <v>3</v>
      </c>
      <c r="J89" s="650">
        <v>0</v>
      </c>
      <c r="K89" s="650">
        <v>0</v>
      </c>
      <c r="N89" s="654"/>
      <c r="P89" s="654"/>
    </row>
    <row r="90" spans="1:16" x14ac:dyDescent="0.25">
      <c r="A90" s="955"/>
      <c r="B90" s="963"/>
      <c r="C90" s="965"/>
      <c r="D90" s="699" t="s">
        <v>322</v>
      </c>
      <c r="E90" s="650">
        <v>0</v>
      </c>
      <c r="F90" s="811">
        <v>0</v>
      </c>
      <c r="G90" s="811">
        <v>0</v>
      </c>
      <c r="H90" s="650">
        <v>0</v>
      </c>
      <c r="I90" s="650">
        <v>0</v>
      </c>
      <c r="J90" s="650">
        <v>0</v>
      </c>
      <c r="K90" s="650">
        <v>0</v>
      </c>
      <c r="N90" s="654"/>
      <c r="P90" s="654"/>
    </row>
    <row r="91" spans="1:16" ht="24" x14ac:dyDescent="0.25">
      <c r="A91" s="955"/>
      <c r="B91" s="964"/>
      <c r="C91" s="965"/>
      <c r="D91" s="80" t="s">
        <v>323</v>
      </c>
      <c r="E91" s="650">
        <v>0</v>
      </c>
      <c r="F91" s="811">
        <v>0</v>
      </c>
      <c r="G91" s="811">
        <v>0</v>
      </c>
      <c r="H91" s="650">
        <v>0</v>
      </c>
      <c r="I91" s="650">
        <v>0</v>
      </c>
      <c r="J91" s="650">
        <v>0</v>
      </c>
      <c r="K91" s="650">
        <v>0</v>
      </c>
      <c r="N91" s="654"/>
      <c r="P91" s="654"/>
    </row>
    <row r="92" spans="1:16" x14ac:dyDescent="0.25">
      <c r="A92" s="694">
        <v>80</v>
      </c>
      <c r="B92" s="694">
        <v>82</v>
      </c>
      <c r="C92" s="219" t="s">
        <v>170</v>
      </c>
      <c r="D92" s="699" t="s">
        <v>171</v>
      </c>
      <c r="E92" s="650">
        <v>0</v>
      </c>
      <c r="F92" s="811">
        <v>0</v>
      </c>
      <c r="G92" s="811">
        <v>0</v>
      </c>
      <c r="H92" s="650">
        <v>0</v>
      </c>
      <c r="I92" s="650">
        <v>0</v>
      </c>
      <c r="J92" s="650">
        <v>0</v>
      </c>
      <c r="K92" s="650">
        <v>0</v>
      </c>
      <c r="N92" s="654"/>
      <c r="P92" s="654"/>
    </row>
    <row r="93" spans="1:16" x14ac:dyDescent="0.25">
      <c r="A93" s="694">
        <v>81</v>
      </c>
      <c r="B93" s="694">
        <v>83</v>
      </c>
      <c r="C93" s="219" t="s">
        <v>172</v>
      </c>
      <c r="D93" s="699" t="s">
        <v>173</v>
      </c>
      <c r="E93" s="650">
        <v>304</v>
      </c>
      <c r="F93" s="811">
        <v>0</v>
      </c>
      <c r="G93" s="811">
        <v>0</v>
      </c>
      <c r="H93" s="650">
        <v>0</v>
      </c>
      <c r="I93" s="650">
        <v>0</v>
      </c>
      <c r="J93" s="650">
        <v>0</v>
      </c>
      <c r="K93" s="650">
        <v>0</v>
      </c>
      <c r="N93" s="654"/>
      <c r="P93" s="654"/>
    </row>
    <row r="94" spans="1:16" x14ac:dyDescent="0.25">
      <c r="A94" s="694">
        <v>82</v>
      </c>
      <c r="B94" s="694">
        <v>84</v>
      </c>
      <c r="C94" s="698" t="s">
        <v>174</v>
      </c>
      <c r="D94" s="699" t="s">
        <v>175</v>
      </c>
      <c r="E94" s="650">
        <v>1989</v>
      </c>
      <c r="F94" s="811">
        <v>59</v>
      </c>
      <c r="G94" s="811">
        <v>59</v>
      </c>
      <c r="H94" s="650">
        <v>20</v>
      </c>
      <c r="I94" s="650">
        <v>9</v>
      </c>
      <c r="J94" s="650">
        <v>6</v>
      </c>
      <c r="K94" s="650">
        <v>5</v>
      </c>
      <c r="N94" s="654"/>
      <c r="P94" s="654"/>
    </row>
    <row r="95" spans="1:16" x14ac:dyDescent="0.25">
      <c r="A95" s="694">
        <v>83</v>
      </c>
      <c r="B95" s="694">
        <v>85</v>
      </c>
      <c r="C95" s="219" t="s">
        <v>176</v>
      </c>
      <c r="D95" s="699" t="s">
        <v>177</v>
      </c>
      <c r="E95" s="650">
        <v>821</v>
      </c>
      <c r="F95" s="811">
        <v>21</v>
      </c>
      <c r="G95" s="811">
        <v>21</v>
      </c>
      <c r="H95" s="650">
        <v>6</v>
      </c>
      <c r="I95" s="650">
        <v>2</v>
      </c>
      <c r="J95" s="650">
        <v>2</v>
      </c>
      <c r="K95" s="650">
        <v>2</v>
      </c>
      <c r="N95" s="654"/>
      <c r="P95" s="654"/>
    </row>
    <row r="96" spans="1:16" x14ac:dyDescent="0.25">
      <c r="A96" s="694">
        <v>84</v>
      </c>
      <c r="B96" s="694">
        <v>86</v>
      </c>
      <c r="C96" s="698" t="s">
        <v>178</v>
      </c>
      <c r="D96" s="699" t="s">
        <v>179</v>
      </c>
      <c r="E96" s="650">
        <v>828</v>
      </c>
      <c r="F96" s="811">
        <v>2</v>
      </c>
      <c r="G96" s="811">
        <v>2</v>
      </c>
      <c r="H96" s="650">
        <v>0</v>
      </c>
      <c r="I96" s="650">
        <v>0</v>
      </c>
      <c r="J96" s="650">
        <v>0</v>
      </c>
      <c r="K96" s="650">
        <v>0</v>
      </c>
      <c r="N96" s="654"/>
      <c r="P96" s="654"/>
    </row>
    <row r="97" spans="1:16" x14ac:dyDescent="0.25">
      <c r="A97" s="694">
        <v>85</v>
      </c>
      <c r="B97" s="694">
        <v>87</v>
      </c>
      <c r="C97" s="698" t="s">
        <v>180</v>
      </c>
      <c r="D97" s="699" t="s">
        <v>181</v>
      </c>
      <c r="E97" s="650">
        <v>2328</v>
      </c>
      <c r="F97" s="811">
        <v>43</v>
      </c>
      <c r="G97" s="811">
        <v>66</v>
      </c>
      <c r="H97" s="650">
        <v>21</v>
      </c>
      <c r="I97" s="650">
        <v>0</v>
      </c>
      <c r="J97" s="650">
        <v>20</v>
      </c>
      <c r="K97" s="650">
        <v>1</v>
      </c>
      <c r="N97" s="654"/>
      <c r="P97" s="654"/>
    </row>
    <row r="98" spans="1:16" x14ac:dyDescent="0.25">
      <c r="A98" s="694">
        <v>86</v>
      </c>
      <c r="B98" s="694">
        <v>88</v>
      </c>
      <c r="C98" s="219" t="s">
        <v>182</v>
      </c>
      <c r="D98" s="699" t="s">
        <v>183</v>
      </c>
      <c r="E98" s="650">
        <v>995</v>
      </c>
      <c r="F98" s="811">
        <v>6</v>
      </c>
      <c r="G98" s="811">
        <v>6</v>
      </c>
      <c r="H98" s="650">
        <v>3</v>
      </c>
      <c r="I98" s="650">
        <v>1</v>
      </c>
      <c r="J98" s="650">
        <v>1</v>
      </c>
      <c r="K98" s="650">
        <v>1</v>
      </c>
      <c r="N98" s="654"/>
      <c r="P98" s="654"/>
    </row>
    <row r="99" spans="1:16" x14ac:dyDescent="0.25">
      <c r="A99" s="694">
        <v>88</v>
      </c>
      <c r="B99" s="694">
        <v>89</v>
      </c>
      <c r="C99" s="218" t="s">
        <v>186</v>
      </c>
      <c r="D99" s="699" t="s">
        <v>187</v>
      </c>
      <c r="E99" s="650">
        <v>2796</v>
      </c>
      <c r="F99" s="811">
        <v>62</v>
      </c>
      <c r="G99" s="811">
        <v>70</v>
      </c>
      <c r="H99" s="650">
        <v>24</v>
      </c>
      <c r="I99" s="650">
        <v>0</v>
      </c>
      <c r="J99" s="650">
        <v>0</v>
      </c>
      <c r="K99" s="650">
        <v>24</v>
      </c>
      <c r="N99" s="654"/>
      <c r="P99" s="654"/>
    </row>
    <row r="100" spans="1:16" x14ac:dyDescent="0.25">
      <c r="A100" s="694">
        <v>89</v>
      </c>
      <c r="B100" s="694">
        <v>90</v>
      </c>
      <c r="C100" s="218" t="s">
        <v>188</v>
      </c>
      <c r="D100" s="699" t="s">
        <v>189</v>
      </c>
      <c r="E100" s="650">
        <v>2162</v>
      </c>
      <c r="F100" s="811">
        <v>50</v>
      </c>
      <c r="G100" s="811">
        <v>50</v>
      </c>
      <c r="H100" s="650">
        <v>16</v>
      </c>
      <c r="I100" s="650">
        <v>13</v>
      </c>
      <c r="J100" s="650">
        <v>5</v>
      </c>
      <c r="K100" s="650">
        <v>7</v>
      </c>
      <c r="N100" s="654"/>
      <c r="P100" s="654"/>
    </row>
    <row r="101" spans="1:16" x14ac:dyDescent="0.25">
      <c r="A101" s="694">
        <v>90</v>
      </c>
      <c r="B101" s="694">
        <v>91</v>
      </c>
      <c r="C101" s="698" t="s">
        <v>190</v>
      </c>
      <c r="D101" s="699" t="s">
        <v>191</v>
      </c>
      <c r="E101" s="650">
        <v>776</v>
      </c>
      <c r="F101" s="811">
        <v>2</v>
      </c>
      <c r="G101" s="811">
        <v>2</v>
      </c>
      <c r="H101" s="650">
        <v>0</v>
      </c>
      <c r="I101" s="650">
        <v>0</v>
      </c>
      <c r="J101" s="650">
        <v>0</v>
      </c>
      <c r="K101" s="650">
        <v>0</v>
      </c>
      <c r="N101" s="654"/>
      <c r="P101" s="654"/>
    </row>
    <row r="102" spans="1:16" x14ac:dyDescent="0.25">
      <c r="A102" s="694">
        <v>91</v>
      </c>
      <c r="B102" s="694">
        <v>92</v>
      </c>
      <c r="C102" s="218" t="s">
        <v>192</v>
      </c>
      <c r="D102" s="699" t="s">
        <v>193</v>
      </c>
      <c r="E102" s="650">
        <v>1239</v>
      </c>
      <c r="F102" s="811">
        <v>18</v>
      </c>
      <c r="G102" s="811">
        <v>6</v>
      </c>
      <c r="H102" s="650">
        <v>4</v>
      </c>
      <c r="I102" s="650">
        <v>4</v>
      </c>
      <c r="J102" s="650">
        <v>1</v>
      </c>
      <c r="K102" s="650">
        <v>1</v>
      </c>
      <c r="N102" s="654"/>
      <c r="P102" s="654"/>
    </row>
    <row r="103" spans="1:16" x14ac:dyDescent="0.25">
      <c r="A103" s="694">
        <v>92</v>
      </c>
      <c r="B103" s="694">
        <v>93</v>
      </c>
      <c r="C103" s="218" t="s">
        <v>194</v>
      </c>
      <c r="D103" s="699" t="s">
        <v>195</v>
      </c>
      <c r="E103" s="650">
        <v>1107</v>
      </c>
      <c r="F103" s="811">
        <v>2</v>
      </c>
      <c r="G103" s="811">
        <v>2</v>
      </c>
      <c r="H103" s="650">
        <v>0</v>
      </c>
      <c r="I103" s="650">
        <v>0</v>
      </c>
      <c r="J103" s="650">
        <v>0</v>
      </c>
      <c r="K103" s="650">
        <v>0</v>
      </c>
      <c r="N103" s="654"/>
      <c r="P103" s="654"/>
    </row>
    <row r="104" spans="1:16" x14ac:dyDescent="0.25">
      <c r="A104" s="694">
        <v>93</v>
      </c>
      <c r="B104" s="694">
        <v>94</v>
      </c>
      <c r="C104" s="219" t="s">
        <v>196</v>
      </c>
      <c r="D104" s="699" t="s">
        <v>197</v>
      </c>
      <c r="E104" s="650">
        <v>1317</v>
      </c>
      <c r="F104" s="811">
        <v>6</v>
      </c>
      <c r="G104" s="811">
        <v>4</v>
      </c>
      <c r="H104" s="650">
        <v>3</v>
      </c>
      <c r="I104" s="650">
        <v>1</v>
      </c>
      <c r="J104" s="650">
        <v>1</v>
      </c>
      <c r="K104" s="650">
        <v>1</v>
      </c>
      <c r="N104" s="654"/>
      <c r="P104" s="654"/>
    </row>
    <row r="105" spans="1:16" x14ac:dyDescent="0.25">
      <c r="A105" s="694">
        <v>94</v>
      </c>
      <c r="B105" s="694">
        <v>95</v>
      </c>
      <c r="C105" s="698" t="s">
        <v>198</v>
      </c>
      <c r="D105" s="699" t="s">
        <v>199</v>
      </c>
      <c r="E105" s="650">
        <v>893</v>
      </c>
      <c r="F105" s="811">
        <v>17</v>
      </c>
      <c r="G105" s="811">
        <v>17</v>
      </c>
      <c r="H105" s="650">
        <v>6</v>
      </c>
      <c r="I105" s="650">
        <v>6</v>
      </c>
      <c r="J105" s="650">
        <v>2</v>
      </c>
      <c r="K105" s="650">
        <v>4</v>
      </c>
      <c r="N105" s="654"/>
      <c r="P105" s="654"/>
    </row>
    <row r="106" spans="1:16" x14ac:dyDescent="0.25">
      <c r="A106" s="694">
        <v>96</v>
      </c>
      <c r="B106" s="694">
        <v>96</v>
      </c>
      <c r="C106" s="218" t="s">
        <v>202</v>
      </c>
      <c r="D106" s="699" t="s">
        <v>203</v>
      </c>
      <c r="E106" s="650">
        <v>2195</v>
      </c>
      <c r="F106" s="811">
        <v>38</v>
      </c>
      <c r="G106" s="811">
        <v>35</v>
      </c>
      <c r="H106" s="650">
        <v>14</v>
      </c>
      <c r="I106" s="650">
        <v>3</v>
      </c>
      <c r="J106" s="650">
        <v>2</v>
      </c>
      <c r="K106" s="650">
        <v>9</v>
      </c>
      <c r="N106" s="654"/>
      <c r="P106" s="654"/>
    </row>
    <row r="107" spans="1:16" x14ac:dyDescent="0.25">
      <c r="A107" s="694">
        <v>98</v>
      </c>
      <c r="B107" s="694">
        <v>97</v>
      </c>
      <c r="C107" s="218" t="s">
        <v>206</v>
      </c>
      <c r="D107" s="699" t="s">
        <v>207</v>
      </c>
      <c r="E107" s="650">
        <v>0</v>
      </c>
      <c r="F107" s="811">
        <v>0</v>
      </c>
      <c r="G107" s="811">
        <v>0</v>
      </c>
      <c r="H107" s="650">
        <v>0</v>
      </c>
      <c r="I107" s="650">
        <v>0</v>
      </c>
      <c r="J107" s="650">
        <v>0</v>
      </c>
      <c r="K107" s="650">
        <v>0</v>
      </c>
      <c r="N107" s="654"/>
      <c r="P107" s="654"/>
    </row>
    <row r="108" spans="1:16" x14ac:dyDescent="0.25">
      <c r="A108" s="694">
        <v>99</v>
      </c>
      <c r="B108" s="694">
        <v>98</v>
      </c>
      <c r="C108" s="218" t="s">
        <v>208</v>
      </c>
      <c r="D108" s="699" t="s">
        <v>209</v>
      </c>
      <c r="E108" s="650">
        <v>0</v>
      </c>
      <c r="F108" s="811">
        <v>0</v>
      </c>
      <c r="G108" s="811">
        <v>0</v>
      </c>
      <c r="H108" s="650">
        <v>0</v>
      </c>
      <c r="I108" s="650">
        <v>0</v>
      </c>
      <c r="J108" s="650">
        <v>0</v>
      </c>
      <c r="K108" s="650">
        <v>0</v>
      </c>
      <c r="N108" s="654"/>
      <c r="P108" s="654"/>
    </row>
    <row r="109" spans="1:16" x14ac:dyDescent="0.25">
      <c r="A109" s="694">
        <v>100</v>
      </c>
      <c r="B109" s="694">
        <v>99</v>
      </c>
      <c r="C109" s="698" t="s">
        <v>210</v>
      </c>
      <c r="D109" s="699" t="s">
        <v>211</v>
      </c>
      <c r="E109" s="650">
        <v>0</v>
      </c>
      <c r="F109" s="811">
        <v>0</v>
      </c>
      <c r="G109" s="811">
        <v>0</v>
      </c>
      <c r="H109" s="650">
        <v>0</v>
      </c>
      <c r="I109" s="650">
        <v>0</v>
      </c>
      <c r="J109" s="650">
        <v>0</v>
      </c>
      <c r="K109" s="650">
        <v>0</v>
      </c>
      <c r="N109" s="654"/>
      <c r="P109" s="654"/>
    </row>
    <row r="110" spans="1:16" x14ac:dyDescent="0.25">
      <c r="A110" s="694">
        <v>101</v>
      </c>
      <c r="B110" s="694">
        <v>100</v>
      </c>
      <c r="C110" s="698" t="s">
        <v>212</v>
      </c>
      <c r="D110" s="699" t="s">
        <v>213</v>
      </c>
      <c r="E110" s="650">
        <v>0</v>
      </c>
      <c r="F110" s="811">
        <v>0</v>
      </c>
      <c r="G110" s="811">
        <v>0</v>
      </c>
      <c r="H110" s="650">
        <v>0</v>
      </c>
      <c r="I110" s="650">
        <v>0</v>
      </c>
      <c r="J110" s="650">
        <v>0</v>
      </c>
      <c r="K110" s="650">
        <v>0</v>
      </c>
      <c r="N110" s="654"/>
      <c r="P110" s="654"/>
    </row>
    <row r="111" spans="1:16" x14ac:dyDescent="0.25">
      <c r="A111" s="694">
        <v>102</v>
      </c>
      <c r="B111" s="694">
        <v>101</v>
      </c>
      <c r="C111" s="698" t="s">
        <v>214</v>
      </c>
      <c r="D111" s="699" t="s">
        <v>215</v>
      </c>
      <c r="E111" s="650">
        <v>0</v>
      </c>
      <c r="F111" s="811">
        <v>0</v>
      </c>
      <c r="G111" s="811">
        <v>0</v>
      </c>
      <c r="H111" s="650">
        <v>0</v>
      </c>
      <c r="I111" s="650">
        <v>0</v>
      </c>
      <c r="J111" s="650">
        <v>0</v>
      </c>
      <c r="K111" s="650">
        <v>0</v>
      </c>
      <c r="N111" s="654"/>
      <c r="P111" s="654"/>
    </row>
    <row r="112" spans="1:16" x14ac:dyDescent="0.25">
      <c r="A112" s="694">
        <v>103</v>
      </c>
      <c r="B112" s="694">
        <v>102</v>
      </c>
      <c r="C112" s="698" t="s">
        <v>216</v>
      </c>
      <c r="D112" s="699" t="s">
        <v>217</v>
      </c>
      <c r="E112" s="650">
        <v>0</v>
      </c>
      <c r="F112" s="811">
        <v>0</v>
      </c>
      <c r="G112" s="811">
        <v>0</v>
      </c>
      <c r="H112" s="650">
        <v>0</v>
      </c>
      <c r="I112" s="650">
        <v>0</v>
      </c>
      <c r="J112" s="650">
        <v>0</v>
      </c>
      <c r="K112" s="650">
        <v>0</v>
      </c>
      <c r="N112" s="654"/>
      <c r="P112" s="654"/>
    </row>
    <row r="113" spans="1:16" x14ac:dyDescent="0.25">
      <c r="A113" s="694">
        <v>104</v>
      </c>
      <c r="B113" s="694">
        <v>103</v>
      </c>
      <c r="C113" s="698" t="s">
        <v>218</v>
      </c>
      <c r="D113" s="699" t="s">
        <v>219</v>
      </c>
      <c r="E113" s="650">
        <v>0</v>
      </c>
      <c r="F113" s="811">
        <v>0</v>
      </c>
      <c r="G113" s="811">
        <v>0</v>
      </c>
      <c r="H113" s="650">
        <v>0</v>
      </c>
      <c r="I113" s="650">
        <v>0</v>
      </c>
      <c r="J113" s="650">
        <v>0</v>
      </c>
      <c r="K113" s="650">
        <v>0</v>
      </c>
      <c r="N113" s="654"/>
      <c r="P113" s="654"/>
    </row>
    <row r="114" spans="1:16" x14ac:dyDescent="0.25">
      <c r="A114" s="694">
        <v>105</v>
      </c>
      <c r="B114" s="694">
        <v>104</v>
      </c>
      <c r="C114" s="223" t="s">
        <v>220</v>
      </c>
      <c r="D114" s="221" t="s">
        <v>221</v>
      </c>
      <c r="E114" s="650">
        <v>0</v>
      </c>
      <c r="F114" s="811">
        <v>0</v>
      </c>
      <c r="G114" s="811">
        <v>0</v>
      </c>
      <c r="H114" s="650">
        <v>0</v>
      </c>
      <c r="I114" s="650">
        <v>0</v>
      </c>
      <c r="J114" s="650">
        <v>0</v>
      </c>
      <c r="K114" s="650">
        <v>0</v>
      </c>
      <c r="N114" s="654"/>
      <c r="P114" s="654"/>
    </row>
    <row r="115" spans="1:16" x14ac:dyDescent="0.25">
      <c r="A115" s="694">
        <v>106</v>
      </c>
      <c r="B115" s="694">
        <v>105</v>
      </c>
      <c r="C115" s="219" t="s">
        <v>222</v>
      </c>
      <c r="D115" s="699" t="s">
        <v>223</v>
      </c>
      <c r="E115" s="650">
        <v>0</v>
      </c>
      <c r="F115" s="811">
        <v>0</v>
      </c>
      <c r="G115" s="811">
        <v>0</v>
      </c>
      <c r="H115" s="650">
        <v>0</v>
      </c>
      <c r="I115" s="650">
        <v>0</v>
      </c>
      <c r="J115" s="650">
        <v>0</v>
      </c>
      <c r="K115" s="650">
        <v>0</v>
      </c>
      <c r="N115" s="654"/>
      <c r="P115" s="654"/>
    </row>
    <row r="116" spans="1:16" x14ac:dyDescent="0.25">
      <c r="A116" s="694">
        <v>107</v>
      </c>
      <c r="B116" s="694">
        <v>106</v>
      </c>
      <c r="C116" s="698" t="s">
        <v>224</v>
      </c>
      <c r="D116" s="699" t="s">
        <v>225</v>
      </c>
      <c r="E116" s="650">
        <v>0</v>
      </c>
      <c r="F116" s="811">
        <v>0</v>
      </c>
      <c r="G116" s="811">
        <v>0</v>
      </c>
      <c r="H116" s="650">
        <v>0</v>
      </c>
      <c r="I116" s="650">
        <v>0</v>
      </c>
      <c r="J116" s="650">
        <v>0</v>
      </c>
      <c r="K116" s="650">
        <v>0</v>
      </c>
      <c r="N116" s="654"/>
      <c r="P116" s="654"/>
    </row>
    <row r="117" spans="1:16" x14ac:dyDescent="0.25">
      <c r="A117" s="694">
        <v>108</v>
      </c>
      <c r="B117" s="694">
        <v>107</v>
      </c>
      <c r="C117" s="218" t="s">
        <v>226</v>
      </c>
      <c r="D117" s="224" t="s">
        <v>227</v>
      </c>
      <c r="E117" s="650">
        <v>0</v>
      </c>
      <c r="F117" s="811">
        <v>0</v>
      </c>
      <c r="G117" s="811">
        <v>0</v>
      </c>
      <c r="H117" s="650">
        <v>0</v>
      </c>
      <c r="I117" s="650">
        <v>0</v>
      </c>
      <c r="J117" s="650">
        <v>0</v>
      </c>
      <c r="K117" s="650">
        <v>0</v>
      </c>
      <c r="N117" s="654"/>
      <c r="P117" s="654"/>
    </row>
    <row r="118" spans="1:16" x14ac:dyDescent="0.25">
      <c r="A118" s="694">
        <v>109</v>
      </c>
      <c r="B118" s="694">
        <v>108</v>
      </c>
      <c r="C118" s="698" t="s">
        <v>228</v>
      </c>
      <c r="D118" s="699" t="s">
        <v>229</v>
      </c>
      <c r="E118" s="650">
        <v>0</v>
      </c>
      <c r="F118" s="811">
        <v>0</v>
      </c>
      <c r="G118" s="811">
        <v>0</v>
      </c>
      <c r="H118" s="650">
        <v>0</v>
      </c>
      <c r="I118" s="650">
        <v>0</v>
      </c>
      <c r="J118" s="650">
        <v>0</v>
      </c>
      <c r="K118" s="650">
        <v>0</v>
      </c>
      <c r="N118" s="654"/>
      <c r="P118" s="654"/>
    </row>
    <row r="119" spans="1:16" x14ac:dyDescent="0.25">
      <c r="A119" s="694">
        <v>110</v>
      </c>
      <c r="B119" s="694">
        <v>109</v>
      </c>
      <c r="C119" s="219" t="s">
        <v>230</v>
      </c>
      <c r="D119" s="699" t="s">
        <v>231</v>
      </c>
      <c r="E119" s="650">
        <v>0</v>
      </c>
      <c r="F119" s="811">
        <v>0</v>
      </c>
      <c r="G119" s="811">
        <v>0</v>
      </c>
      <c r="H119" s="650">
        <v>0</v>
      </c>
      <c r="I119" s="650">
        <v>0</v>
      </c>
      <c r="J119" s="650">
        <v>0</v>
      </c>
      <c r="K119" s="650">
        <v>0</v>
      </c>
      <c r="N119" s="654"/>
      <c r="P119" s="654"/>
    </row>
    <row r="120" spans="1:16" x14ac:dyDescent="0.25">
      <c r="A120" s="694">
        <v>111</v>
      </c>
      <c r="B120" s="694">
        <v>110</v>
      </c>
      <c r="C120" s="219" t="s">
        <v>232</v>
      </c>
      <c r="D120" s="699" t="s">
        <v>233</v>
      </c>
      <c r="E120" s="650">
        <v>0</v>
      </c>
      <c r="F120" s="811">
        <v>0</v>
      </c>
      <c r="G120" s="811">
        <v>0</v>
      </c>
      <c r="H120" s="650">
        <v>0</v>
      </c>
      <c r="I120" s="650">
        <v>0</v>
      </c>
      <c r="J120" s="650">
        <v>0</v>
      </c>
      <c r="K120" s="650">
        <v>0</v>
      </c>
      <c r="N120" s="654"/>
      <c r="P120" s="654"/>
    </row>
    <row r="121" spans="1:16" x14ac:dyDescent="0.25">
      <c r="A121" s="694">
        <v>112</v>
      </c>
      <c r="B121" s="694">
        <v>111</v>
      </c>
      <c r="C121" s="219" t="s">
        <v>234</v>
      </c>
      <c r="D121" s="699" t="s">
        <v>235</v>
      </c>
      <c r="E121" s="650">
        <v>0</v>
      </c>
      <c r="F121" s="811">
        <v>0</v>
      </c>
      <c r="G121" s="811">
        <v>0</v>
      </c>
      <c r="H121" s="650">
        <v>0</v>
      </c>
      <c r="I121" s="650">
        <v>0</v>
      </c>
      <c r="J121" s="650">
        <v>0</v>
      </c>
      <c r="K121" s="650">
        <v>0</v>
      </c>
      <c r="N121" s="654"/>
      <c r="P121" s="654"/>
    </row>
    <row r="122" spans="1:16" x14ac:dyDescent="0.25">
      <c r="A122" s="694">
        <v>113</v>
      </c>
      <c r="B122" s="694">
        <v>112</v>
      </c>
      <c r="C122" s="219" t="s">
        <v>236</v>
      </c>
      <c r="D122" s="699" t="s">
        <v>237</v>
      </c>
      <c r="E122" s="650">
        <v>0</v>
      </c>
      <c r="F122" s="811">
        <v>0</v>
      </c>
      <c r="G122" s="811">
        <v>0</v>
      </c>
      <c r="H122" s="650">
        <v>0</v>
      </c>
      <c r="I122" s="650">
        <v>0</v>
      </c>
      <c r="J122" s="650">
        <v>0</v>
      </c>
      <c r="K122" s="650">
        <v>0</v>
      </c>
      <c r="N122" s="654"/>
      <c r="P122" s="654"/>
    </row>
    <row r="123" spans="1:16" x14ac:dyDescent="0.25">
      <c r="A123" s="694">
        <v>114</v>
      </c>
      <c r="B123" s="694">
        <v>113</v>
      </c>
      <c r="C123" s="698" t="s">
        <v>238</v>
      </c>
      <c r="D123" s="699" t="s">
        <v>239</v>
      </c>
      <c r="E123" s="650">
        <v>0</v>
      </c>
      <c r="F123" s="811">
        <v>0</v>
      </c>
      <c r="G123" s="811">
        <v>0</v>
      </c>
      <c r="H123" s="650">
        <v>0</v>
      </c>
      <c r="I123" s="650">
        <v>0</v>
      </c>
      <c r="J123" s="650">
        <v>0</v>
      </c>
      <c r="K123" s="650">
        <v>0</v>
      </c>
      <c r="N123" s="654"/>
      <c r="P123" s="654"/>
    </row>
    <row r="124" spans="1:16" x14ac:dyDescent="0.25">
      <c r="A124" s="694">
        <v>115</v>
      </c>
      <c r="B124" s="694">
        <v>114</v>
      </c>
      <c r="C124" s="698" t="s">
        <v>240</v>
      </c>
      <c r="D124" s="177" t="s">
        <v>241</v>
      </c>
      <c r="E124" s="650">
        <v>0</v>
      </c>
      <c r="F124" s="811">
        <v>0</v>
      </c>
      <c r="G124" s="811">
        <v>0</v>
      </c>
      <c r="H124" s="650">
        <v>0</v>
      </c>
      <c r="I124" s="650">
        <v>0</v>
      </c>
      <c r="J124" s="650">
        <v>0</v>
      </c>
      <c r="K124" s="650">
        <v>0</v>
      </c>
      <c r="N124" s="654"/>
      <c r="P124" s="654"/>
    </row>
    <row r="125" spans="1:16" x14ac:dyDescent="0.25">
      <c r="A125" s="694">
        <v>116</v>
      </c>
      <c r="B125" s="694">
        <v>115</v>
      </c>
      <c r="C125" s="698" t="s">
        <v>242</v>
      </c>
      <c r="D125" s="699" t="s">
        <v>243</v>
      </c>
      <c r="E125" s="650">
        <v>0</v>
      </c>
      <c r="F125" s="811">
        <v>0</v>
      </c>
      <c r="G125" s="811">
        <v>0</v>
      </c>
      <c r="H125" s="650">
        <v>0</v>
      </c>
      <c r="I125" s="650">
        <v>0</v>
      </c>
      <c r="J125" s="650">
        <v>0</v>
      </c>
      <c r="K125" s="650">
        <v>0</v>
      </c>
      <c r="N125" s="654"/>
      <c r="P125" s="654"/>
    </row>
    <row r="126" spans="1:16" x14ac:dyDescent="0.25">
      <c r="A126" s="694">
        <v>117</v>
      </c>
      <c r="B126" s="694">
        <v>116</v>
      </c>
      <c r="C126" s="698" t="s">
        <v>244</v>
      </c>
      <c r="D126" s="699" t="s">
        <v>245</v>
      </c>
      <c r="E126" s="650">
        <v>0</v>
      </c>
      <c r="F126" s="811">
        <v>0</v>
      </c>
      <c r="G126" s="811">
        <v>0</v>
      </c>
      <c r="H126" s="650">
        <v>0</v>
      </c>
      <c r="I126" s="650">
        <v>0</v>
      </c>
      <c r="J126" s="650">
        <v>0</v>
      </c>
      <c r="K126" s="650">
        <v>0</v>
      </c>
      <c r="N126" s="654"/>
      <c r="P126" s="654"/>
    </row>
    <row r="127" spans="1:16" x14ac:dyDescent="0.25">
      <c r="A127" s="694">
        <v>118</v>
      </c>
      <c r="B127" s="694">
        <v>117</v>
      </c>
      <c r="C127" s="698" t="s">
        <v>246</v>
      </c>
      <c r="D127" s="699" t="s">
        <v>247</v>
      </c>
      <c r="E127" s="650">
        <v>0</v>
      </c>
      <c r="F127" s="811">
        <v>0</v>
      </c>
      <c r="G127" s="811">
        <v>0</v>
      </c>
      <c r="H127" s="650">
        <v>0</v>
      </c>
      <c r="I127" s="650">
        <v>0</v>
      </c>
      <c r="J127" s="650">
        <v>0</v>
      </c>
      <c r="K127" s="650">
        <v>0</v>
      </c>
      <c r="N127" s="654"/>
      <c r="P127" s="654"/>
    </row>
    <row r="128" spans="1:16" x14ac:dyDescent="0.25">
      <c r="A128" s="694">
        <v>119</v>
      </c>
      <c r="B128" s="694">
        <v>118</v>
      </c>
      <c r="C128" s="218" t="s">
        <v>248</v>
      </c>
      <c r="D128" s="699" t="s">
        <v>249</v>
      </c>
      <c r="E128" s="650">
        <v>0</v>
      </c>
      <c r="F128" s="811">
        <v>0</v>
      </c>
      <c r="G128" s="811">
        <v>0</v>
      </c>
      <c r="H128" s="650">
        <v>0</v>
      </c>
      <c r="I128" s="650">
        <v>0</v>
      </c>
      <c r="J128" s="650">
        <v>0</v>
      </c>
      <c r="K128" s="650">
        <v>0</v>
      </c>
      <c r="N128" s="654"/>
      <c r="P128" s="654"/>
    </row>
    <row r="129" spans="1:16" x14ac:dyDescent="0.25">
      <c r="A129" s="694">
        <v>120</v>
      </c>
      <c r="B129" s="694">
        <v>119</v>
      </c>
      <c r="C129" s="218" t="s">
        <v>250</v>
      </c>
      <c r="D129" s="699" t="s">
        <v>251</v>
      </c>
      <c r="E129" s="650">
        <v>0</v>
      </c>
      <c r="F129" s="811">
        <v>0</v>
      </c>
      <c r="G129" s="811">
        <v>0</v>
      </c>
      <c r="H129" s="650">
        <v>0</v>
      </c>
      <c r="I129" s="650">
        <v>0</v>
      </c>
      <c r="J129" s="650">
        <v>0</v>
      </c>
      <c r="K129" s="650">
        <v>0</v>
      </c>
      <c r="N129" s="654"/>
      <c r="P129" s="654"/>
    </row>
    <row r="130" spans="1:16" x14ac:dyDescent="0.25">
      <c r="A130" s="694">
        <v>121</v>
      </c>
      <c r="B130" s="694">
        <v>120</v>
      </c>
      <c r="C130" s="218" t="s">
        <v>252</v>
      </c>
      <c r="D130" s="699" t="s">
        <v>253</v>
      </c>
      <c r="E130" s="650">
        <v>0</v>
      </c>
      <c r="F130" s="811">
        <v>0</v>
      </c>
      <c r="G130" s="811">
        <v>0</v>
      </c>
      <c r="H130" s="650">
        <v>0</v>
      </c>
      <c r="I130" s="650">
        <v>0</v>
      </c>
      <c r="J130" s="650">
        <v>0</v>
      </c>
      <c r="K130" s="650">
        <v>0</v>
      </c>
      <c r="N130" s="654"/>
      <c r="P130" s="654"/>
    </row>
    <row r="131" spans="1:16" x14ac:dyDescent="0.25">
      <c r="A131" s="694">
        <v>122</v>
      </c>
      <c r="B131" s="694">
        <v>121</v>
      </c>
      <c r="C131" s="698" t="s">
        <v>254</v>
      </c>
      <c r="D131" s="699" t="s">
        <v>255</v>
      </c>
      <c r="E131" s="650">
        <v>0</v>
      </c>
      <c r="F131" s="811">
        <v>0</v>
      </c>
      <c r="G131" s="811">
        <v>0</v>
      </c>
      <c r="H131" s="650">
        <v>0</v>
      </c>
      <c r="I131" s="650">
        <v>0</v>
      </c>
      <c r="J131" s="650">
        <v>0</v>
      </c>
      <c r="K131" s="650">
        <v>0</v>
      </c>
      <c r="N131" s="654"/>
      <c r="P131" s="654"/>
    </row>
    <row r="132" spans="1:16" x14ac:dyDescent="0.25">
      <c r="A132" s="694">
        <v>123</v>
      </c>
      <c r="B132" s="694">
        <v>122</v>
      </c>
      <c r="C132" s="698" t="s">
        <v>256</v>
      </c>
      <c r="D132" s="699" t="s">
        <v>257</v>
      </c>
      <c r="E132" s="650">
        <v>0</v>
      </c>
      <c r="F132" s="811">
        <v>0</v>
      </c>
      <c r="G132" s="811">
        <v>0</v>
      </c>
      <c r="H132" s="650">
        <v>0</v>
      </c>
      <c r="I132" s="650">
        <v>0</v>
      </c>
      <c r="J132" s="650">
        <v>0</v>
      </c>
      <c r="K132" s="650">
        <v>0</v>
      </c>
      <c r="N132" s="654"/>
      <c r="P132" s="654"/>
    </row>
    <row r="133" spans="1:16" x14ac:dyDescent="0.25">
      <c r="A133" s="694">
        <v>124</v>
      </c>
      <c r="B133" s="694">
        <v>123</v>
      </c>
      <c r="C133" s="698" t="s">
        <v>258</v>
      </c>
      <c r="D133" s="699" t="s">
        <v>259</v>
      </c>
      <c r="E133" s="650">
        <v>0</v>
      </c>
      <c r="F133" s="811">
        <v>0</v>
      </c>
      <c r="G133" s="811">
        <v>0</v>
      </c>
      <c r="H133" s="650">
        <v>0</v>
      </c>
      <c r="I133" s="650">
        <v>0</v>
      </c>
      <c r="J133" s="650">
        <v>0</v>
      </c>
      <c r="K133" s="650">
        <v>0</v>
      </c>
      <c r="N133" s="654"/>
      <c r="P133" s="654"/>
    </row>
    <row r="134" spans="1:16" x14ac:dyDescent="0.25">
      <c r="A134" s="694">
        <v>125</v>
      </c>
      <c r="B134" s="694">
        <v>124</v>
      </c>
      <c r="C134" s="218" t="s">
        <v>260</v>
      </c>
      <c r="D134" s="699" t="s">
        <v>261</v>
      </c>
      <c r="E134" s="650">
        <v>3854</v>
      </c>
      <c r="F134" s="811">
        <v>78</v>
      </c>
      <c r="G134" s="811">
        <v>68</v>
      </c>
      <c r="H134" s="650">
        <v>28</v>
      </c>
      <c r="I134" s="650">
        <v>17</v>
      </c>
      <c r="J134" s="650">
        <v>6</v>
      </c>
      <c r="K134" s="650">
        <v>6</v>
      </c>
      <c r="N134" s="654"/>
      <c r="P134" s="654"/>
    </row>
    <row r="135" spans="1:16" x14ac:dyDescent="0.25">
      <c r="A135" s="694">
        <v>126</v>
      </c>
      <c r="B135" s="694">
        <v>125</v>
      </c>
      <c r="C135" s="219" t="s">
        <v>262</v>
      </c>
      <c r="D135" s="699" t="s">
        <v>263</v>
      </c>
      <c r="E135" s="650">
        <v>4817</v>
      </c>
      <c r="F135" s="811">
        <v>284</v>
      </c>
      <c r="G135" s="811">
        <v>108</v>
      </c>
      <c r="H135" s="650">
        <v>32</v>
      </c>
      <c r="I135" s="650">
        <v>22</v>
      </c>
      <c r="J135" s="650">
        <v>14</v>
      </c>
      <c r="K135" s="650">
        <v>5</v>
      </c>
      <c r="N135" s="654"/>
      <c r="P135" s="654"/>
    </row>
    <row r="136" spans="1:16" x14ac:dyDescent="0.25">
      <c r="A136" s="694">
        <v>127</v>
      </c>
      <c r="B136" s="694">
        <v>126</v>
      </c>
      <c r="C136" s="698" t="s">
        <v>264</v>
      </c>
      <c r="D136" s="699" t="s">
        <v>265</v>
      </c>
      <c r="E136" s="650">
        <v>0</v>
      </c>
      <c r="F136" s="811">
        <v>0</v>
      </c>
      <c r="G136" s="811">
        <v>0</v>
      </c>
      <c r="H136" s="650">
        <v>0</v>
      </c>
      <c r="I136" s="650">
        <v>0</v>
      </c>
      <c r="J136" s="650">
        <v>0</v>
      </c>
      <c r="K136" s="650">
        <v>0</v>
      </c>
      <c r="N136" s="654"/>
      <c r="P136" s="654"/>
    </row>
    <row r="137" spans="1:16" x14ac:dyDescent="0.25">
      <c r="A137" s="694">
        <v>128</v>
      </c>
      <c r="B137" s="694">
        <v>127</v>
      </c>
      <c r="C137" s="218" t="s">
        <v>266</v>
      </c>
      <c r="D137" s="699" t="s">
        <v>267</v>
      </c>
      <c r="E137" s="650">
        <v>0</v>
      </c>
      <c r="F137" s="811">
        <v>0</v>
      </c>
      <c r="G137" s="811">
        <v>0</v>
      </c>
      <c r="H137" s="650">
        <v>0</v>
      </c>
      <c r="I137" s="650">
        <v>0</v>
      </c>
      <c r="J137" s="650">
        <v>0</v>
      </c>
      <c r="K137" s="650">
        <v>0</v>
      </c>
      <c r="N137" s="654"/>
      <c r="P137" s="654"/>
    </row>
    <row r="138" spans="1:16" x14ac:dyDescent="0.25">
      <c r="A138" s="694">
        <v>129</v>
      </c>
      <c r="B138" s="694">
        <v>128</v>
      </c>
      <c r="C138" s="698" t="s">
        <v>268</v>
      </c>
      <c r="D138" s="699" t="s">
        <v>269</v>
      </c>
      <c r="E138" s="650">
        <v>0</v>
      </c>
      <c r="F138" s="811">
        <v>0</v>
      </c>
      <c r="G138" s="811">
        <v>0</v>
      </c>
      <c r="H138" s="650">
        <v>0</v>
      </c>
      <c r="I138" s="650">
        <v>0</v>
      </c>
      <c r="J138" s="650">
        <v>0</v>
      </c>
      <c r="K138" s="650">
        <v>0</v>
      </c>
      <c r="N138" s="654"/>
      <c r="P138" s="654"/>
    </row>
    <row r="139" spans="1:16" x14ac:dyDescent="0.25">
      <c r="A139" s="694">
        <v>130</v>
      </c>
      <c r="B139" s="694">
        <v>129</v>
      </c>
      <c r="C139" s="225" t="s">
        <v>270</v>
      </c>
      <c r="D139" s="226" t="s">
        <v>271</v>
      </c>
      <c r="E139" s="650">
        <v>0</v>
      </c>
      <c r="F139" s="811">
        <v>0</v>
      </c>
      <c r="G139" s="811">
        <v>0</v>
      </c>
      <c r="H139" s="650">
        <v>0</v>
      </c>
      <c r="I139" s="650">
        <v>0</v>
      </c>
      <c r="J139" s="650">
        <v>0</v>
      </c>
      <c r="K139" s="650">
        <v>0</v>
      </c>
      <c r="N139" s="654"/>
      <c r="P139" s="654"/>
    </row>
    <row r="140" spans="1:16" x14ac:dyDescent="0.25">
      <c r="A140" s="694">
        <v>131</v>
      </c>
      <c r="B140" s="694">
        <v>130</v>
      </c>
      <c r="C140" s="227" t="s">
        <v>272</v>
      </c>
      <c r="D140" s="228" t="s">
        <v>273</v>
      </c>
      <c r="E140" s="650">
        <v>0</v>
      </c>
      <c r="F140" s="811">
        <v>0</v>
      </c>
      <c r="G140" s="811">
        <v>0</v>
      </c>
      <c r="H140" s="650">
        <v>0</v>
      </c>
      <c r="I140" s="650">
        <v>0</v>
      </c>
      <c r="J140" s="650">
        <v>0</v>
      </c>
      <c r="K140" s="650">
        <v>0</v>
      </c>
      <c r="N140" s="654"/>
      <c r="P140" s="654"/>
    </row>
    <row r="141" spans="1:16" x14ac:dyDescent="0.25">
      <c r="A141" s="694">
        <v>132</v>
      </c>
      <c r="B141" s="694">
        <v>131</v>
      </c>
      <c r="C141" s="225" t="s">
        <v>274</v>
      </c>
      <c r="D141" s="651" t="s">
        <v>748</v>
      </c>
      <c r="E141" s="650">
        <v>0</v>
      </c>
      <c r="F141" s="811">
        <v>0</v>
      </c>
      <c r="G141" s="811">
        <v>0</v>
      </c>
      <c r="H141" s="650">
        <v>0</v>
      </c>
      <c r="I141" s="650">
        <v>0</v>
      </c>
      <c r="J141" s="650">
        <v>0</v>
      </c>
      <c r="K141" s="650">
        <v>0</v>
      </c>
      <c r="N141" s="654"/>
      <c r="P141" s="654"/>
    </row>
    <row r="142" spans="1:16" x14ac:dyDescent="0.25">
      <c r="A142" s="694">
        <v>133</v>
      </c>
      <c r="B142" s="694">
        <v>132</v>
      </c>
      <c r="C142" s="694" t="s">
        <v>275</v>
      </c>
      <c r="D142" s="229" t="s">
        <v>276</v>
      </c>
      <c r="E142" s="650">
        <v>0</v>
      </c>
      <c r="F142" s="811">
        <v>0</v>
      </c>
      <c r="G142" s="811">
        <v>0</v>
      </c>
      <c r="H142" s="650">
        <v>0</v>
      </c>
      <c r="I142" s="650">
        <v>0</v>
      </c>
      <c r="J142" s="650">
        <v>0</v>
      </c>
      <c r="K142" s="650">
        <v>0</v>
      </c>
      <c r="N142" s="654"/>
      <c r="P142" s="654"/>
    </row>
    <row r="143" spans="1:16" x14ac:dyDescent="0.25">
      <c r="A143" s="694">
        <v>134</v>
      </c>
      <c r="B143" s="694">
        <v>133</v>
      </c>
      <c r="C143" s="652" t="s">
        <v>277</v>
      </c>
      <c r="D143" s="229" t="s">
        <v>278</v>
      </c>
      <c r="E143" s="650">
        <v>0</v>
      </c>
      <c r="F143" s="811">
        <v>0</v>
      </c>
      <c r="G143" s="811">
        <v>0</v>
      </c>
      <c r="H143" s="650">
        <v>0</v>
      </c>
      <c r="I143" s="650">
        <v>0</v>
      </c>
      <c r="J143" s="650">
        <v>0</v>
      </c>
      <c r="K143" s="650">
        <v>0</v>
      </c>
      <c r="N143" s="654"/>
      <c r="P143" s="654"/>
    </row>
    <row r="144" spans="1:16" x14ac:dyDescent="0.25">
      <c r="A144" s="694">
        <v>135</v>
      </c>
      <c r="B144" s="694">
        <v>134</v>
      </c>
      <c r="C144" s="230" t="s">
        <v>279</v>
      </c>
      <c r="D144" s="231" t="s">
        <v>280</v>
      </c>
      <c r="E144" s="650">
        <v>0</v>
      </c>
      <c r="F144" s="811">
        <v>0</v>
      </c>
      <c r="G144" s="811">
        <v>0</v>
      </c>
      <c r="H144" s="650">
        <v>0</v>
      </c>
      <c r="I144" s="650">
        <v>0</v>
      </c>
      <c r="J144" s="650">
        <v>0</v>
      </c>
      <c r="K144" s="650">
        <v>0</v>
      </c>
      <c r="N144" s="654"/>
      <c r="P144" s="654"/>
    </row>
    <row r="145" spans="1:16" x14ac:dyDescent="0.25">
      <c r="A145" s="694"/>
      <c r="B145" s="694">
        <v>135</v>
      </c>
      <c r="C145" s="193" t="s">
        <v>711</v>
      </c>
      <c r="D145" s="194" t="s">
        <v>444</v>
      </c>
      <c r="E145" s="650">
        <v>0</v>
      </c>
      <c r="F145" s="811">
        <v>0</v>
      </c>
      <c r="G145" s="811">
        <v>0</v>
      </c>
      <c r="H145" s="650">
        <v>0</v>
      </c>
      <c r="I145" s="650">
        <v>0</v>
      </c>
      <c r="J145" s="650">
        <v>0</v>
      </c>
      <c r="K145" s="650">
        <v>0</v>
      </c>
      <c r="N145" s="654"/>
      <c r="P145" s="654"/>
    </row>
    <row r="146" spans="1:16" ht="57.75" customHeight="1" x14ac:dyDescent="0.25">
      <c r="A146" s="961" t="s">
        <v>584</v>
      </c>
      <c r="B146" s="961"/>
      <c r="C146" s="961"/>
      <c r="D146" s="961"/>
      <c r="E146" s="961"/>
      <c r="F146" s="961"/>
      <c r="G146" s="961"/>
      <c r="H146" s="961"/>
      <c r="I146" s="961"/>
      <c r="J146" s="961"/>
      <c r="K146" s="961"/>
    </row>
    <row r="147" spans="1:16" x14ac:dyDescent="0.25">
      <c r="A147" s="646"/>
      <c r="B147" s="646"/>
      <c r="C147" s="646"/>
      <c r="D147" s="653"/>
      <c r="E147" s="653"/>
      <c r="F147" s="653"/>
      <c r="G147" s="653"/>
      <c r="H147" s="653"/>
      <c r="I147" s="653"/>
      <c r="J147" s="653"/>
      <c r="K147" s="653"/>
    </row>
    <row r="150" spans="1:16" x14ac:dyDescent="0.25">
      <c r="E150" s="654"/>
      <c r="F150" s="654"/>
      <c r="G150" s="654"/>
      <c r="H150" s="654"/>
      <c r="I150" s="654"/>
      <c r="J150" s="654"/>
      <c r="K150" s="654"/>
    </row>
  </sheetData>
  <mergeCells count="17">
    <mergeCell ref="A146:K146"/>
    <mergeCell ref="H4:H5"/>
    <mergeCell ref="I4:K4"/>
    <mergeCell ref="A7:D7"/>
    <mergeCell ref="A88:A91"/>
    <mergeCell ref="B88:B91"/>
    <mergeCell ref="C88:C91"/>
    <mergeCell ref="C1:K1"/>
    <mergeCell ref="A2:A5"/>
    <mergeCell ref="B2:B5"/>
    <mergeCell ref="C2:C5"/>
    <mergeCell ref="D2:D5"/>
    <mergeCell ref="E2:K2"/>
    <mergeCell ref="E3:G3"/>
    <mergeCell ref="H3:K3"/>
    <mergeCell ref="E4:E5"/>
    <mergeCell ref="F4:G4"/>
  </mergeCells>
  <pageMargins left="0.31496062992125984" right="0.31496062992125984" top="0.35433070866141736" bottom="0.15748031496062992" header="0.31496062992125984" footer="0.31496062992125984"/>
  <pageSetup paperSize="8"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0"/>
  <sheetViews>
    <sheetView zoomScale="70" zoomScaleNormal="70" workbookViewId="0">
      <pane xSplit="3" ySplit="5" topLeftCell="D54" activePane="bottomRight" state="frozen"/>
      <selection pane="topRight" activeCell="D1" sqref="D1"/>
      <selection pane="bottomLeft" activeCell="A6" sqref="A6"/>
      <selection pane="bottomRight" activeCell="J34" sqref="J33:J34"/>
    </sheetView>
  </sheetViews>
  <sheetFormatPr defaultColWidth="9.140625" defaultRowHeight="15" x14ac:dyDescent="0.25"/>
  <cols>
    <col min="1" max="1" width="9.140625" style="656"/>
    <col min="2" max="2" width="43" style="656" customWidth="1"/>
    <col min="3" max="3" width="12.140625" style="656" customWidth="1"/>
    <col min="4" max="4" width="11.42578125" style="656" customWidth="1"/>
    <col min="5" max="5" width="11.7109375" style="656" customWidth="1"/>
    <col min="6" max="7" width="12.42578125" style="656" customWidth="1"/>
    <col min="8" max="8" width="13.140625" style="656" customWidth="1"/>
    <col min="9" max="9" width="16.42578125" style="656" customWidth="1"/>
    <col min="10" max="10" width="11.28515625" style="656" customWidth="1"/>
    <col min="11" max="11" width="12.140625" style="656" customWidth="1"/>
    <col min="12" max="12" width="13.42578125" style="656" customWidth="1"/>
    <col min="13" max="13" width="11.42578125" style="656" customWidth="1"/>
    <col min="14" max="14" width="19" style="656" customWidth="1"/>
    <col min="15" max="15" width="19.28515625" style="656" customWidth="1"/>
    <col min="16" max="16" width="19.7109375" style="656" customWidth="1"/>
    <col min="17" max="17" width="24.85546875" style="656" customWidth="1"/>
    <col min="18" max="18" width="17.42578125" style="656" customWidth="1"/>
    <col min="19" max="19" width="9.140625" style="656"/>
    <col min="20" max="20" width="17.5703125" style="656" customWidth="1"/>
    <col min="21" max="21" width="11.42578125" style="656" customWidth="1"/>
    <col min="22" max="16384" width="9.140625" style="656"/>
  </cols>
  <sheetData>
    <row r="1" spans="1:24" ht="33.75" customHeight="1" x14ac:dyDescent="0.25">
      <c r="A1" s="655"/>
      <c r="B1" s="970" t="s">
        <v>483</v>
      </c>
      <c r="C1" s="970"/>
      <c r="D1" s="970"/>
      <c r="E1" s="970"/>
      <c r="F1" s="970"/>
      <c r="G1" s="970"/>
      <c r="H1" s="970"/>
      <c r="I1" s="970"/>
      <c r="J1" s="970"/>
      <c r="K1" s="970"/>
      <c r="L1" s="970"/>
      <c r="M1" s="970"/>
      <c r="N1" s="970"/>
      <c r="O1" s="970"/>
      <c r="P1" s="970"/>
      <c r="Q1" s="970"/>
      <c r="R1" s="970"/>
    </row>
    <row r="2" spans="1:24" ht="15.75" customHeight="1" x14ac:dyDescent="0.25"/>
    <row r="3" spans="1:24" ht="15.75" customHeight="1" x14ac:dyDescent="0.25">
      <c r="A3" s="971" t="s">
        <v>1</v>
      </c>
      <c r="B3" s="972" t="s">
        <v>423</v>
      </c>
      <c r="C3" s="973" t="s">
        <v>341</v>
      </c>
      <c r="D3" s="974" t="s">
        <v>484</v>
      </c>
      <c r="E3" s="974"/>
      <c r="F3" s="974"/>
      <c r="G3" s="974"/>
      <c r="H3" s="974"/>
      <c r="I3" s="974" t="s">
        <v>485</v>
      </c>
      <c r="J3" s="974"/>
      <c r="K3" s="974"/>
      <c r="L3" s="974"/>
      <c r="M3" s="974"/>
      <c r="N3" s="974"/>
      <c r="O3" s="974"/>
      <c r="P3" s="974"/>
      <c r="Q3" s="974"/>
      <c r="R3" s="974"/>
    </row>
    <row r="4" spans="1:24" ht="16.5" customHeight="1" x14ac:dyDescent="0.25">
      <c r="A4" s="971"/>
      <c r="B4" s="972"/>
      <c r="C4" s="973"/>
      <c r="D4" s="975" t="s">
        <v>12</v>
      </c>
      <c r="E4" s="974" t="s">
        <v>441</v>
      </c>
      <c r="F4" s="974" t="s">
        <v>332</v>
      </c>
      <c r="G4" s="974"/>
      <c r="H4" s="974" t="s">
        <v>442</v>
      </c>
      <c r="I4" s="966" t="s">
        <v>441</v>
      </c>
      <c r="J4" s="967"/>
      <c r="K4" s="967"/>
      <c r="L4" s="967"/>
      <c r="M4" s="967"/>
      <c r="N4" s="968"/>
      <c r="O4" s="969" t="s">
        <v>442</v>
      </c>
      <c r="P4" s="969"/>
      <c r="Q4" s="969"/>
      <c r="R4" s="969"/>
    </row>
    <row r="5" spans="1:24" ht="90" customHeight="1" x14ac:dyDescent="0.25">
      <c r="A5" s="971"/>
      <c r="B5" s="972"/>
      <c r="C5" s="973"/>
      <c r="D5" s="975"/>
      <c r="E5" s="974"/>
      <c r="F5" s="704" t="s">
        <v>486</v>
      </c>
      <c r="G5" s="704" t="s">
        <v>487</v>
      </c>
      <c r="H5" s="974"/>
      <c r="I5" s="703" t="s">
        <v>488</v>
      </c>
      <c r="J5" s="703" t="s">
        <v>489</v>
      </c>
      <c r="K5" s="703" t="s">
        <v>487</v>
      </c>
      <c r="L5" s="703" t="s">
        <v>490</v>
      </c>
      <c r="M5" s="703" t="s">
        <v>491</v>
      </c>
      <c r="N5" s="703" t="s">
        <v>492</v>
      </c>
      <c r="O5" s="703" t="s">
        <v>493</v>
      </c>
      <c r="P5" s="703" t="s">
        <v>494</v>
      </c>
      <c r="Q5" s="703" t="s">
        <v>495</v>
      </c>
      <c r="R5" s="703" t="s">
        <v>496</v>
      </c>
      <c r="S5" s="657"/>
    </row>
    <row r="6" spans="1:24" ht="15.75" x14ac:dyDescent="0.25">
      <c r="A6" s="658">
        <v>1</v>
      </c>
      <c r="B6" s="659" t="s">
        <v>173</v>
      </c>
      <c r="C6" s="525" t="s">
        <v>172</v>
      </c>
      <c r="D6" s="526">
        <f>E6+H6</f>
        <v>579</v>
      </c>
      <c r="E6" s="526">
        <f>F6+G6</f>
        <v>303</v>
      </c>
      <c r="F6" s="526">
        <v>0</v>
      </c>
      <c r="G6" s="526">
        <v>303</v>
      </c>
      <c r="H6" s="526">
        <v>276</v>
      </c>
      <c r="I6" s="526">
        <v>44</v>
      </c>
      <c r="J6" s="526">
        <v>0</v>
      </c>
      <c r="K6" s="526">
        <v>44</v>
      </c>
      <c r="L6" s="526">
        <v>44</v>
      </c>
      <c r="M6" s="526">
        <v>44</v>
      </c>
      <c r="N6" s="526">
        <v>44</v>
      </c>
      <c r="O6" s="526">
        <v>0</v>
      </c>
      <c r="P6" s="526">
        <v>0</v>
      </c>
      <c r="Q6" s="526">
        <v>0</v>
      </c>
      <c r="R6" s="526">
        <v>0</v>
      </c>
      <c r="T6" s="660"/>
      <c r="U6" s="660"/>
      <c r="V6" s="660"/>
      <c r="W6" s="660"/>
      <c r="X6" s="660"/>
    </row>
    <row r="7" spans="1:24" ht="15.75" x14ac:dyDescent="0.25">
      <c r="A7" s="658">
        <v>2</v>
      </c>
      <c r="B7" s="659" t="s">
        <v>497</v>
      </c>
      <c r="C7" s="525" t="s">
        <v>105</v>
      </c>
      <c r="D7" s="526">
        <f t="shared" ref="D7:D70" si="0">E7+H7</f>
        <v>2252</v>
      </c>
      <c r="E7" s="526">
        <f t="shared" ref="E7:E70" si="1">F7+G7</f>
        <v>1045</v>
      </c>
      <c r="F7" s="526">
        <v>203</v>
      </c>
      <c r="G7" s="526">
        <v>842</v>
      </c>
      <c r="H7" s="526">
        <v>1207</v>
      </c>
      <c r="I7" s="526">
        <v>294</v>
      </c>
      <c r="J7" s="526">
        <v>48</v>
      </c>
      <c r="K7" s="526">
        <v>246</v>
      </c>
      <c r="L7" s="526">
        <v>294</v>
      </c>
      <c r="M7" s="526">
        <v>294</v>
      </c>
      <c r="N7" s="526">
        <v>246</v>
      </c>
      <c r="O7" s="526">
        <v>184</v>
      </c>
      <c r="P7" s="526">
        <v>184</v>
      </c>
      <c r="Q7" s="526">
        <v>184</v>
      </c>
      <c r="R7" s="526">
        <v>184</v>
      </c>
      <c r="T7" s="660"/>
      <c r="U7" s="660"/>
      <c r="V7" s="660"/>
      <c r="W7" s="660"/>
      <c r="X7" s="660"/>
    </row>
    <row r="8" spans="1:24" ht="15.75" x14ac:dyDescent="0.25">
      <c r="A8" s="658">
        <v>3</v>
      </c>
      <c r="B8" s="659" t="s">
        <v>498</v>
      </c>
      <c r="C8" s="525" t="s">
        <v>101</v>
      </c>
      <c r="D8" s="526">
        <f t="shared" si="0"/>
        <v>4209</v>
      </c>
      <c r="E8" s="526">
        <f t="shared" si="1"/>
        <v>2010</v>
      </c>
      <c r="F8" s="526">
        <v>492</v>
      </c>
      <c r="G8" s="526">
        <v>1518</v>
      </c>
      <c r="H8" s="526">
        <v>2199</v>
      </c>
      <c r="I8" s="526">
        <v>403</v>
      </c>
      <c r="J8" s="526">
        <v>108</v>
      </c>
      <c r="K8" s="526">
        <v>295</v>
      </c>
      <c r="L8" s="526">
        <v>403</v>
      </c>
      <c r="M8" s="526">
        <v>403</v>
      </c>
      <c r="N8" s="526">
        <v>295</v>
      </c>
      <c r="O8" s="526">
        <v>324</v>
      </c>
      <c r="P8" s="526">
        <v>324</v>
      </c>
      <c r="Q8" s="526">
        <v>324</v>
      </c>
      <c r="R8" s="526">
        <v>324</v>
      </c>
      <c r="T8" s="660"/>
      <c r="U8" s="660"/>
      <c r="V8" s="660"/>
      <c r="W8" s="660"/>
      <c r="X8" s="660"/>
    </row>
    <row r="9" spans="1:24" ht="15.75" x14ac:dyDescent="0.25">
      <c r="A9" s="658">
        <v>4</v>
      </c>
      <c r="B9" s="659" t="s">
        <v>499</v>
      </c>
      <c r="C9" s="525" t="s">
        <v>107</v>
      </c>
      <c r="D9" s="526">
        <f t="shared" si="0"/>
        <v>4448</v>
      </c>
      <c r="E9" s="526">
        <f t="shared" si="1"/>
        <v>2083</v>
      </c>
      <c r="F9" s="526">
        <v>324</v>
      </c>
      <c r="G9" s="526">
        <v>1759</v>
      </c>
      <c r="H9" s="526">
        <v>2365</v>
      </c>
      <c r="I9" s="526">
        <v>584</v>
      </c>
      <c r="J9" s="526">
        <v>93</v>
      </c>
      <c r="K9" s="526">
        <v>491</v>
      </c>
      <c r="L9" s="526">
        <v>584</v>
      </c>
      <c r="M9" s="526">
        <v>584</v>
      </c>
      <c r="N9" s="526">
        <v>491</v>
      </c>
      <c r="O9" s="526">
        <v>339</v>
      </c>
      <c r="P9" s="526">
        <v>339</v>
      </c>
      <c r="Q9" s="526">
        <v>339</v>
      </c>
      <c r="R9" s="526">
        <v>339</v>
      </c>
      <c r="T9" s="660"/>
      <c r="U9" s="660"/>
      <c r="V9" s="660"/>
      <c r="W9" s="660"/>
      <c r="X9" s="660"/>
    </row>
    <row r="10" spans="1:24" ht="15.75" x14ac:dyDescent="0.25">
      <c r="A10" s="658">
        <v>5</v>
      </c>
      <c r="B10" s="659" t="s">
        <v>500</v>
      </c>
      <c r="C10" s="525" t="s">
        <v>81</v>
      </c>
      <c r="D10" s="526">
        <f>E10+H10</f>
        <v>3145</v>
      </c>
      <c r="E10" s="526">
        <f t="shared" si="1"/>
        <v>1461</v>
      </c>
      <c r="F10" s="526">
        <v>384</v>
      </c>
      <c r="G10" s="526">
        <v>1077</v>
      </c>
      <c r="H10" s="526">
        <v>1684</v>
      </c>
      <c r="I10" s="526">
        <v>288</v>
      </c>
      <c r="J10" s="526">
        <v>80</v>
      </c>
      <c r="K10" s="526">
        <v>208</v>
      </c>
      <c r="L10" s="526">
        <v>288</v>
      </c>
      <c r="M10" s="526">
        <v>288</v>
      </c>
      <c r="N10" s="526">
        <v>208</v>
      </c>
      <c r="O10" s="526">
        <v>236</v>
      </c>
      <c r="P10" s="526">
        <v>236</v>
      </c>
      <c r="Q10" s="526">
        <v>236</v>
      </c>
      <c r="R10" s="526">
        <v>236</v>
      </c>
      <c r="T10" s="660"/>
      <c r="U10" s="660"/>
      <c r="V10" s="660"/>
      <c r="W10" s="660"/>
      <c r="X10" s="660"/>
    </row>
    <row r="11" spans="1:24" ht="15.75" x14ac:dyDescent="0.25">
      <c r="A11" s="658">
        <v>6</v>
      </c>
      <c r="B11" s="659" t="s">
        <v>501</v>
      </c>
      <c r="C11" s="525" t="s">
        <v>79</v>
      </c>
      <c r="D11" s="526">
        <f t="shared" si="0"/>
        <v>10211</v>
      </c>
      <c r="E11" s="526">
        <f t="shared" si="1"/>
        <v>5206</v>
      </c>
      <c r="F11" s="526">
        <v>1269</v>
      </c>
      <c r="G11" s="526">
        <v>3937</v>
      </c>
      <c r="H11" s="526">
        <v>5005</v>
      </c>
      <c r="I11" s="526">
        <v>1061</v>
      </c>
      <c r="J11" s="526">
        <v>248</v>
      </c>
      <c r="K11" s="526">
        <v>813</v>
      </c>
      <c r="L11" s="526">
        <v>1061</v>
      </c>
      <c r="M11" s="526">
        <v>1061</v>
      </c>
      <c r="N11" s="526">
        <v>813</v>
      </c>
      <c r="O11" s="526">
        <v>937</v>
      </c>
      <c r="P11" s="526">
        <v>937</v>
      </c>
      <c r="Q11" s="526">
        <v>937</v>
      </c>
      <c r="R11" s="526">
        <v>937</v>
      </c>
      <c r="T11" s="660"/>
      <c r="U11" s="660"/>
      <c r="V11" s="660"/>
      <c r="W11" s="660"/>
      <c r="X11" s="660"/>
    </row>
    <row r="12" spans="1:24" ht="15.75" x14ac:dyDescent="0.25">
      <c r="A12" s="658">
        <v>7</v>
      </c>
      <c r="B12" s="659" t="s">
        <v>502</v>
      </c>
      <c r="C12" s="525" t="s">
        <v>73</v>
      </c>
      <c r="D12" s="526">
        <f t="shared" si="0"/>
        <v>2683</v>
      </c>
      <c r="E12" s="526">
        <f t="shared" si="1"/>
        <v>1172</v>
      </c>
      <c r="F12" s="526">
        <v>282</v>
      </c>
      <c r="G12" s="526">
        <v>890</v>
      </c>
      <c r="H12" s="526">
        <v>1511</v>
      </c>
      <c r="I12" s="526">
        <v>198</v>
      </c>
      <c r="J12" s="526">
        <v>53</v>
      </c>
      <c r="K12" s="526">
        <v>145</v>
      </c>
      <c r="L12" s="526">
        <v>198</v>
      </c>
      <c r="M12" s="526">
        <v>198</v>
      </c>
      <c r="N12" s="526">
        <v>145</v>
      </c>
      <c r="O12" s="526">
        <v>136</v>
      </c>
      <c r="P12" s="526">
        <v>136</v>
      </c>
      <c r="Q12" s="526">
        <v>136</v>
      </c>
      <c r="R12" s="526">
        <v>136</v>
      </c>
      <c r="T12" s="660"/>
      <c r="U12" s="660"/>
      <c r="V12" s="660"/>
      <c r="W12" s="660"/>
      <c r="X12" s="660"/>
    </row>
    <row r="13" spans="1:24" ht="15.75" x14ac:dyDescent="0.25">
      <c r="A13" s="658">
        <v>8</v>
      </c>
      <c r="B13" s="659" t="s">
        <v>503</v>
      </c>
      <c r="C13" s="525" t="s">
        <v>69</v>
      </c>
      <c r="D13" s="526">
        <f t="shared" si="0"/>
        <v>9421</v>
      </c>
      <c r="E13" s="526">
        <f t="shared" si="1"/>
        <v>4565</v>
      </c>
      <c r="F13" s="526">
        <v>923</v>
      </c>
      <c r="G13" s="526">
        <v>3642</v>
      </c>
      <c r="H13" s="526">
        <v>4856</v>
      </c>
      <c r="I13" s="526">
        <v>941</v>
      </c>
      <c r="J13" s="526">
        <v>197</v>
      </c>
      <c r="K13" s="526">
        <v>744</v>
      </c>
      <c r="L13" s="526">
        <v>941</v>
      </c>
      <c r="M13" s="526">
        <v>941</v>
      </c>
      <c r="N13" s="526">
        <v>744</v>
      </c>
      <c r="O13" s="526">
        <v>268</v>
      </c>
      <c r="P13" s="526">
        <v>268</v>
      </c>
      <c r="Q13" s="526">
        <v>268</v>
      </c>
      <c r="R13" s="526">
        <v>268</v>
      </c>
      <c r="T13" s="660"/>
      <c r="U13" s="660"/>
      <c r="V13" s="660"/>
      <c r="W13" s="660"/>
      <c r="X13" s="660"/>
    </row>
    <row r="14" spans="1:24" ht="15.75" x14ac:dyDescent="0.25">
      <c r="A14" s="658">
        <v>9</v>
      </c>
      <c r="B14" s="659" t="s">
        <v>504</v>
      </c>
      <c r="C14" s="525" t="s">
        <v>25</v>
      </c>
      <c r="D14" s="526">
        <f t="shared" si="0"/>
        <v>21437</v>
      </c>
      <c r="E14" s="526">
        <f t="shared" si="1"/>
        <v>11550</v>
      </c>
      <c r="F14" s="526">
        <v>2027</v>
      </c>
      <c r="G14" s="526">
        <v>9523</v>
      </c>
      <c r="H14" s="526">
        <v>9887</v>
      </c>
      <c r="I14" s="526">
        <v>2138</v>
      </c>
      <c r="J14" s="526">
        <v>304</v>
      </c>
      <c r="K14" s="526">
        <v>1834</v>
      </c>
      <c r="L14" s="526">
        <v>2138</v>
      </c>
      <c r="M14" s="526">
        <v>2138</v>
      </c>
      <c r="N14" s="526">
        <v>1834</v>
      </c>
      <c r="O14" s="526">
        <v>551</v>
      </c>
      <c r="P14" s="526">
        <v>551</v>
      </c>
      <c r="Q14" s="526">
        <v>551</v>
      </c>
      <c r="R14" s="526">
        <v>551</v>
      </c>
      <c r="T14" s="660"/>
      <c r="U14" s="660"/>
      <c r="V14" s="660"/>
      <c r="W14" s="660"/>
      <c r="X14" s="660"/>
    </row>
    <row r="15" spans="1:24" ht="15.75" x14ac:dyDescent="0.25">
      <c r="A15" s="658">
        <v>10</v>
      </c>
      <c r="B15" s="659" t="s">
        <v>505</v>
      </c>
      <c r="C15" s="525" t="s">
        <v>33</v>
      </c>
      <c r="D15" s="526">
        <f t="shared" si="0"/>
        <v>3445</v>
      </c>
      <c r="E15" s="526">
        <f t="shared" si="1"/>
        <v>1646</v>
      </c>
      <c r="F15" s="526">
        <v>424</v>
      </c>
      <c r="G15" s="526">
        <v>1222</v>
      </c>
      <c r="H15" s="526">
        <v>1799</v>
      </c>
      <c r="I15" s="526">
        <v>320</v>
      </c>
      <c r="J15" s="526">
        <v>78</v>
      </c>
      <c r="K15" s="526">
        <v>242</v>
      </c>
      <c r="L15" s="526">
        <v>320</v>
      </c>
      <c r="M15" s="526">
        <v>320</v>
      </c>
      <c r="N15" s="526">
        <v>242</v>
      </c>
      <c r="O15" s="526">
        <v>256</v>
      </c>
      <c r="P15" s="526">
        <v>256</v>
      </c>
      <c r="Q15" s="526">
        <v>256</v>
      </c>
      <c r="R15" s="526">
        <v>256</v>
      </c>
      <c r="T15" s="660"/>
      <c r="U15" s="660"/>
      <c r="V15" s="660"/>
      <c r="W15" s="660"/>
      <c r="X15" s="660"/>
    </row>
    <row r="16" spans="1:24" ht="15.75" x14ac:dyDescent="0.25">
      <c r="A16" s="658">
        <v>11</v>
      </c>
      <c r="B16" s="659" t="s">
        <v>506</v>
      </c>
      <c r="C16" s="525" t="s">
        <v>29</v>
      </c>
      <c r="D16" s="526">
        <f t="shared" si="0"/>
        <v>2792</v>
      </c>
      <c r="E16" s="526">
        <f t="shared" si="1"/>
        <v>1315</v>
      </c>
      <c r="F16" s="526">
        <v>229</v>
      </c>
      <c r="G16" s="526">
        <v>1086</v>
      </c>
      <c r="H16" s="526">
        <v>1477</v>
      </c>
      <c r="I16" s="526">
        <v>260</v>
      </c>
      <c r="J16" s="526">
        <v>69</v>
      </c>
      <c r="K16" s="526">
        <v>191</v>
      </c>
      <c r="L16" s="526">
        <v>260</v>
      </c>
      <c r="M16" s="526">
        <v>260</v>
      </c>
      <c r="N16" s="526">
        <v>191</v>
      </c>
      <c r="O16" s="526">
        <v>226</v>
      </c>
      <c r="P16" s="526">
        <v>226</v>
      </c>
      <c r="Q16" s="526">
        <v>226</v>
      </c>
      <c r="R16" s="526">
        <v>226</v>
      </c>
      <c r="T16" s="660"/>
      <c r="U16" s="660"/>
      <c r="V16" s="660"/>
      <c r="W16" s="660"/>
      <c r="X16" s="660"/>
    </row>
    <row r="17" spans="1:24" ht="31.5" customHeight="1" x14ac:dyDescent="0.25">
      <c r="A17" s="658">
        <v>12</v>
      </c>
      <c r="B17" s="659" t="s">
        <v>507</v>
      </c>
      <c r="C17" s="525" t="s">
        <v>91</v>
      </c>
      <c r="D17" s="526">
        <f t="shared" si="0"/>
        <v>12264</v>
      </c>
      <c r="E17" s="526">
        <f t="shared" si="1"/>
        <v>5538</v>
      </c>
      <c r="F17" s="526">
        <v>1180</v>
      </c>
      <c r="G17" s="526">
        <v>4358</v>
      </c>
      <c r="H17" s="526">
        <v>6726</v>
      </c>
      <c r="I17" s="526">
        <v>976</v>
      </c>
      <c r="J17" s="526">
        <v>190</v>
      </c>
      <c r="K17" s="526">
        <v>786</v>
      </c>
      <c r="L17" s="526">
        <v>976</v>
      </c>
      <c r="M17" s="526">
        <v>976</v>
      </c>
      <c r="N17" s="526">
        <v>786</v>
      </c>
      <c r="O17" s="526">
        <v>1176</v>
      </c>
      <c r="P17" s="526">
        <v>1176</v>
      </c>
      <c r="Q17" s="526">
        <v>1176</v>
      </c>
      <c r="R17" s="526">
        <v>1176</v>
      </c>
      <c r="T17" s="660"/>
      <c r="U17" s="660"/>
      <c r="V17" s="660"/>
      <c r="W17" s="660"/>
      <c r="X17" s="660"/>
    </row>
    <row r="18" spans="1:24" ht="15.75" x14ac:dyDescent="0.25">
      <c r="A18" s="658">
        <v>13</v>
      </c>
      <c r="B18" s="659" t="s">
        <v>508</v>
      </c>
      <c r="C18" s="525" t="s">
        <v>89</v>
      </c>
      <c r="D18" s="526">
        <f t="shared" si="0"/>
        <v>2053</v>
      </c>
      <c r="E18" s="526">
        <f t="shared" si="1"/>
        <v>820</v>
      </c>
      <c r="F18" s="526">
        <v>89</v>
      </c>
      <c r="G18" s="526">
        <v>731</v>
      </c>
      <c r="H18" s="526">
        <v>1233</v>
      </c>
      <c r="I18" s="526">
        <v>162</v>
      </c>
      <c r="J18" s="526">
        <v>22</v>
      </c>
      <c r="K18" s="526">
        <v>140</v>
      </c>
      <c r="L18" s="526">
        <v>162</v>
      </c>
      <c r="M18" s="526">
        <v>162</v>
      </c>
      <c r="N18" s="526">
        <v>140</v>
      </c>
      <c r="O18" s="526">
        <v>71</v>
      </c>
      <c r="P18" s="526">
        <v>71</v>
      </c>
      <c r="Q18" s="526">
        <v>71</v>
      </c>
      <c r="R18" s="526">
        <v>71</v>
      </c>
      <c r="T18" s="660"/>
      <c r="U18" s="660"/>
      <c r="V18" s="660"/>
      <c r="W18" s="660"/>
      <c r="X18" s="660"/>
    </row>
    <row r="19" spans="1:24" ht="15.75" x14ac:dyDescent="0.25">
      <c r="A19" s="658">
        <v>14</v>
      </c>
      <c r="B19" s="659" t="s">
        <v>509</v>
      </c>
      <c r="C19" s="525" t="s">
        <v>87</v>
      </c>
      <c r="D19" s="526">
        <f t="shared" si="0"/>
        <v>1411</v>
      </c>
      <c r="E19" s="526">
        <f t="shared" si="1"/>
        <v>643</v>
      </c>
      <c r="F19" s="526">
        <v>108</v>
      </c>
      <c r="G19" s="526">
        <v>535</v>
      </c>
      <c r="H19" s="526">
        <v>768</v>
      </c>
      <c r="I19" s="526">
        <v>136</v>
      </c>
      <c r="J19" s="526">
        <v>44</v>
      </c>
      <c r="K19" s="526">
        <v>92</v>
      </c>
      <c r="L19" s="526">
        <v>136</v>
      </c>
      <c r="M19" s="526">
        <v>136</v>
      </c>
      <c r="N19" s="526">
        <v>92</v>
      </c>
      <c r="O19" s="526">
        <v>110</v>
      </c>
      <c r="P19" s="526">
        <v>110</v>
      </c>
      <c r="Q19" s="526">
        <v>110</v>
      </c>
      <c r="R19" s="526">
        <v>110</v>
      </c>
      <c r="T19" s="660"/>
      <c r="U19" s="660"/>
      <c r="V19" s="660"/>
      <c r="W19" s="660"/>
      <c r="X19" s="660"/>
    </row>
    <row r="20" spans="1:24" ht="15.75" x14ac:dyDescent="0.25">
      <c r="A20" s="658">
        <v>15</v>
      </c>
      <c r="B20" s="659" t="s">
        <v>510</v>
      </c>
      <c r="C20" s="525" t="s">
        <v>71</v>
      </c>
      <c r="D20" s="526">
        <f t="shared" si="0"/>
        <v>16538</v>
      </c>
      <c r="E20" s="526">
        <f t="shared" si="1"/>
        <v>8750</v>
      </c>
      <c r="F20" s="526">
        <v>2627</v>
      </c>
      <c r="G20" s="526">
        <v>6123</v>
      </c>
      <c r="H20" s="526">
        <v>7788</v>
      </c>
      <c r="I20" s="526">
        <v>1703</v>
      </c>
      <c r="J20" s="526">
        <v>524</v>
      </c>
      <c r="K20" s="526">
        <v>1179</v>
      </c>
      <c r="L20" s="526">
        <v>1703</v>
      </c>
      <c r="M20" s="526">
        <v>1703</v>
      </c>
      <c r="N20" s="526">
        <v>1179</v>
      </c>
      <c r="O20" s="526">
        <v>1158</v>
      </c>
      <c r="P20" s="526">
        <v>1158</v>
      </c>
      <c r="Q20" s="526">
        <v>1158</v>
      </c>
      <c r="R20" s="526">
        <v>1158</v>
      </c>
      <c r="T20" s="660"/>
      <c r="U20" s="660"/>
      <c r="V20" s="660"/>
      <c r="W20" s="660"/>
      <c r="X20" s="660"/>
    </row>
    <row r="21" spans="1:24" ht="15.75" x14ac:dyDescent="0.25">
      <c r="A21" s="658">
        <v>16</v>
      </c>
      <c r="B21" s="659" t="s">
        <v>511</v>
      </c>
      <c r="C21" s="525" t="s">
        <v>41</v>
      </c>
      <c r="D21" s="526">
        <f t="shared" si="0"/>
        <v>3477</v>
      </c>
      <c r="E21" s="526">
        <f t="shared" si="1"/>
        <v>1680</v>
      </c>
      <c r="F21" s="526">
        <v>475</v>
      </c>
      <c r="G21" s="526">
        <v>1205</v>
      </c>
      <c r="H21" s="526">
        <v>1797</v>
      </c>
      <c r="I21" s="526">
        <v>436</v>
      </c>
      <c r="J21" s="526">
        <v>106</v>
      </c>
      <c r="K21" s="526">
        <v>330</v>
      </c>
      <c r="L21" s="526">
        <v>436</v>
      </c>
      <c r="M21" s="526">
        <v>436</v>
      </c>
      <c r="N21" s="526">
        <v>330</v>
      </c>
      <c r="O21" s="526">
        <v>225</v>
      </c>
      <c r="P21" s="526">
        <v>225</v>
      </c>
      <c r="Q21" s="526">
        <v>225</v>
      </c>
      <c r="R21" s="526">
        <v>225</v>
      </c>
      <c r="T21" s="660"/>
      <c r="U21" s="660"/>
      <c r="V21" s="660"/>
      <c r="W21" s="660"/>
      <c r="X21" s="660"/>
    </row>
    <row r="22" spans="1:24" ht="15.75" x14ac:dyDescent="0.25">
      <c r="A22" s="658">
        <v>17</v>
      </c>
      <c r="B22" s="659" t="s">
        <v>512</v>
      </c>
      <c r="C22" s="525" t="s">
        <v>55</v>
      </c>
      <c r="D22" s="526">
        <f t="shared" si="0"/>
        <v>7766</v>
      </c>
      <c r="E22" s="526">
        <f t="shared" si="1"/>
        <v>4367</v>
      </c>
      <c r="F22" s="526">
        <v>1158</v>
      </c>
      <c r="G22" s="526">
        <v>3209</v>
      </c>
      <c r="H22" s="526">
        <v>3399</v>
      </c>
      <c r="I22" s="526">
        <v>1223</v>
      </c>
      <c r="J22" s="526">
        <v>194</v>
      </c>
      <c r="K22" s="526">
        <v>1029</v>
      </c>
      <c r="L22" s="526">
        <v>1223</v>
      </c>
      <c r="M22" s="526">
        <v>1223</v>
      </c>
      <c r="N22" s="526">
        <v>1029</v>
      </c>
      <c r="O22" s="526">
        <v>12</v>
      </c>
      <c r="P22" s="526">
        <v>12</v>
      </c>
      <c r="Q22" s="526">
        <v>12</v>
      </c>
      <c r="R22" s="526">
        <v>12</v>
      </c>
      <c r="T22" s="660"/>
      <c r="U22" s="660"/>
      <c r="V22" s="660"/>
      <c r="W22" s="660"/>
      <c r="X22" s="660"/>
    </row>
    <row r="23" spans="1:24" ht="15.75" x14ac:dyDescent="0.25">
      <c r="A23" s="658">
        <v>18</v>
      </c>
      <c r="B23" s="659" t="s">
        <v>513</v>
      </c>
      <c r="C23" s="525" t="s">
        <v>63</v>
      </c>
      <c r="D23" s="526">
        <f t="shared" si="0"/>
        <v>41230</v>
      </c>
      <c r="E23" s="526">
        <f t="shared" si="1"/>
        <v>21668</v>
      </c>
      <c r="F23" s="526">
        <v>5080</v>
      </c>
      <c r="G23" s="526">
        <v>16588</v>
      </c>
      <c r="H23" s="526">
        <v>19562</v>
      </c>
      <c r="I23" s="526">
        <v>6736</v>
      </c>
      <c r="J23" s="526">
        <v>1599</v>
      </c>
      <c r="K23" s="526">
        <v>5137</v>
      </c>
      <c r="L23" s="526">
        <v>6736</v>
      </c>
      <c r="M23" s="526">
        <v>6736</v>
      </c>
      <c r="N23" s="526">
        <v>5137</v>
      </c>
      <c r="O23" s="526">
        <v>3155</v>
      </c>
      <c r="P23" s="526">
        <v>3155</v>
      </c>
      <c r="Q23" s="526">
        <v>3155</v>
      </c>
      <c r="R23" s="526">
        <v>3155</v>
      </c>
      <c r="T23" s="660"/>
      <c r="U23" s="660"/>
      <c r="V23" s="660"/>
      <c r="W23" s="660"/>
      <c r="X23" s="660"/>
    </row>
    <row r="24" spans="1:24" ht="15.75" x14ac:dyDescent="0.25">
      <c r="A24" s="658">
        <v>19</v>
      </c>
      <c r="B24" s="659" t="s">
        <v>514</v>
      </c>
      <c r="C24" s="525" t="s">
        <v>77</v>
      </c>
      <c r="D24" s="526">
        <f t="shared" si="0"/>
        <v>3951</v>
      </c>
      <c r="E24" s="526">
        <f t="shared" si="1"/>
        <v>1729</v>
      </c>
      <c r="F24" s="526">
        <v>442</v>
      </c>
      <c r="G24" s="526">
        <v>1287</v>
      </c>
      <c r="H24" s="526">
        <v>2222</v>
      </c>
      <c r="I24" s="526">
        <v>372</v>
      </c>
      <c r="J24" s="526">
        <v>73</v>
      </c>
      <c r="K24" s="526">
        <v>299</v>
      </c>
      <c r="L24" s="526">
        <v>372</v>
      </c>
      <c r="M24" s="526">
        <v>372</v>
      </c>
      <c r="N24" s="526">
        <v>299</v>
      </c>
      <c r="O24" s="526">
        <v>306</v>
      </c>
      <c r="P24" s="526">
        <v>306</v>
      </c>
      <c r="Q24" s="526">
        <v>306</v>
      </c>
      <c r="R24" s="526">
        <v>306</v>
      </c>
      <c r="T24" s="660"/>
      <c r="U24" s="660"/>
      <c r="V24" s="660"/>
      <c r="W24" s="660"/>
      <c r="X24" s="660"/>
    </row>
    <row r="25" spans="1:24" ht="15.75" x14ac:dyDescent="0.25">
      <c r="A25" s="658">
        <v>20</v>
      </c>
      <c r="B25" s="659" t="s">
        <v>515</v>
      </c>
      <c r="C25" s="525" t="s">
        <v>83</v>
      </c>
      <c r="D25" s="526">
        <f t="shared" si="0"/>
        <v>1721</v>
      </c>
      <c r="E25" s="526">
        <f t="shared" si="1"/>
        <v>772</v>
      </c>
      <c r="F25" s="526">
        <v>226</v>
      </c>
      <c r="G25" s="526">
        <v>546</v>
      </c>
      <c r="H25" s="526">
        <v>949</v>
      </c>
      <c r="I25" s="526">
        <v>165</v>
      </c>
      <c r="J25" s="526">
        <v>52</v>
      </c>
      <c r="K25" s="526">
        <v>113</v>
      </c>
      <c r="L25" s="526">
        <v>165</v>
      </c>
      <c r="M25" s="526">
        <v>165</v>
      </c>
      <c r="N25" s="526">
        <v>113</v>
      </c>
      <c r="O25" s="526">
        <v>140</v>
      </c>
      <c r="P25" s="526">
        <v>140</v>
      </c>
      <c r="Q25" s="526">
        <v>140</v>
      </c>
      <c r="R25" s="526">
        <v>140</v>
      </c>
      <c r="T25" s="660"/>
      <c r="U25" s="660"/>
      <c r="V25" s="660"/>
      <c r="W25" s="660"/>
      <c r="X25" s="660"/>
    </row>
    <row r="26" spans="1:24" ht="15.75" x14ac:dyDescent="0.25">
      <c r="A26" s="658">
        <v>21</v>
      </c>
      <c r="B26" s="659" t="s">
        <v>516</v>
      </c>
      <c r="C26" s="525" t="s">
        <v>85</v>
      </c>
      <c r="D26" s="526">
        <f t="shared" si="0"/>
        <v>2955</v>
      </c>
      <c r="E26" s="526">
        <f t="shared" si="1"/>
        <v>1274</v>
      </c>
      <c r="F26" s="526">
        <v>319</v>
      </c>
      <c r="G26" s="526">
        <v>955</v>
      </c>
      <c r="H26" s="526">
        <v>1681</v>
      </c>
      <c r="I26" s="526">
        <v>300</v>
      </c>
      <c r="J26" s="526">
        <v>82</v>
      </c>
      <c r="K26" s="526">
        <v>218</v>
      </c>
      <c r="L26" s="526">
        <v>300</v>
      </c>
      <c r="M26" s="526">
        <v>300</v>
      </c>
      <c r="N26" s="526">
        <v>218</v>
      </c>
      <c r="O26" s="526">
        <v>239</v>
      </c>
      <c r="P26" s="526">
        <v>239</v>
      </c>
      <c r="Q26" s="526">
        <v>239</v>
      </c>
      <c r="R26" s="526">
        <v>239</v>
      </c>
      <c r="T26" s="660"/>
      <c r="U26" s="660"/>
      <c r="V26" s="660"/>
      <c r="W26" s="660"/>
      <c r="X26" s="660"/>
    </row>
    <row r="27" spans="1:24" ht="15.75" x14ac:dyDescent="0.25">
      <c r="A27" s="658">
        <v>22</v>
      </c>
      <c r="B27" s="659" t="s">
        <v>517</v>
      </c>
      <c r="C27" s="525" t="s">
        <v>109</v>
      </c>
      <c r="D27" s="526">
        <f t="shared" si="0"/>
        <v>16082</v>
      </c>
      <c r="E27" s="526">
        <f t="shared" si="1"/>
        <v>8203</v>
      </c>
      <c r="F27" s="526">
        <v>2144</v>
      </c>
      <c r="G27" s="526">
        <v>6059</v>
      </c>
      <c r="H27" s="526">
        <v>7879</v>
      </c>
      <c r="I27" s="526">
        <v>1657</v>
      </c>
      <c r="J27" s="526">
        <v>316</v>
      </c>
      <c r="K27" s="526">
        <v>1341</v>
      </c>
      <c r="L27" s="526">
        <v>1657</v>
      </c>
      <c r="M27" s="526">
        <v>1657</v>
      </c>
      <c r="N27" s="526">
        <v>1341</v>
      </c>
      <c r="O27" s="526">
        <v>1180</v>
      </c>
      <c r="P27" s="526">
        <v>1180</v>
      </c>
      <c r="Q27" s="526">
        <v>1180</v>
      </c>
      <c r="R27" s="526">
        <v>1180</v>
      </c>
      <c r="T27" s="660"/>
      <c r="U27" s="660"/>
      <c r="V27" s="660"/>
      <c r="W27" s="660"/>
      <c r="X27" s="660"/>
    </row>
    <row r="28" spans="1:24" ht="19.5" customHeight="1" x14ac:dyDescent="0.25">
      <c r="A28" s="658">
        <v>23</v>
      </c>
      <c r="B28" s="659" t="s">
        <v>518</v>
      </c>
      <c r="C28" s="525" t="s">
        <v>111</v>
      </c>
      <c r="D28" s="526">
        <f t="shared" si="0"/>
        <v>2253</v>
      </c>
      <c r="E28" s="526">
        <f t="shared" si="1"/>
        <v>1057</v>
      </c>
      <c r="F28" s="526">
        <v>243</v>
      </c>
      <c r="G28" s="526">
        <v>814</v>
      </c>
      <c r="H28" s="526">
        <v>1196</v>
      </c>
      <c r="I28" s="526">
        <v>296</v>
      </c>
      <c r="J28" s="526">
        <v>63</v>
      </c>
      <c r="K28" s="526">
        <v>233</v>
      </c>
      <c r="L28" s="526">
        <v>296</v>
      </c>
      <c r="M28" s="526">
        <v>296</v>
      </c>
      <c r="N28" s="526">
        <v>233</v>
      </c>
      <c r="O28" s="526">
        <v>142</v>
      </c>
      <c r="P28" s="526">
        <v>142</v>
      </c>
      <c r="Q28" s="526">
        <v>142</v>
      </c>
      <c r="R28" s="526">
        <v>142</v>
      </c>
      <c r="T28" s="660"/>
      <c r="U28" s="660"/>
      <c r="V28" s="660"/>
      <c r="W28" s="660"/>
      <c r="X28" s="660"/>
    </row>
    <row r="29" spans="1:24" ht="15.75" x14ac:dyDescent="0.25">
      <c r="A29" s="658">
        <v>24</v>
      </c>
      <c r="B29" s="659" t="s">
        <v>519</v>
      </c>
      <c r="C29" s="525" t="s">
        <v>155</v>
      </c>
      <c r="D29" s="526">
        <f t="shared" si="0"/>
        <v>13539</v>
      </c>
      <c r="E29" s="526">
        <f t="shared" si="1"/>
        <v>7969</v>
      </c>
      <c r="F29" s="526">
        <v>1601</v>
      </c>
      <c r="G29" s="526">
        <v>6368</v>
      </c>
      <c r="H29" s="526">
        <v>5570</v>
      </c>
      <c r="I29" s="526">
        <v>1410</v>
      </c>
      <c r="J29" s="526">
        <v>311</v>
      </c>
      <c r="K29" s="526">
        <v>1099</v>
      </c>
      <c r="L29" s="526">
        <v>1410</v>
      </c>
      <c r="M29" s="526">
        <v>1410</v>
      </c>
      <c r="N29" s="526">
        <v>1099</v>
      </c>
      <c r="O29" s="526">
        <v>224</v>
      </c>
      <c r="P29" s="526">
        <v>224</v>
      </c>
      <c r="Q29" s="526">
        <v>224</v>
      </c>
      <c r="R29" s="526">
        <v>224</v>
      </c>
      <c r="T29" s="660"/>
      <c r="U29" s="660"/>
      <c r="V29" s="660"/>
      <c r="W29" s="660"/>
      <c r="X29" s="660"/>
    </row>
    <row r="30" spans="1:24" ht="15.75" x14ac:dyDescent="0.25">
      <c r="A30" s="658">
        <v>25</v>
      </c>
      <c r="B30" s="659" t="s">
        <v>567</v>
      </c>
      <c r="C30" s="525" t="s">
        <v>53</v>
      </c>
      <c r="D30" s="526">
        <f t="shared" si="0"/>
        <v>7913</v>
      </c>
      <c r="E30" s="526">
        <f t="shared" si="1"/>
        <v>3912</v>
      </c>
      <c r="F30" s="526">
        <v>904</v>
      </c>
      <c r="G30" s="526">
        <v>3008</v>
      </c>
      <c r="H30" s="526">
        <v>4001</v>
      </c>
      <c r="I30" s="526">
        <v>835</v>
      </c>
      <c r="J30" s="526">
        <v>185</v>
      </c>
      <c r="K30" s="526">
        <v>650</v>
      </c>
      <c r="L30" s="526">
        <v>835</v>
      </c>
      <c r="M30" s="526">
        <v>835</v>
      </c>
      <c r="N30" s="526">
        <v>650</v>
      </c>
      <c r="O30" s="526">
        <v>416</v>
      </c>
      <c r="P30" s="526">
        <v>416</v>
      </c>
      <c r="Q30" s="526">
        <v>416</v>
      </c>
      <c r="R30" s="526">
        <v>416</v>
      </c>
      <c r="T30" s="660"/>
      <c r="U30" s="660"/>
      <c r="V30" s="660"/>
      <c r="W30" s="660"/>
      <c r="X30" s="660"/>
    </row>
    <row r="31" spans="1:24" ht="15.75" x14ac:dyDescent="0.25">
      <c r="A31" s="658">
        <v>26</v>
      </c>
      <c r="B31" s="659" t="s">
        <v>520</v>
      </c>
      <c r="C31" s="525" t="s">
        <v>202</v>
      </c>
      <c r="D31" s="526">
        <f t="shared" si="0"/>
        <v>5415</v>
      </c>
      <c r="E31" s="526">
        <f t="shared" si="1"/>
        <v>2675</v>
      </c>
      <c r="F31" s="526">
        <v>623</v>
      </c>
      <c r="G31" s="526">
        <v>2052</v>
      </c>
      <c r="H31" s="526">
        <v>2740</v>
      </c>
      <c r="I31" s="526">
        <v>527</v>
      </c>
      <c r="J31" s="526">
        <v>121</v>
      </c>
      <c r="K31" s="526">
        <v>406</v>
      </c>
      <c r="L31" s="526">
        <v>527</v>
      </c>
      <c r="M31" s="526">
        <v>527</v>
      </c>
      <c r="N31" s="526">
        <v>406</v>
      </c>
      <c r="O31" s="526">
        <v>463</v>
      </c>
      <c r="P31" s="526">
        <v>463</v>
      </c>
      <c r="Q31" s="526">
        <v>463</v>
      </c>
      <c r="R31" s="526">
        <v>463</v>
      </c>
      <c r="T31" s="660"/>
      <c r="U31" s="660"/>
      <c r="V31" s="660"/>
      <c r="W31" s="660"/>
      <c r="X31" s="660"/>
    </row>
    <row r="32" spans="1:24" ht="15.75" x14ac:dyDescent="0.25">
      <c r="A32" s="658">
        <v>27</v>
      </c>
      <c r="B32" s="659" t="s">
        <v>566</v>
      </c>
      <c r="C32" s="525" t="s">
        <v>45</v>
      </c>
      <c r="D32" s="526">
        <f t="shared" si="0"/>
        <v>6628</v>
      </c>
      <c r="E32" s="526">
        <f t="shared" si="1"/>
        <v>3202</v>
      </c>
      <c r="F32" s="526">
        <v>841</v>
      </c>
      <c r="G32" s="526">
        <v>2361</v>
      </c>
      <c r="H32" s="526">
        <v>3426</v>
      </c>
      <c r="I32" s="526">
        <v>689</v>
      </c>
      <c r="J32" s="526">
        <v>105</v>
      </c>
      <c r="K32" s="526">
        <v>584</v>
      </c>
      <c r="L32" s="526">
        <v>689</v>
      </c>
      <c r="M32" s="526">
        <v>689</v>
      </c>
      <c r="N32" s="526">
        <v>584</v>
      </c>
      <c r="O32" s="526">
        <v>419</v>
      </c>
      <c r="P32" s="526">
        <v>419</v>
      </c>
      <c r="Q32" s="526">
        <v>419</v>
      </c>
      <c r="R32" s="526">
        <v>419</v>
      </c>
      <c r="T32" s="660"/>
      <c r="U32" s="660"/>
      <c r="V32" s="660"/>
      <c r="W32" s="660"/>
      <c r="X32" s="660"/>
    </row>
    <row r="33" spans="1:24" ht="15.75" x14ac:dyDescent="0.25">
      <c r="A33" s="658">
        <v>28</v>
      </c>
      <c r="B33" s="659" t="s">
        <v>521</v>
      </c>
      <c r="C33" s="525" t="s">
        <v>184</v>
      </c>
      <c r="D33" s="526">
        <f t="shared" si="0"/>
        <v>2654</v>
      </c>
      <c r="E33" s="526">
        <f t="shared" si="1"/>
        <v>1224</v>
      </c>
      <c r="F33" s="526">
        <v>307</v>
      </c>
      <c r="G33" s="526">
        <v>917</v>
      </c>
      <c r="H33" s="526">
        <v>1430</v>
      </c>
      <c r="I33" s="526">
        <v>251</v>
      </c>
      <c r="J33" s="526">
        <v>61</v>
      </c>
      <c r="K33" s="526">
        <v>190</v>
      </c>
      <c r="L33" s="526">
        <v>251</v>
      </c>
      <c r="M33" s="526">
        <v>251</v>
      </c>
      <c r="N33" s="526">
        <v>190</v>
      </c>
      <c r="O33" s="526">
        <v>210</v>
      </c>
      <c r="P33" s="526">
        <v>210</v>
      </c>
      <c r="Q33" s="526">
        <v>210</v>
      </c>
      <c r="R33" s="526">
        <v>210</v>
      </c>
      <c r="T33" s="660"/>
      <c r="U33" s="660"/>
      <c r="V33" s="660"/>
      <c r="W33" s="660"/>
      <c r="X33" s="660"/>
    </row>
    <row r="34" spans="1:24" ht="15.75" x14ac:dyDescent="0.25">
      <c r="A34" s="658">
        <v>29</v>
      </c>
      <c r="B34" s="659" t="s">
        <v>522</v>
      </c>
      <c r="C34" s="525" t="s">
        <v>204</v>
      </c>
      <c r="D34" s="526">
        <f t="shared" si="0"/>
        <v>2589</v>
      </c>
      <c r="E34" s="526">
        <f t="shared" si="1"/>
        <v>1264</v>
      </c>
      <c r="F34" s="526">
        <v>295</v>
      </c>
      <c r="G34" s="526">
        <v>969</v>
      </c>
      <c r="H34" s="526">
        <v>1325</v>
      </c>
      <c r="I34" s="526">
        <v>229</v>
      </c>
      <c r="J34" s="526">
        <v>57</v>
      </c>
      <c r="K34" s="526">
        <v>172</v>
      </c>
      <c r="L34" s="526">
        <v>229</v>
      </c>
      <c r="M34" s="526">
        <v>229</v>
      </c>
      <c r="N34" s="526">
        <v>172</v>
      </c>
      <c r="O34" s="526">
        <v>181</v>
      </c>
      <c r="P34" s="526">
        <v>181</v>
      </c>
      <c r="Q34" s="526">
        <v>181</v>
      </c>
      <c r="R34" s="526">
        <v>181</v>
      </c>
      <c r="T34" s="660"/>
      <c r="U34" s="660"/>
      <c r="V34" s="660"/>
      <c r="W34" s="660"/>
      <c r="X34" s="660"/>
    </row>
    <row r="35" spans="1:24" ht="15.75" x14ac:dyDescent="0.25">
      <c r="A35" s="658">
        <v>30</v>
      </c>
      <c r="B35" s="659" t="s">
        <v>523</v>
      </c>
      <c r="C35" s="525" t="s">
        <v>51</v>
      </c>
      <c r="D35" s="526">
        <f t="shared" si="0"/>
        <v>1554</v>
      </c>
      <c r="E35" s="526">
        <f t="shared" si="1"/>
        <v>756</v>
      </c>
      <c r="F35" s="526">
        <v>174</v>
      </c>
      <c r="G35" s="526">
        <v>582</v>
      </c>
      <c r="H35" s="526">
        <v>798</v>
      </c>
      <c r="I35" s="526">
        <v>170</v>
      </c>
      <c r="J35" s="526">
        <v>32</v>
      </c>
      <c r="K35" s="526">
        <v>138</v>
      </c>
      <c r="L35" s="526">
        <v>170</v>
      </c>
      <c r="M35" s="526">
        <v>170</v>
      </c>
      <c r="N35" s="526">
        <v>138</v>
      </c>
      <c r="O35" s="526">
        <v>74</v>
      </c>
      <c r="P35" s="526">
        <v>74</v>
      </c>
      <c r="Q35" s="526">
        <v>74</v>
      </c>
      <c r="R35" s="526">
        <v>74</v>
      </c>
      <c r="T35" s="660"/>
      <c r="U35" s="660"/>
      <c r="V35" s="660"/>
      <c r="W35" s="660"/>
      <c r="X35" s="660"/>
    </row>
    <row r="36" spans="1:24" ht="15.75" x14ac:dyDescent="0.25">
      <c r="A36" s="658">
        <v>31</v>
      </c>
      <c r="B36" s="659" t="s">
        <v>524</v>
      </c>
      <c r="C36" s="525" t="s">
        <v>23</v>
      </c>
      <c r="D36" s="526">
        <f t="shared" si="0"/>
        <v>2665</v>
      </c>
      <c r="E36" s="526">
        <f t="shared" si="1"/>
        <v>1344</v>
      </c>
      <c r="F36" s="526">
        <v>179</v>
      </c>
      <c r="G36" s="526">
        <v>1165</v>
      </c>
      <c r="H36" s="526">
        <v>1321</v>
      </c>
      <c r="I36" s="526">
        <v>238</v>
      </c>
      <c r="J36" s="526">
        <v>37</v>
      </c>
      <c r="K36" s="526">
        <v>201</v>
      </c>
      <c r="L36" s="526">
        <v>238</v>
      </c>
      <c r="M36" s="526">
        <v>238</v>
      </c>
      <c r="N36" s="526">
        <v>201</v>
      </c>
      <c r="O36" s="526">
        <v>55</v>
      </c>
      <c r="P36" s="526">
        <v>55</v>
      </c>
      <c r="Q36" s="526">
        <v>55</v>
      </c>
      <c r="R36" s="526">
        <v>55</v>
      </c>
      <c r="T36" s="660"/>
      <c r="U36" s="660"/>
      <c r="V36" s="660"/>
      <c r="W36" s="660"/>
      <c r="X36" s="660"/>
    </row>
    <row r="37" spans="1:24" ht="15.75" x14ac:dyDescent="0.25">
      <c r="A37" s="658">
        <v>32</v>
      </c>
      <c r="B37" s="659" t="s">
        <v>525</v>
      </c>
      <c r="C37" s="525" t="s">
        <v>17</v>
      </c>
      <c r="D37" s="526">
        <f t="shared" si="0"/>
        <v>1930</v>
      </c>
      <c r="E37" s="526">
        <f t="shared" si="1"/>
        <v>885</v>
      </c>
      <c r="F37" s="526">
        <v>249</v>
      </c>
      <c r="G37" s="526">
        <v>636</v>
      </c>
      <c r="H37" s="526">
        <v>1045</v>
      </c>
      <c r="I37" s="526">
        <v>176</v>
      </c>
      <c r="J37" s="526">
        <v>49</v>
      </c>
      <c r="K37" s="526">
        <v>127</v>
      </c>
      <c r="L37" s="526">
        <v>176</v>
      </c>
      <c r="M37" s="526">
        <v>176</v>
      </c>
      <c r="N37" s="526">
        <v>127</v>
      </c>
      <c r="O37" s="526">
        <v>155</v>
      </c>
      <c r="P37" s="526">
        <v>155</v>
      </c>
      <c r="Q37" s="526">
        <v>155</v>
      </c>
      <c r="R37" s="526">
        <v>155</v>
      </c>
      <c r="T37" s="660"/>
      <c r="U37" s="660"/>
      <c r="V37" s="660"/>
      <c r="W37" s="660"/>
      <c r="X37" s="660"/>
    </row>
    <row r="38" spans="1:24" ht="15.75" x14ac:dyDescent="0.25">
      <c r="A38" s="658">
        <v>33</v>
      </c>
      <c r="B38" s="659" t="s">
        <v>526</v>
      </c>
      <c r="C38" s="525" t="s">
        <v>37</v>
      </c>
      <c r="D38" s="526">
        <f t="shared" si="0"/>
        <v>4903</v>
      </c>
      <c r="E38" s="526">
        <f t="shared" si="1"/>
        <v>2426</v>
      </c>
      <c r="F38" s="526">
        <v>510</v>
      </c>
      <c r="G38" s="526">
        <v>1916</v>
      </c>
      <c r="H38" s="526">
        <v>2477</v>
      </c>
      <c r="I38" s="526">
        <v>391</v>
      </c>
      <c r="J38" s="526">
        <v>114</v>
      </c>
      <c r="K38" s="526">
        <v>277</v>
      </c>
      <c r="L38" s="526">
        <v>391</v>
      </c>
      <c r="M38" s="526">
        <v>391</v>
      </c>
      <c r="N38" s="526">
        <v>277</v>
      </c>
      <c r="O38" s="526">
        <v>256</v>
      </c>
      <c r="P38" s="526">
        <v>256</v>
      </c>
      <c r="Q38" s="526">
        <v>256</v>
      </c>
      <c r="R38" s="526">
        <v>256</v>
      </c>
      <c r="T38" s="660"/>
      <c r="U38" s="660"/>
      <c r="V38" s="660"/>
      <c r="W38" s="660"/>
      <c r="X38" s="660"/>
    </row>
    <row r="39" spans="1:24" ht="15.75" x14ac:dyDescent="0.25">
      <c r="A39" s="658">
        <v>34</v>
      </c>
      <c r="B39" s="659" t="s">
        <v>527</v>
      </c>
      <c r="C39" s="525" t="s">
        <v>174</v>
      </c>
      <c r="D39" s="526">
        <f t="shared" si="0"/>
        <v>5597</v>
      </c>
      <c r="E39" s="526">
        <f t="shared" si="1"/>
        <v>2853</v>
      </c>
      <c r="F39" s="526">
        <v>698</v>
      </c>
      <c r="G39" s="526">
        <v>2155</v>
      </c>
      <c r="H39" s="526">
        <v>2744</v>
      </c>
      <c r="I39" s="526">
        <v>598</v>
      </c>
      <c r="J39" s="526">
        <v>140</v>
      </c>
      <c r="K39" s="526">
        <v>458</v>
      </c>
      <c r="L39" s="526">
        <v>598</v>
      </c>
      <c r="M39" s="526">
        <v>598</v>
      </c>
      <c r="N39" s="526">
        <v>458</v>
      </c>
      <c r="O39" s="526">
        <v>326</v>
      </c>
      <c r="P39" s="526">
        <v>326</v>
      </c>
      <c r="Q39" s="526">
        <v>326</v>
      </c>
      <c r="R39" s="526">
        <v>326</v>
      </c>
      <c r="T39" s="660"/>
      <c r="U39" s="660"/>
      <c r="V39" s="660"/>
      <c r="W39" s="660"/>
      <c r="X39" s="660"/>
    </row>
    <row r="40" spans="1:24" ht="15.75" x14ac:dyDescent="0.25">
      <c r="A40" s="658">
        <v>35</v>
      </c>
      <c r="B40" s="659" t="s">
        <v>528</v>
      </c>
      <c r="C40" s="525" t="s">
        <v>186</v>
      </c>
      <c r="D40" s="526">
        <f t="shared" si="0"/>
        <v>8045</v>
      </c>
      <c r="E40" s="526">
        <f t="shared" si="1"/>
        <v>3947</v>
      </c>
      <c r="F40" s="526">
        <v>918</v>
      </c>
      <c r="G40" s="526">
        <v>3029</v>
      </c>
      <c r="H40" s="526">
        <v>4098</v>
      </c>
      <c r="I40" s="526">
        <v>762</v>
      </c>
      <c r="J40" s="526">
        <v>201</v>
      </c>
      <c r="K40" s="526">
        <v>561</v>
      </c>
      <c r="L40" s="526">
        <v>762</v>
      </c>
      <c r="M40" s="526">
        <v>762</v>
      </c>
      <c r="N40" s="526">
        <v>561</v>
      </c>
      <c r="O40" s="526">
        <v>648</v>
      </c>
      <c r="P40" s="526">
        <v>648</v>
      </c>
      <c r="Q40" s="526">
        <v>648</v>
      </c>
      <c r="R40" s="526">
        <v>648</v>
      </c>
      <c r="T40" s="660"/>
      <c r="U40" s="660"/>
      <c r="V40" s="660"/>
      <c r="W40" s="660"/>
      <c r="X40" s="660"/>
    </row>
    <row r="41" spans="1:24" ht="15.75" x14ac:dyDescent="0.25">
      <c r="A41" s="658">
        <v>36</v>
      </c>
      <c r="B41" s="659" t="s">
        <v>529</v>
      </c>
      <c r="C41" s="525" t="s">
        <v>180</v>
      </c>
      <c r="D41" s="526">
        <f t="shared" si="0"/>
        <v>6414</v>
      </c>
      <c r="E41" s="526">
        <f t="shared" si="1"/>
        <v>3185</v>
      </c>
      <c r="F41" s="526">
        <v>416</v>
      </c>
      <c r="G41" s="526">
        <v>2769</v>
      </c>
      <c r="H41" s="526">
        <v>3229</v>
      </c>
      <c r="I41" s="526">
        <v>628</v>
      </c>
      <c r="J41" s="526">
        <v>161</v>
      </c>
      <c r="K41" s="526">
        <v>467</v>
      </c>
      <c r="L41" s="526">
        <v>628</v>
      </c>
      <c r="M41" s="526">
        <v>628</v>
      </c>
      <c r="N41" s="526">
        <v>467</v>
      </c>
      <c r="O41" s="526">
        <v>482</v>
      </c>
      <c r="P41" s="526">
        <v>482</v>
      </c>
      <c r="Q41" s="526">
        <v>482</v>
      </c>
      <c r="R41" s="526">
        <v>482</v>
      </c>
      <c r="T41" s="660"/>
      <c r="U41" s="660"/>
      <c r="V41" s="660"/>
      <c r="W41" s="660"/>
      <c r="X41" s="660"/>
    </row>
    <row r="42" spans="1:24" ht="15.75" x14ac:dyDescent="0.25">
      <c r="A42" s="658">
        <v>37</v>
      </c>
      <c r="B42" s="659" t="s">
        <v>530</v>
      </c>
      <c r="C42" s="525" t="s">
        <v>198</v>
      </c>
      <c r="D42" s="526">
        <f t="shared" si="0"/>
        <v>2104</v>
      </c>
      <c r="E42" s="526">
        <f t="shared" si="1"/>
        <v>1016</v>
      </c>
      <c r="F42" s="526">
        <v>218</v>
      </c>
      <c r="G42" s="526">
        <v>798</v>
      </c>
      <c r="H42" s="526">
        <v>1088</v>
      </c>
      <c r="I42" s="526">
        <v>183</v>
      </c>
      <c r="J42" s="526">
        <v>44</v>
      </c>
      <c r="K42" s="526">
        <v>139</v>
      </c>
      <c r="L42" s="526">
        <v>183</v>
      </c>
      <c r="M42" s="526">
        <v>183</v>
      </c>
      <c r="N42" s="526">
        <v>139</v>
      </c>
      <c r="O42" s="526">
        <v>164</v>
      </c>
      <c r="P42" s="526">
        <v>164</v>
      </c>
      <c r="Q42" s="526">
        <v>164</v>
      </c>
      <c r="R42" s="526">
        <v>164</v>
      </c>
      <c r="T42" s="660"/>
      <c r="U42" s="660"/>
      <c r="V42" s="660"/>
      <c r="W42" s="660"/>
      <c r="X42" s="660"/>
    </row>
    <row r="43" spans="1:24" ht="15.75" x14ac:dyDescent="0.25">
      <c r="A43" s="658">
        <v>38</v>
      </c>
      <c r="B43" s="659" t="s">
        <v>531</v>
      </c>
      <c r="C43" s="525" t="s">
        <v>176</v>
      </c>
      <c r="D43" s="526">
        <f t="shared" si="0"/>
        <v>1707</v>
      </c>
      <c r="E43" s="526">
        <f t="shared" si="1"/>
        <v>953</v>
      </c>
      <c r="F43" s="526">
        <v>248</v>
      </c>
      <c r="G43" s="526">
        <v>705</v>
      </c>
      <c r="H43" s="526">
        <v>754</v>
      </c>
      <c r="I43" s="526">
        <v>219</v>
      </c>
      <c r="J43" s="526">
        <v>55</v>
      </c>
      <c r="K43" s="526">
        <v>164</v>
      </c>
      <c r="L43" s="526">
        <v>219</v>
      </c>
      <c r="M43" s="526">
        <v>219</v>
      </c>
      <c r="N43" s="526">
        <v>164</v>
      </c>
      <c r="O43" s="526">
        <v>234</v>
      </c>
      <c r="P43" s="526">
        <v>234</v>
      </c>
      <c r="Q43" s="526">
        <v>234</v>
      </c>
      <c r="R43" s="526">
        <v>234</v>
      </c>
      <c r="T43" s="660"/>
      <c r="U43" s="660"/>
      <c r="V43" s="660"/>
      <c r="W43" s="660"/>
      <c r="X43" s="660"/>
    </row>
    <row r="44" spans="1:24" ht="15.75" x14ac:dyDescent="0.25">
      <c r="A44" s="658">
        <v>39</v>
      </c>
      <c r="B44" s="659" t="s">
        <v>532</v>
      </c>
      <c r="C44" s="525" t="s">
        <v>188</v>
      </c>
      <c r="D44" s="526">
        <f t="shared" si="0"/>
        <v>5352</v>
      </c>
      <c r="E44" s="526">
        <f t="shared" si="1"/>
        <v>2606</v>
      </c>
      <c r="F44" s="526">
        <v>613</v>
      </c>
      <c r="G44" s="526">
        <v>1993</v>
      </c>
      <c r="H44" s="526">
        <v>2746</v>
      </c>
      <c r="I44" s="526">
        <v>516</v>
      </c>
      <c r="J44" s="526">
        <v>103</v>
      </c>
      <c r="K44" s="526">
        <v>413</v>
      </c>
      <c r="L44" s="526">
        <v>516</v>
      </c>
      <c r="M44" s="526">
        <v>516</v>
      </c>
      <c r="N44" s="526">
        <v>413</v>
      </c>
      <c r="O44" s="526">
        <v>403</v>
      </c>
      <c r="P44" s="526">
        <v>403</v>
      </c>
      <c r="Q44" s="526">
        <v>403</v>
      </c>
      <c r="R44" s="526">
        <v>403</v>
      </c>
      <c r="T44" s="660"/>
      <c r="U44" s="660"/>
      <c r="V44" s="660"/>
      <c r="W44" s="660"/>
      <c r="X44" s="660"/>
    </row>
    <row r="45" spans="1:24" ht="15.75" x14ac:dyDescent="0.25">
      <c r="A45" s="658">
        <v>40</v>
      </c>
      <c r="B45" s="659" t="s">
        <v>533</v>
      </c>
      <c r="C45" s="525" t="s">
        <v>192</v>
      </c>
      <c r="D45" s="526">
        <f t="shared" si="0"/>
        <v>2917</v>
      </c>
      <c r="E45" s="526">
        <f t="shared" si="1"/>
        <v>1333</v>
      </c>
      <c r="F45" s="526">
        <v>319</v>
      </c>
      <c r="G45" s="526">
        <v>1014</v>
      </c>
      <c r="H45" s="526">
        <v>1584</v>
      </c>
      <c r="I45" s="526">
        <v>266</v>
      </c>
      <c r="J45" s="526">
        <v>58</v>
      </c>
      <c r="K45" s="526">
        <v>208</v>
      </c>
      <c r="L45" s="526">
        <v>266</v>
      </c>
      <c r="M45" s="526">
        <v>266</v>
      </c>
      <c r="N45" s="526">
        <v>208</v>
      </c>
      <c r="O45" s="526">
        <v>142</v>
      </c>
      <c r="P45" s="526">
        <v>142</v>
      </c>
      <c r="Q45" s="526">
        <v>142</v>
      </c>
      <c r="R45" s="526">
        <v>142</v>
      </c>
      <c r="T45" s="660"/>
      <c r="U45" s="660"/>
      <c r="V45" s="660"/>
      <c r="W45" s="660"/>
      <c r="X45" s="660"/>
    </row>
    <row r="46" spans="1:24" ht="15.75" x14ac:dyDescent="0.25">
      <c r="A46" s="658">
        <v>41</v>
      </c>
      <c r="B46" s="659" t="s">
        <v>534</v>
      </c>
      <c r="C46" s="525" t="s">
        <v>158</v>
      </c>
      <c r="D46" s="526">
        <f t="shared" si="0"/>
        <v>22306</v>
      </c>
      <c r="E46" s="526">
        <f t="shared" si="1"/>
        <v>10753</v>
      </c>
      <c r="F46" s="526">
        <v>2719</v>
      </c>
      <c r="G46" s="526">
        <v>8034</v>
      </c>
      <c r="H46" s="526">
        <v>11553</v>
      </c>
      <c r="I46" s="526">
        <v>1538</v>
      </c>
      <c r="J46" s="526">
        <v>266</v>
      </c>
      <c r="K46" s="526">
        <v>1272</v>
      </c>
      <c r="L46" s="526">
        <v>1538</v>
      </c>
      <c r="M46" s="526">
        <v>1538</v>
      </c>
      <c r="N46" s="526">
        <v>1272</v>
      </c>
      <c r="O46" s="526">
        <v>144</v>
      </c>
      <c r="P46" s="526">
        <v>144</v>
      </c>
      <c r="Q46" s="526">
        <v>144</v>
      </c>
      <c r="R46" s="526">
        <v>144</v>
      </c>
      <c r="T46" s="660"/>
      <c r="U46" s="660"/>
      <c r="V46" s="660"/>
      <c r="W46" s="660"/>
      <c r="X46" s="660"/>
    </row>
    <row r="47" spans="1:24" ht="15.75" x14ac:dyDescent="0.25">
      <c r="A47" s="658">
        <v>42</v>
      </c>
      <c r="B47" s="659" t="s">
        <v>535</v>
      </c>
      <c r="C47" s="525" t="s">
        <v>260</v>
      </c>
      <c r="D47" s="526">
        <f t="shared" si="0"/>
        <v>11714</v>
      </c>
      <c r="E47" s="526">
        <f t="shared" si="1"/>
        <v>6556</v>
      </c>
      <c r="F47" s="526">
        <v>1718</v>
      </c>
      <c r="G47" s="526">
        <v>4838</v>
      </c>
      <c r="H47" s="526">
        <v>5158</v>
      </c>
      <c r="I47" s="526">
        <v>1197</v>
      </c>
      <c r="J47" s="526">
        <v>341</v>
      </c>
      <c r="K47" s="526">
        <v>856</v>
      </c>
      <c r="L47" s="526">
        <v>1197</v>
      </c>
      <c r="M47" s="526">
        <v>1197</v>
      </c>
      <c r="N47" s="526">
        <v>856</v>
      </c>
      <c r="O47" s="526">
        <v>788</v>
      </c>
      <c r="P47" s="526">
        <v>788</v>
      </c>
      <c r="Q47" s="526">
        <v>788</v>
      </c>
      <c r="R47" s="526">
        <v>788</v>
      </c>
      <c r="T47" s="660"/>
      <c r="U47" s="660"/>
      <c r="V47" s="660"/>
      <c r="W47" s="660"/>
      <c r="X47" s="660"/>
    </row>
    <row r="48" spans="1:24" ht="15.75" x14ac:dyDescent="0.25">
      <c r="A48" s="658">
        <v>43</v>
      </c>
      <c r="B48" s="659" t="s">
        <v>536</v>
      </c>
      <c r="C48" s="525" t="s">
        <v>262</v>
      </c>
      <c r="D48" s="526">
        <f t="shared" si="0"/>
        <v>14204</v>
      </c>
      <c r="E48" s="526">
        <f t="shared" si="1"/>
        <v>7910</v>
      </c>
      <c r="F48" s="526">
        <v>1740</v>
      </c>
      <c r="G48" s="526">
        <v>6170</v>
      </c>
      <c r="H48" s="526">
        <v>6294</v>
      </c>
      <c r="I48" s="526">
        <v>1733</v>
      </c>
      <c r="J48" s="526">
        <v>386</v>
      </c>
      <c r="K48" s="526">
        <v>1347</v>
      </c>
      <c r="L48" s="526">
        <v>1733</v>
      </c>
      <c r="M48" s="526">
        <v>1733</v>
      </c>
      <c r="N48" s="526">
        <v>1347</v>
      </c>
      <c r="O48" s="526">
        <v>946</v>
      </c>
      <c r="P48" s="526">
        <v>946</v>
      </c>
      <c r="Q48" s="526">
        <v>946</v>
      </c>
      <c r="R48" s="526">
        <v>946</v>
      </c>
      <c r="T48" s="660"/>
      <c r="U48" s="660"/>
      <c r="V48" s="660"/>
      <c r="W48" s="660"/>
      <c r="X48" s="660"/>
    </row>
    <row r="49" spans="1:24" ht="15.75" x14ac:dyDescent="0.25">
      <c r="A49" s="658">
        <v>44</v>
      </c>
      <c r="B49" s="659" t="s">
        <v>537</v>
      </c>
      <c r="C49" s="525" t="s">
        <v>168</v>
      </c>
      <c r="D49" s="526">
        <f t="shared" si="0"/>
        <v>2240</v>
      </c>
      <c r="E49" s="526">
        <f t="shared" si="1"/>
        <v>1782</v>
      </c>
      <c r="F49" s="526">
        <v>1614</v>
      </c>
      <c r="G49" s="526">
        <v>168</v>
      </c>
      <c r="H49" s="526">
        <v>458</v>
      </c>
      <c r="I49" s="526">
        <v>277</v>
      </c>
      <c r="J49" s="526">
        <v>248</v>
      </c>
      <c r="K49" s="526">
        <v>29</v>
      </c>
      <c r="L49" s="526">
        <v>277</v>
      </c>
      <c r="M49" s="526">
        <v>277</v>
      </c>
      <c r="N49" s="526">
        <v>29</v>
      </c>
      <c r="O49" s="526">
        <v>95</v>
      </c>
      <c r="P49" s="526">
        <v>95</v>
      </c>
      <c r="Q49" s="526">
        <v>95</v>
      </c>
      <c r="R49" s="526">
        <v>95</v>
      </c>
      <c r="T49" s="660"/>
      <c r="U49" s="660"/>
      <c r="V49" s="660"/>
      <c r="W49" s="660"/>
      <c r="X49" s="660"/>
    </row>
    <row r="50" spans="1:24" ht="15.75" x14ac:dyDescent="0.25">
      <c r="A50" s="658">
        <v>45</v>
      </c>
      <c r="B50" s="659" t="s">
        <v>538</v>
      </c>
      <c r="C50" s="525" t="s">
        <v>95</v>
      </c>
      <c r="D50" s="526">
        <f t="shared" si="0"/>
        <v>9777</v>
      </c>
      <c r="E50" s="526">
        <f t="shared" si="1"/>
        <v>4961</v>
      </c>
      <c r="F50" s="526">
        <v>1098</v>
      </c>
      <c r="G50" s="526">
        <v>3863</v>
      </c>
      <c r="H50" s="526">
        <v>4816</v>
      </c>
      <c r="I50" s="526">
        <v>930</v>
      </c>
      <c r="J50" s="526">
        <v>198</v>
      </c>
      <c r="K50" s="526">
        <v>732</v>
      </c>
      <c r="L50" s="526">
        <v>930</v>
      </c>
      <c r="M50" s="526">
        <v>930</v>
      </c>
      <c r="N50" s="526">
        <v>732</v>
      </c>
      <c r="O50" s="526">
        <v>664</v>
      </c>
      <c r="P50" s="526">
        <v>664</v>
      </c>
      <c r="Q50" s="526">
        <v>664</v>
      </c>
      <c r="R50" s="526">
        <v>664</v>
      </c>
      <c r="T50" s="660"/>
      <c r="U50" s="660"/>
      <c r="V50" s="660"/>
      <c r="W50" s="660"/>
      <c r="X50" s="660"/>
    </row>
    <row r="51" spans="1:24" ht="15.75" x14ac:dyDescent="0.25">
      <c r="A51" s="658">
        <v>46</v>
      </c>
      <c r="B51" s="659" t="s">
        <v>539</v>
      </c>
      <c r="C51" s="525" t="s">
        <v>97</v>
      </c>
      <c r="D51" s="526">
        <f t="shared" si="0"/>
        <v>2003</v>
      </c>
      <c r="E51" s="526">
        <f t="shared" si="1"/>
        <v>969</v>
      </c>
      <c r="F51" s="526">
        <v>214</v>
      </c>
      <c r="G51" s="526">
        <v>755</v>
      </c>
      <c r="H51" s="526">
        <v>1034</v>
      </c>
      <c r="I51" s="526">
        <v>184</v>
      </c>
      <c r="J51" s="526">
        <v>43</v>
      </c>
      <c r="K51" s="526">
        <v>141</v>
      </c>
      <c r="L51" s="526">
        <v>184</v>
      </c>
      <c r="M51" s="526">
        <v>184</v>
      </c>
      <c r="N51" s="526">
        <v>141</v>
      </c>
      <c r="O51" s="526">
        <v>136</v>
      </c>
      <c r="P51" s="526">
        <v>136</v>
      </c>
      <c r="Q51" s="526">
        <v>136</v>
      </c>
      <c r="R51" s="526">
        <v>136</v>
      </c>
      <c r="T51" s="660"/>
      <c r="U51" s="660"/>
      <c r="V51" s="660"/>
      <c r="W51" s="660"/>
      <c r="X51" s="660"/>
    </row>
    <row r="52" spans="1:24" ht="15.75" x14ac:dyDescent="0.25">
      <c r="A52" s="658">
        <v>47</v>
      </c>
      <c r="B52" s="659" t="s">
        <v>540</v>
      </c>
      <c r="C52" s="525" t="s">
        <v>103</v>
      </c>
      <c r="D52" s="526">
        <f t="shared" si="0"/>
        <v>1165</v>
      </c>
      <c r="E52" s="526">
        <f t="shared" si="1"/>
        <v>568</v>
      </c>
      <c r="F52" s="526">
        <v>110</v>
      </c>
      <c r="G52" s="526">
        <v>458</v>
      </c>
      <c r="H52" s="526">
        <v>597</v>
      </c>
      <c r="I52" s="526">
        <v>188</v>
      </c>
      <c r="J52" s="526">
        <v>31</v>
      </c>
      <c r="K52" s="526">
        <v>157</v>
      </c>
      <c r="L52" s="526">
        <v>188</v>
      </c>
      <c r="M52" s="526">
        <v>188</v>
      </c>
      <c r="N52" s="526">
        <v>157</v>
      </c>
      <c r="O52" s="526">
        <v>101</v>
      </c>
      <c r="P52" s="526">
        <v>101</v>
      </c>
      <c r="Q52" s="526">
        <v>101</v>
      </c>
      <c r="R52" s="526">
        <v>101</v>
      </c>
      <c r="T52" s="660"/>
      <c r="U52" s="660"/>
      <c r="V52" s="660"/>
      <c r="W52" s="660"/>
      <c r="X52" s="660"/>
    </row>
    <row r="53" spans="1:24" ht="15.75" x14ac:dyDescent="0.25">
      <c r="A53" s="658">
        <v>48</v>
      </c>
      <c r="B53" s="659" t="s">
        <v>541</v>
      </c>
      <c r="C53" s="525" t="s">
        <v>153</v>
      </c>
      <c r="D53" s="526">
        <f t="shared" si="0"/>
        <v>33194</v>
      </c>
      <c r="E53" s="526">
        <f t="shared" si="1"/>
        <v>17385</v>
      </c>
      <c r="F53" s="526">
        <v>7432</v>
      </c>
      <c r="G53" s="526">
        <v>9953</v>
      </c>
      <c r="H53" s="526">
        <v>15809</v>
      </c>
      <c r="I53" s="526">
        <v>3531</v>
      </c>
      <c r="J53" s="526">
        <v>1110</v>
      </c>
      <c r="K53" s="526">
        <v>2421</v>
      </c>
      <c r="L53" s="526">
        <v>3531</v>
      </c>
      <c r="M53" s="526">
        <v>3531</v>
      </c>
      <c r="N53" s="526">
        <v>2421</v>
      </c>
      <c r="O53" s="526">
        <v>5722</v>
      </c>
      <c r="P53" s="526">
        <v>5722</v>
      </c>
      <c r="Q53" s="526">
        <v>5722</v>
      </c>
      <c r="R53" s="526">
        <v>5722</v>
      </c>
      <c r="T53" s="660"/>
      <c r="U53" s="660"/>
      <c r="V53" s="660"/>
      <c r="W53" s="660"/>
      <c r="X53" s="660"/>
    </row>
    <row r="54" spans="1:24" ht="15.75" x14ac:dyDescent="0.25">
      <c r="A54" s="658">
        <v>49</v>
      </c>
      <c r="B54" s="659" t="s">
        <v>542</v>
      </c>
      <c r="C54" s="525" t="s">
        <v>43</v>
      </c>
      <c r="D54" s="526">
        <f t="shared" si="0"/>
        <v>4928</v>
      </c>
      <c r="E54" s="526">
        <f t="shared" si="1"/>
        <v>2329</v>
      </c>
      <c r="F54" s="526">
        <v>612</v>
      </c>
      <c r="G54" s="526">
        <v>1717</v>
      </c>
      <c r="H54" s="526">
        <v>2599</v>
      </c>
      <c r="I54" s="526">
        <v>452</v>
      </c>
      <c r="J54" s="526">
        <v>125</v>
      </c>
      <c r="K54" s="526">
        <v>327</v>
      </c>
      <c r="L54" s="526">
        <v>452</v>
      </c>
      <c r="M54" s="526">
        <v>452</v>
      </c>
      <c r="N54" s="526">
        <v>327</v>
      </c>
      <c r="O54" s="526">
        <v>379</v>
      </c>
      <c r="P54" s="526">
        <v>379</v>
      </c>
      <c r="Q54" s="526">
        <v>379</v>
      </c>
      <c r="R54" s="526">
        <v>379</v>
      </c>
      <c r="T54" s="660"/>
      <c r="U54" s="660"/>
      <c r="V54" s="660"/>
      <c r="W54" s="660"/>
      <c r="X54" s="660"/>
    </row>
    <row r="55" spans="1:24" ht="15.75" x14ac:dyDescent="0.25">
      <c r="A55" s="658">
        <v>50</v>
      </c>
      <c r="B55" s="659" t="s">
        <v>543</v>
      </c>
      <c r="C55" s="525" t="s">
        <v>49</v>
      </c>
      <c r="D55" s="526">
        <f t="shared" si="0"/>
        <v>2143</v>
      </c>
      <c r="E55" s="526">
        <f t="shared" si="1"/>
        <v>968</v>
      </c>
      <c r="F55" s="526">
        <v>308</v>
      </c>
      <c r="G55" s="526">
        <v>660</v>
      </c>
      <c r="H55" s="526">
        <v>1175</v>
      </c>
      <c r="I55" s="526">
        <v>195</v>
      </c>
      <c r="J55" s="526">
        <v>64</v>
      </c>
      <c r="K55" s="526">
        <v>131</v>
      </c>
      <c r="L55" s="526">
        <v>195</v>
      </c>
      <c r="M55" s="526">
        <v>195</v>
      </c>
      <c r="N55" s="526">
        <v>131</v>
      </c>
      <c r="O55" s="526">
        <v>184</v>
      </c>
      <c r="P55" s="526">
        <v>184</v>
      </c>
      <c r="Q55" s="526">
        <v>184</v>
      </c>
      <c r="R55" s="526">
        <v>184</v>
      </c>
      <c r="T55" s="660"/>
      <c r="U55" s="660"/>
      <c r="V55" s="660"/>
      <c r="W55" s="660"/>
      <c r="X55" s="660"/>
    </row>
    <row r="56" spans="1:24" ht="15.75" x14ac:dyDescent="0.25">
      <c r="A56" s="658">
        <v>51</v>
      </c>
      <c r="B56" s="659" t="s">
        <v>544</v>
      </c>
      <c r="C56" s="525" t="s">
        <v>47</v>
      </c>
      <c r="D56" s="526">
        <f t="shared" si="0"/>
        <v>12388</v>
      </c>
      <c r="E56" s="526">
        <f t="shared" si="1"/>
        <v>6480</v>
      </c>
      <c r="F56" s="526">
        <v>1571</v>
      </c>
      <c r="G56" s="526">
        <v>4909</v>
      </c>
      <c r="H56" s="526">
        <v>5908</v>
      </c>
      <c r="I56" s="526">
        <v>2046</v>
      </c>
      <c r="J56" s="526">
        <v>525</v>
      </c>
      <c r="K56" s="526">
        <v>1521</v>
      </c>
      <c r="L56" s="526">
        <v>2046</v>
      </c>
      <c r="M56" s="526">
        <v>2046</v>
      </c>
      <c r="N56" s="526">
        <v>1521</v>
      </c>
      <c r="O56" s="526">
        <v>122</v>
      </c>
      <c r="P56" s="526">
        <v>122</v>
      </c>
      <c r="Q56" s="526">
        <v>122</v>
      </c>
      <c r="R56" s="526">
        <v>122</v>
      </c>
      <c r="T56" s="660"/>
      <c r="U56" s="660"/>
      <c r="V56" s="660"/>
      <c r="W56" s="660"/>
      <c r="X56" s="660"/>
    </row>
    <row r="57" spans="1:24" ht="15.75" x14ac:dyDescent="0.25">
      <c r="A57" s="658">
        <v>52</v>
      </c>
      <c r="B57" s="659" t="s">
        <v>545</v>
      </c>
      <c r="C57" s="525" t="s">
        <v>57</v>
      </c>
      <c r="D57" s="526">
        <f t="shared" si="0"/>
        <v>1529</v>
      </c>
      <c r="E57" s="526">
        <f t="shared" si="1"/>
        <v>876</v>
      </c>
      <c r="F57" s="526">
        <v>142</v>
      </c>
      <c r="G57" s="526">
        <v>734</v>
      </c>
      <c r="H57" s="526">
        <v>653</v>
      </c>
      <c r="I57" s="526">
        <v>343</v>
      </c>
      <c r="J57" s="526">
        <v>58</v>
      </c>
      <c r="K57" s="526">
        <v>285</v>
      </c>
      <c r="L57" s="526">
        <v>343</v>
      </c>
      <c r="M57" s="526">
        <v>343</v>
      </c>
      <c r="N57" s="526">
        <v>285</v>
      </c>
      <c r="O57" s="526">
        <v>9</v>
      </c>
      <c r="P57" s="526">
        <v>9</v>
      </c>
      <c r="Q57" s="526">
        <v>9</v>
      </c>
      <c r="R57" s="526">
        <v>9</v>
      </c>
      <c r="T57" s="660"/>
      <c r="U57" s="660"/>
      <c r="V57" s="660"/>
      <c r="W57" s="660"/>
      <c r="X57" s="660"/>
    </row>
    <row r="58" spans="1:24" ht="15.75" x14ac:dyDescent="0.25">
      <c r="A58" s="658">
        <v>53</v>
      </c>
      <c r="B58" s="659" t="s">
        <v>568</v>
      </c>
      <c r="C58" s="525" t="s">
        <v>157</v>
      </c>
      <c r="D58" s="526">
        <f t="shared" si="0"/>
        <v>10923</v>
      </c>
      <c r="E58" s="526">
        <f t="shared" si="1"/>
        <v>5935</v>
      </c>
      <c r="F58" s="526">
        <v>1427</v>
      </c>
      <c r="G58" s="526">
        <v>4508</v>
      </c>
      <c r="H58" s="526">
        <v>4988</v>
      </c>
      <c r="I58" s="526">
        <v>1219</v>
      </c>
      <c r="J58" s="526">
        <v>331</v>
      </c>
      <c r="K58" s="526">
        <v>888</v>
      </c>
      <c r="L58" s="526">
        <v>1219</v>
      </c>
      <c r="M58" s="526">
        <v>1219</v>
      </c>
      <c r="N58" s="526">
        <v>888</v>
      </c>
      <c r="O58" s="526">
        <v>875</v>
      </c>
      <c r="P58" s="526">
        <v>875</v>
      </c>
      <c r="Q58" s="526">
        <v>875</v>
      </c>
      <c r="R58" s="526">
        <v>875</v>
      </c>
      <c r="T58" s="660"/>
      <c r="U58" s="660"/>
      <c r="V58" s="660"/>
      <c r="W58" s="660"/>
      <c r="X58" s="660"/>
    </row>
    <row r="59" spans="1:24" ht="15.75" x14ac:dyDescent="0.25">
      <c r="A59" s="658">
        <v>54</v>
      </c>
      <c r="B59" s="659" t="s">
        <v>546</v>
      </c>
      <c r="C59" s="525" t="s">
        <v>19</v>
      </c>
      <c r="D59" s="526">
        <f t="shared" si="0"/>
        <v>7592</v>
      </c>
      <c r="E59" s="526">
        <f t="shared" si="1"/>
        <v>4174</v>
      </c>
      <c r="F59" s="526">
        <v>1371</v>
      </c>
      <c r="G59" s="526">
        <v>2803</v>
      </c>
      <c r="H59" s="526">
        <v>3418</v>
      </c>
      <c r="I59" s="526">
        <v>906</v>
      </c>
      <c r="J59" s="526">
        <v>264</v>
      </c>
      <c r="K59" s="526">
        <v>642</v>
      </c>
      <c r="L59" s="526">
        <v>906</v>
      </c>
      <c r="M59" s="526">
        <v>906</v>
      </c>
      <c r="N59" s="526">
        <v>642</v>
      </c>
      <c r="O59" s="526">
        <v>483</v>
      </c>
      <c r="P59" s="526">
        <v>483</v>
      </c>
      <c r="Q59" s="526">
        <v>483</v>
      </c>
      <c r="R59" s="526">
        <v>483</v>
      </c>
      <c r="T59" s="660"/>
      <c r="U59" s="660"/>
      <c r="V59" s="660"/>
      <c r="W59" s="660"/>
      <c r="X59" s="660"/>
    </row>
    <row r="60" spans="1:24" ht="15.75" x14ac:dyDescent="0.25">
      <c r="A60" s="658">
        <v>55</v>
      </c>
      <c r="B60" s="659" t="s">
        <v>547</v>
      </c>
      <c r="C60" s="525" t="s">
        <v>35</v>
      </c>
      <c r="D60" s="526">
        <f t="shared" si="0"/>
        <v>2180</v>
      </c>
      <c r="E60" s="526">
        <f t="shared" si="1"/>
        <v>923</v>
      </c>
      <c r="F60" s="526">
        <v>240</v>
      </c>
      <c r="G60" s="526">
        <v>683</v>
      </c>
      <c r="H60" s="526">
        <v>1257</v>
      </c>
      <c r="I60" s="526">
        <v>174</v>
      </c>
      <c r="J60" s="526">
        <v>39</v>
      </c>
      <c r="K60" s="526">
        <v>135</v>
      </c>
      <c r="L60" s="526">
        <v>174</v>
      </c>
      <c r="M60" s="526">
        <v>174</v>
      </c>
      <c r="N60" s="526">
        <v>135</v>
      </c>
      <c r="O60" s="526">
        <v>143</v>
      </c>
      <c r="P60" s="526">
        <v>143</v>
      </c>
      <c r="Q60" s="526">
        <v>143</v>
      </c>
      <c r="R60" s="526">
        <v>143</v>
      </c>
      <c r="T60" s="660"/>
      <c r="U60" s="660"/>
      <c r="V60" s="660"/>
      <c r="W60" s="660"/>
      <c r="X60" s="660"/>
    </row>
    <row r="61" spans="1:24" ht="15.75" x14ac:dyDescent="0.25">
      <c r="A61" s="658">
        <v>56</v>
      </c>
      <c r="B61" s="659" t="s">
        <v>548</v>
      </c>
      <c r="C61" s="525" t="s">
        <v>31</v>
      </c>
      <c r="D61" s="526">
        <f t="shared" si="0"/>
        <v>2284</v>
      </c>
      <c r="E61" s="526">
        <f t="shared" si="1"/>
        <v>1108</v>
      </c>
      <c r="F61" s="526">
        <v>239</v>
      </c>
      <c r="G61" s="526">
        <v>869</v>
      </c>
      <c r="H61" s="526">
        <v>1176</v>
      </c>
      <c r="I61" s="526">
        <v>202</v>
      </c>
      <c r="J61" s="526">
        <v>37</v>
      </c>
      <c r="K61" s="526">
        <v>165</v>
      </c>
      <c r="L61" s="526">
        <v>202</v>
      </c>
      <c r="M61" s="526">
        <v>202</v>
      </c>
      <c r="N61" s="526">
        <v>165</v>
      </c>
      <c r="O61" s="526">
        <v>193</v>
      </c>
      <c r="P61" s="526">
        <v>193</v>
      </c>
      <c r="Q61" s="526">
        <v>193</v>
      </c>
      <c r="R61" s="526">
        <v>193</v>
      </c>
      <c r="T61" s="660"/>
      <c r="U61" s="660"/>
      <c r="V61" s="660"/>
      <c r="W61" s="660"/>
      <c r="X61" s="660"/>
    </row>
    <row r="62" spans="1:24" ht="15.75" x14ac:dyDescent="0.25">
      <c r="A62" s="658">
        <v>57</v>
      </c>
      <c r="B62" s="659" t="s">
        <v>549</v>
      </c>
      <c r="C62" s="525" t="s">
        <v>15</v>
      </c>
      <c r="D62" s="526">
        <f t="shared" si="0"/>
        <v>2118</v>
      </c>
      <c r="E62" s="526">
        <f t="shared" si="1"/>
        <v>998</v>
      </c>
      <c r="F62" s="526">
        <v>224</v>
      </c>
      <c r="G62" s="526">
        <v>774</v>
      </c>
      <c r="H62" s="526">
        <v>1120</v>
      </c>
      <c r="I62" s="526">
        <v>187</v>
      </c>
      <c r="J62" s="526">
        <v>42</v>
      </c>
      <c r="K62" s="526">
        <v>145</v>
      </c>
      <c r="L62" s="526">
        <v>187</v>
      </c>
      <c r="M62" s="526">
        <v>187</v>
      </c>
      <c r="N62" s="526">
        <v>145</v>
      </c>
      <c r="O62" s="526">
        <v>159</v>
      </c>
      <c r="P62" s="526">
        <v>159</v>
      </c>
      <c r="Q62" s="526">
        <v>159</v>
      </c>
      <c r="R62" s="526">
        <v>159</v>
      </c>
      <c r="T62" s="660"/>
      <c r="U62" s="660"/>
      <c r="V62" s="660"/>
      <c r="W62" s="660"/>
      <c r="X62" s="660"/>
    </row>
    <row r="63" spans="1:24" ht="15.75" x14ac:dyDescent="0.25">
      <c r="A63" s="658">
        <v>58</v>
      </c>
      <c r="B63" s="659" t="s">
        <v>550</v>
      </c>
      <c r="C63" s="525" t="s">
        <v>21</v>
      </c>
      <c r="D63" s="526">
        <f t="shared" si="0"/>
        <v>1903</v>
      </c>
      <c r="E63" s="526">
        <f t="shared" si="1"/>
        <v>919</v>
      </c>
      <c r="F63" s="526">
        <v>232</v>
      </c>
      <c r="G63" s="526">
        <v>687</v>
      </c>
      <c r="H63" s="526">
        <v>984</v>
      </c>
      <c r="I63" s="526">
        <v>147</v>
      </c>
      <c r="J63" s="526">
        <v>30</v>
      </c>
      <c r="K63" s="526">
        <v>117</v>
      </c>
      <c r="L63" s="526">
        <v>147</v>
      </c>
      <c r="M63" s="526">
        <v>147</v>
      </c>
      <c r="N63" s="526">
        <v>117</v>
      </c>
      <c r="O63" s="526">
        <v>22</v>
      </c>
      <c r="P63" s="526">
        <v>22</v>
      </c>
      <c r="Q63" s="526">
        <v>22</v>
      </c>
      <c r="R63" s="526">
        <v>22</v>
      </c>
      <c r="T63" s="660"/>
      <c r="U63" s="660"/>
      <c r="V63" s="660"/>
      <c r="W63" s="660"/>
      <c r="X63" s="660"/>
    </row>
    <row r="64" spans="1:24" ht="15.75" x14ac:dyDescent="0.25">
      <c r="A64" s="658">
        <v>59</v>
      </c>
      <c r="B64" s="659" t="s">
        <v>551</v>
      </c>
      <c r="C64" s="525" t="s">
        <v>196</v>
      </c>
      <c r="D64" s="526">
        <f t="shared" si="0"/>
        <v>3664</v>
      </c>
      <c r="E64" s="526">
        <f t="shared" si="1"/>
        <v>1926</v>
      </c>
      <c r="F64" s="526">
        <v>522</v>
      </c>
      <c r="G64" s="526">
        <v>1404</v>
      </c>
      <c r="H64" s="526">
        <v>1738</v>
      </c>
      <c r="I64" s="526">
        <v>416</v>
      </c>
      <c r="J64" s="526">
        <v>115</v>
      </c>
      <c r="K64" s="526">
        <v>301</v>
      </c>
      <c r="L64" s="526">
        <v>416</v>
      </c>
      <c r="M64" s="526">
        <v>416</v>
      </c>
      <c r="N64" s="526">
        <v>301</v>
      </c>
      <c r="O64" s="526">
        <v>251</v>
      </c>
      <c r="P64" s="526">
        <v>251</v>
      </c>
      <c r="Q64" s="526">
        <v>251</v>
      </c>
      <c r="R64" s="526">
        <v>251</v>
      </c>
      <c r="T64" s="660"/>
      <c r="U64" s="660"/>
      <c r="V64" s="660"/>
      <c r="W64" s="660"/>
      <c r="X64" s="660"/>
    </row>
    <row r="65" spans="1:24" ht="15.75" x14ac:dyDescent="0.25">
      <c r="A65" s="658">
        <v>60</v>
      </c>
      <c r="B65" s="659" t="s">
        <v>552</v>
      </c>
      <c r="C65" s="525" t="s">
        <v>182</v>
      </c>
      <c r="D65" s="526">
        <f t="shared" si="0"/>
        <v>2293</v>
      </c>
      <c r="E65" s="526">
        <f t="shared" si="1"/>
        <v>1086</v>
      </c>
      <c r="F65" s="526">
        <v>311</v>
      </c>
      <c r="G65" s="526">
        <v>775</v>
      </c>
      <c r="H65" s="526">
        <v>1207</v>
      </c>
      <c r="I65" s="526">
        <v>279</v>
      </c>
      <c r="J65" s="526">
        <v>60</v>
      </c>
      <c r="K65" s="526">
        <v>219</v>
      </c>
      <c r="L65" s="526">
        <v>279</v>
      </c>
      <c r="M65" s="526">
        <v>279</v>
      </c>
      <c r="N65" s="526">
        <v>219</v>
      </c>
      <c r="O65" s="526">
        <v>199</v>
      </c>
      <c r="P65" s="526">
        <v>199</v>
      </c>
      <c r="Q65" s="526">
        <v>199</v>
      </c>
      <c r="R65" s="526">
        <v>199</v>
      </c>
      <c r="T65" s="660"/>
      <c r="U65" s="660"/>
      <c r="V65" s="660"/>
      <c r="W65" s="660"/>
      <c r="X65" s="660"/>
    </row>
    <row r="66" spans="1:24" ht="15.75" x14ac:dyDescent="0.25">
      <c r="A66" s="658">
        <v>61</v>
      </c>
      <c r="B66" s="659" t="s">
        <v>553</v>
      </c>
      <c r="C66" s="525" t="s">
        <v>194</v>
      </c>
      <c r="D66" s="526">
        <f t="shared" si="0"/>
        <v>2650</v>
      </c>
      <c r="E66" s="526">
        <f t="shared" si="1"/>
        <v>1247</v>
      </c>
      <c r="F66" s="526">
        <v>323</v>
      </c>
      <c r="G66" s="526">
        <v>924</v>
      </c>
      <c r="H66" s="526">
        <v>1403</v>
      </c>
      <c r="I66" s="526">
        <v>248</v>
      </c>
      <c r="J66" s="526">
        <v>48</v>
      </c>
      <c r="K66" s="526">
        <v>200</v>
      </c>
      <c r="L66" s="526">
        <v>248</v>
      </c>
      <c r="M66" s="526">
        <v>248</v>
      </c>
      <c r="N66" s="526">
        <v>200</v>
      </c>
      <c r="O66" s="526">
        <v>210</v>
      </c>
      <c r="P66" s="526">
        <v>210</v>
      </c>
      <c r="Q66" s="526">
        <v>210</v>
      </c>
      <c r="R66" s="526">
        <v>210</v>
      </c>
      <c r="T66" s="660"/>
      <c r="U66" s="660"/>
      <c r="V66" s="660"/>
      <c r="W66" s="660"/>
      <c r="X66" s="660"/>
    </row>
    <row r="67" spans="1:24" ht="15.75" x14ac:dyDescent="0.25">
      <c r="A67" s="658">
        <v>62</v>
      </c>
      <c r="B67" s="659" t="s">
        <v>554</v>
      </c>
      <c r="C67" s="525" t="s">
        <v>190</v>
      </c>
      <c r="D67" s="526">
        <f t="shared" si="0"/>
        <v>1960</v>
      </c>
      <c r="E67" s="526">
        <f t="shared" si="1"/>
        <v>826</v>
      </c>
      <c r="F67" s="526">
        <v>225</v>
      </c>
      <c r="G67" s="526">
        <v>601</v>
      </c>
      <c r="H67" s="526">
        <v>1134</v>
      </c>
      <c r="I67" s="526">
        <v>210</v>
      </c>
      <c r="J67" s="526">
        <v>46</v>
      </c>
      <c r="K67" s="526">
        <v>164</v>
      </c>
      <c r="L67" s="526">
        <v>210</v>
      </c>
      <c r="M67" s="526">
        <v>210</v>
      </c>
      <c r="N67" s="526">
        <v>164</v>
      </c>
      <c r="O67" s="526">
        <v>43</v>
      </c>
      <c r="P67" s="526">
        <v>43</v>
      </c>
      <c r="Q67" s="526">
        <v>43</v>
      </c>
      <c r="R67" s="526">
        <v>43</v>
      </c>
      <c r="T67" s="660"/>
      <c r="U67" s="660"/>
      <c r="V67" s="660"/>
      <c r="W67" s="660"/>
      <c r="X67" s="660"/>
    </row>
    <row r="68" spans="1:24" ht="15.75" x14ac:dyDescent="0.25">
      <c r="A68" s="658">
        <v>63</v>
      </c>
      <c r="B68" s="659" t="s">
        <v>555</v>
      </c>
      <c r="C68" s="525" t="s">
        <v>178</v>
      </c>
      <c r="D68" s="526">
        <f t="shared" si="0"/>
        <v>1771</v>
      </c>
      <c r="E68" s="526">
        <f t="shared" si="1"/>
        <v>906</v>
      </c>
      <c r="F68" s="526">
        <v>243</v>
      </c>
      <c r="G68" s="526">
        <v>663</v>
      </c>
      <c r="H68" s="526">
        <v>865</v>
      </c>
      <c r="I68" s="526">
        <v>186</v>
      </c>
      <c r="J68" s="526">
        <v>40</v>
      </c>
      <c r="K68" s="526">
        <v>146</v>
      </c>
      <c r="L68" s="526">
        <v>186</v>
      </c>
      <c r="M68" s="526">
        <v>186</v>
      </c>
      <c r="N68" s="526">
        <v>146</v>
      </c>
      <c r="O68" s="526">
        <v>190</v>
      </c>
      <c r="P68" s="526">
        <v>190</v>
      </c>
      <c r="Q68" s="526">
        <v>190</v>
      </c>
      <c r="R68" s="526">
        <v>190</v>
      </c>
      <c r="T68" s="660"/>
      <c r="U68" s="660"/>
      <c r="V68" s="660"/>
      <c r="W68" s="660"/>
      <c r="X68" s="660"/>
    </row>
    <row r="69" spans="1:24" ht="15.75" x14ac:dyDescent="0.25">
      <c r="A69" s="658">
        <v>64</v>
      </c>
      <c r="B69" s="659" t="s">
        <v>556</v>
      </c>
      <c r="C69" s="525" t="s">
        <v>27</v>
      </c>
      <c r="D69" s="526">
        <f t="shared" si="0"/>
        <v>6480</v>
      </c>
      <c r="E69" s="526">
        <f t="shared" si="1"/>
        <v>3260</v>
      </c>
      <c r="F69" s="526">
        <v>662</v>
      </c>
      <c r="G69" s="526">
        <v>2598</v>
      </c>
      <c r="H69" s="526">
        <v>3220</v>
      </c>
      <c r="I69" s="526">
        <v>649</v>
      </c>
      <c r="J69" s="526">
        <v>149</v>
      </c>
      <c r="K69" s="526">
        <v>500</v>
      </c>
      <c r="L69" s="526">
        <v>649</v>
      </c>
      <c r="M69" s="526">
        <v>649</v>
      </c>
      <c r="N69" s="526">
        <v>500</v>
      </c>
      <c r="O69" s="526">
        <v>488</v>
      </c>
      <c r="P69" s="526">
        <v>488</v>
      </c>
      <c r="Q69" s="526">
        <v>488</v>
      </c>
      <c r="R69" s="526">
        <v>488</v>
      </c>
      <c r="T69" s="660"/>
      <c r="U69" s="660"/>
      <c r="V69" s="660"/>
      <c r="W69" s="660"/>
      <c r="X69" s="660"/>
    </row>
    <row r="70" spans="1:24" ht="15.75" x14ac:dyDescent="0.25">
      <c r="A70" s="658">
        <v>65</v>
      </c>
      <c r="B70" s="659" t="s">
        <v>557</v>
      </c>
      <c r="C70" s="525" t="s">
        <v>200</v>
      </c>
      <c r="D70" s="526">
        <f t="shared" si="0"/>
        <v>3059</v>
      </c>
      <c r="E70" s="526">
        <f t="shared" si="1"/>
        <v>1469</v>
      </c>
      <c r="F70" s="526">
        <v>325</v>
      </c>
      <c r="G70" s="526">
        <v>1144</v>
      </c>
      <c r="H70" s="526">
        <v>1590</v>
      </c>
      <c r="I70" s="526">
        <v>294</v>
      </c>
      <c r="J70" s="526">
        <v>69</v>
      </c>
      <c r="K70" s="526">
        <v>225</v>
      </c>
      <c r="L70" s="526">
        <v>294</v>
      </c>
      <c r="M70" s="526">
        <v>294</v>
      </c>
      <c r="N70" s="526">
        <v>225</v>
      </c>
      <c r="O70" s="526">
        <v>223</v>
      </c>
      <c r="P70" s="526">
        <v>223</v>
      </c>
      <c r="Q70" s="526">
        <v>223</v>
      </c>
      <c r="R70" s="526">
        <v>223</v>
      </c>
      <c r="T70" s="660"/>
      <c r="U70" s="660"/>
      <c r="V70" s="660"/>
      <c r="W70" s="660"/>
      <c r="X70" s="660"/>
    </row>
    <row r="71" spans="1:24" ht="15.75" x14ac:dyDescent="0.25">
      <c r="A71" s="658">
        <v>66</v>
      </c>
      <c r="B71" s="659" t="s">
        <v>558</v>
      </c>
      <c r="C71" s="525" t="s">
        <v>162</v>
      </c>
      <c r="D71" s="526">
        <f t="shared" ref="D71:D78" si="2">E71+H71</f>
        <v>22746</v>
      </c>
      <c r="E71" s="526">
        <f t="shared" ref="E71:E78" si="3">F71+G71</f>
        <v>11919</v>
      </c>
      <c r="F71" s="526">
        <v>4090</v>
      </c>
      <c r="G71" s="526">
        <v>7829</v>
      </c>
      <c r="H71" s="526">
        <v>10827</v>
      </c>
      <c r="I71" s="526">
        <v>2364</v>
      </c>
      <c r="J71" s="526">
        <v>782</v>
      </c>
      <c r="K71" s="526">
        <v>1582</v>
      </c>
      <c r="L71" s="526">
        <v>2364</v>
      </c>
      <c r="M71" s="526">
        <v>2364</v>
      </c>
      <c r="N71" s="526">
        <v>1582</v>
      </c>
      <c r="O71" s="526">
        <v>1660</v>
      </c>
      <c r="P71" s="526">
        <v>1660</v>
      </c>
      <c r="Q71" s="526">
        <v>1660</v>
      </c>
      <c r="R71" s="526">
        <v>1660</v>
      </c>
      <c r="T71" s="660"/>
      <c r="U71" s="660"/>
      <c r="V71" s="660"/>
      <c r="W71" s="660"/>
      <c r="X71" s="660"/>
    </row>
    <row r="72" spans="1:24" ht="15.75" x14ac:dyDescent="0.25">
      <c r="A72" s="658">
        <v>67</v>
      </c>
      <c r="B72" s="659" t="s">
        <v>559</v>
      </c>
      <c r="C72" s="525" t="s">
        <v>99</v>
      </c>
      <c r="D72" s="526">
        <f t="shared" si="2"/>
        <v>3284</v>
      </c>
      <c r="E72" s="526">
        <f t="shared" si="3"/>
        <v>1549</v>
      </c>
      <c r="F72" s="526">
        <v>394</v>
      </c>
      <c r="G72" s="526">
        <v>1155</v>
      </c>
      <c r="H72" s="526">
        <v>1735</v>
      </c>
      <c r="I72" s="526">
        <v>312</v>
      </c>
      <c r="J72" s="526">
        <v>79</v>
      </c>
      <c r="K72" s="526">
        <v>233</v>
      </c>
      <c r="L72" s="526">
        <v>312</v>
      </c>
      <c r="M72" s="526">
        <v>312</v>
      </c>
      <c r="N72" s="526">
        <v>233</v>
      </c>
      <c r="O72" s="526">
        <v>256</v>
      </c>
      <c r="P72" s="526">
        <v>256</v>
      </c>
      <c r="Q72" s="526">
        <v>256</v>
      </c>
      <c r="R72" s="526">
        <v>256</v>
      </c>
      <c r="T72" s="660"/>
      <c r="U72" s="660"/>
      <c r="V72" s="660"/>
      <c r="W72" s="660"/>
      <c r="X72" s="660"/>
    </row>
    <row r="73" spans="1:24" ht="15.75" x14ac:dyDescent="0.25">
      <c r="A73" s="658">
        <v>68</v>
      </c>
      <c r="B73" s="659" t="s">
        <v>560</v>
      </c>
      <c r="C73" s="525" t="s">
        <v>93</v>
      </c>
      <c r="D73" s="526">
        <f t="shared" si="2"/>
        <v>2702</v>
      </c>
      <c r="E73" s="526">
        <f t="shared" si="3"/>
        <v>1303</v>
      </c>
      <c r="F73" s="526">
        <v>319</v>
      </c>
      <c r="G73" s="526">
        <v>984</v>
      </c>
      <c r="H73" s="526">
        <v>1399</v>
      </c>
      <c r="I73" s="526">
        <v>267</v>
      </c>
      <c r="J73" s="526">
        <v>62</v>
      </c>
      <c r="K73" s="526">
        <v>205</v>
      </c>
      <c r="L73" s="526">
        <v>267</v>
      </c>
      <c r="M73" s="526">
        <v>267</v>
      </c>
      <c r="N73" s="526">
        <v>205</v>
      </c>
      <c r="O73" s="526">
        <v>166</v>
      </c>
      <c r="P73" s="526">
        <v>166</v>
      </c>
      <c r="Q73" s="526">
        <v>166</v>
      </c>
      <c r="R73" s="526">
        <v>166</v>
      </c>
      <c r="T73" s="660"/>
      <c r="U73" s="660"/>
      <c r="V73" s="660"/>
      <c r="W73" s="660"/>
      <c r="X73" s="660"/>
    </row>
    <row r="74" spans="1:24" ht="15.75" x14ac:dyDescent="0.25">
      <c r="A74" s="658">
        <v>69</v>
      </c>
      <c r="B74" s="659" t="s">
        <v>561</v>
      </c>
      <c r="C74" s="525" t="s">
        <v>75</v>
      </c>
      <c r="D74" s="526">
        <f t="shared" si="2"/>
        <v>10700</v>
      </c>
      <c r="E74" s="526">
        <f t="shared" si="3"/>
        <v>5372</v>
      </c>
      <c r="F74" s="526">
        <v>1273</v>
      </c>
      <c r="G74" s="526">
        <v>4099</v>
      </c>
      <c r="H74" s="526">
        <v>5328</v>
      </c>
      <c r="I74" s="526">
        <v>1533</v>
      </c>
      <c r="J74" s="526">
        <v>252</v>
      </c>
      <c r="K74" s="526">
        <v>1281</v>
      </c>
      <c r="L74" s="526">
        <v>1533</v>
      </c>
      <c r="M74" s="526">
        <v>1533</v>
      </c>
      <c r="N74" s="526">
        <v>1281</v>
      </c>
      <c r="O74" s="526">
        <v>833</v>
      </c>
      <c r="P74" s="526">
        <v>833</v>
      </c>
      <c r="Q74" s="526">
        <v>833</v>
      </c>
      <c r="R74" s="526">
        <v>833</v>
      </c>
      <c r="T74" s="660"/>
      <c r="U74" s="660"/>
      <c r="V74" s="660"/>
      <c r="W74" s="660"/>
      <c r="X74" s="660"/>
    </row>
    <row r="75" spans="1:24" ht="15.75" x14ac:dyDescent="0.25">
      <c r="A75" s="658">
        <v>70</v>
      </c>
      <c r="B75" s="659" t="s">
        <v>562</v>
      </c>
      <c r="C75" s="525" t="s">
        <v>131</v>
      </c>
      <c r="D75" s="526">
        <f t="shared" si="2"/>
        <v>14424</v>
      </c>
      <c r="E75" s="526">
        <f t="shared" si="3"/>
        <v>8357</v>
      </c>
      <c r="F75" s="526">
        <v>1871</v>
      </c>
      <c r="G75" s="526">
        <v>6486</v>
      </c>
      <c r="H75" s="526">
        <v>6067</v>
      </c>
      <c r="I75" s="526">
        <v>1660</v>
      </c>
      <c r="J75" s="526">
        <v>336</v>
      </c>
      <c r="K75" s="526">
        <v>1324</v>
      </c>
      <c r="L75" s="526">
        <v>1660</v>
      </c>
      <c r="M75" s="526">
        <v>1660</v>
      </c>
      <c r="N75" s="526">
        <v>1324</v>
      </c>
      <c r="O75" s="526">
        <v>130</v>
      </c>
      <c r="P75" s="526">
        <v>130</v>
      </c>
      <c r="Q75" s="526">
        <v>130</v>
      </c>
      <c r="R75" s="526">
        <v>130</v>
      </c>
      <c r="T75" s="660"/>
      <c r="U75" s="660"/>
      <c r="V75" s="660"/>
      <c r="W75" s="660"/>
      <c r="X75" s="660"/>
    </row>
    <row r="76" spans="1:24" ht="15.75" x14ac:dyDescent="0.25">
      <c r="A76" s="658">
        <v>71</v>
      </c>
      <c r="B76" s="659" t="s">
        <v>563</v>
      </c>
      <c r="C76" s="525" t="s">
        <v>133</v>
      </c>
      <c r="D76" s="526">
        <f t="shared" si="2"/>
        <v>9134</v>
      </c>
      <c r="E76" s="526">
        <f t="shared" si="3"/>
        <v>5061</v>
      </c>
      <c r="F76" s="526">
        <v>1230</v>
      </c>
      <c r="G76" s="526">
        <v>3831</v>
      </c>
      <c r="H76" s="526">
        <v>4073</v>
      </c>
      <c r="I76" s="526">
        <v>1164</v>
      </c>
      <c r="J76" s="526">
        <v>305</v>
      </c>
      <c r="K76" s="526">
        <v>859</v>
      </c>
      <c r="L76" s="526">
        <v>1164</v>
      </c>
      <c r="M76" s="526">
        <v>1164</v>
      </c>
      <c r="N76" s="526">
        <v>859</v>
      </c>
      <c r="O76" s="526">
        <v>190</v>
      </c>
      <c r="P76" s="526">
        <v>190</v>
      </c>
      <c r="Q76" s="526">
        <v>190</v>
      </c>
      <c r="R76" s="526">
        <v>190</v>
      </c>
      <c r="T76" s="660"/>
      <c r="U76" s="660"/>
      <c r="V76" s="660"/>
      <c r="W76" s="660"/>
      <c r="X76" s="660"/>
    </row>
    <row r="77" spans="1:24" ht="15.75" x14ac:dyDescent="0.25">
      <c r="A77" s="658">
        <v>72</v>
      </c>
      <c r="B77" s="659" t="s">
        <v>564</v>
      </c>
      <c r="C77" s="525" t="s">
        <v>151</v>
      </c>
      <c r="D77" s="526">
        <f t="shared" si="2"/>
        <v>13160</v>
      </c>
      <c r="E77" s="526">
        <f t="shared" si="3"/>
        <v>7166</v>
      </c>
      <c r="F77" s="526">
        <v>1461</v>
      </c>
      <c r="G77" s="526">
        <v>5705</v>
      </c>
      <c r="H77" s="526">
        <v>5994</v>
      </c>
      <c r="I77" s="526">
        <v>1351</v>
      </c>
      <c r="J77" s="526">
        <v>135</v>
      </c>
      <c r="K77" s="526">
        <v>1216</v>
      </c>
      <c r="L77" s="526">
        <v>1351</v>
      </c>
      <c r="M77" s="526">
        <v>1351</v>
      </c>
      <c r="N77" s="526">
        <v>1216</v>
      </c>
      <c r="O77" s="526">
        <v>1385</v>
      </c>
      <c r="P77" s="526">
        <v>1385</v>
      </c>
      <c r="Q77" s="526">
        <v>1385</v>
      </c>
      <c r="R77" s="526">
        <v>1385</v>
      </c>
      <c r="T77" s="660"/>
      <c r="U77" s="660"/>
      <c r="V77" s="660"/>
      <c r="W77" s="660"/>
      <c r="X77" s="660"/>
    </row>
    <row r="78" spans="1:24" ht="15.75" x14ac:dyDescent="0.25">
      <c r="A78" s="658">
        <v>73</v>
      </c>
      <c r="B78" s="659" t="s">
        <v>565</v>
      </c>
      <c r="C78" s="525" t="s">
        <v>135</v>
      </c>
      <c r="D78" s="526">
        <f t="shared" si="2"/>
        <v>19577</v>
      </c>
      <c r="E78" s="526">
        <f t="shared" si="3"/>
        <v>9164</v>
      </c>
      <c r="F78" s="526">
        <v>3476</v>
      </c>
      <c r="G78" s="526">
        <v>5688</v>
      </c>
      <c r="H78" s="526">
        <v>10413</v>
      </c>
      <c r="I78" s="526">
        <v>1563</v>
      </c>
      <c r="J78" s="526">
        <v>369</v>
      </c>
      <c r="K78" s="526">
        <v>1194</v>
      </c>
      <c r="L78" s="526">
        <v>1563</v>
      </c>
      <c r="M78" s="526">
        <v>1563</v>
      </c>
      <c r="N78" s="526">
        <v>1194</v>
      </c>
      <c r="O78" s="526">
        <v>1218</v>
      </c>
      <c r="P78" s="526">
        <v>1218</v>
      </c>
      <c r="Q78" s="526">
        <v>1218</v>
      </c>
      <c r="R78" s="526">
        <v>1218</v>
      </c>
      <c r="T78" s="660"/>
      <c r="U78" s="660"/>
      <c r="V78" s="660"/>
      <c r="W78" s="660"/>
      <c r="X78" s="660"/>
    </row>
    <row r="79" spans="1:24" s="664" customFormat="1" ht="15.75" x14ac:dyDescent="0.25">
      <c r="A79" s="661"/>
      <c r="B79" s="662" t="s">
        <v>348</v>
      </c>
      <c r="C79" s="663"/>
      <c r="D79" s="527">
        <f>SUM(D6:D78)</f>
        <v>520444</v>
      </c>
      <c r="E79" s="527">
        <f>SUM(E6:E78)</f>
        <v>266612</v>
      </c>
      <c r="F79" s="527">
        <f>SUM(F6:F78)</f>
        <v>69497</v>
      </c>
      <c r="G79" s="527">
        <f>SUM(G6:G78)</f>
        <v>197115</v>
      </c>
      <c r="H79" s="527">
        <f>SUM(H6:H78)</f>
        <v>253832</v>
      </c>
      <c r="I79" s="527">
        <f t="shared" ref="I79:R79" si="4">SUM(I6:I78)</f>
        <v>56726</v>
      </c>
      <c r="J79" s="527">
        <f t="shared" si="4"/>
        <v>13362</v>
      </c>
      <c r="K79" s="527">
        <f t="shared" si="4"/>
        <v>43364</v>
      </c>
      <c r="L79" s="527">
        <f t="shared" si="4"/>
        <v>56726</v>
      </c>
      <c r="M79" s="527">
        <f t="shared" si="4"/>
        <v>56726</v>
      </c>
      <c r="N79" s="527">
        <f>SUM(N6:N78)</f>
        <v>43364</v>
      </c>
      <c r="O79" s="527">
        <f t="shared" si="4"/>
        <v>34830</v>
      </c>
      <c r="P79" s="527">
        <f t="shared" si="4"/>
        <v>34830</v>
      </c>
      <c r="Q79" s="527">
        <f t="shared" si="4"/>
        <v>34830</v>
      </c>
      <c r="R79" s="527">
        <f t="shared" si="4"/>
        <v>34830</v>
      </c>
      <c r="T79" s="665"/>
      <c r="U79" s="660"/>
      <c r="V79" s="665"/>
      <c r="W79" s="665"/>
      <c r="X79" s="665"/>
    </row>
    <row r="81" spans="4:18" x14ac:dyDescent="0.25">
      <c r="D81" s="666"/>
      <c r="E81" s="666"/>
      <c r="F81" s="667"/>
      <c r="G81" s="667"/>
      <c r="H81" s="666"/>
      <c r="I81" s="668"/>
      <c r="J81" s="668"/>
      <c r="K81" s="668"/>
      <c r="L81" s="668"/>
      <c r="M81" s="668"/>
      <c r="N81" s="668"/>
      <c r="O81" s="668"/>
      <c r="P81" s="668"/>
      <c r="Q81" s="668"/>
      <c r="R81" s="668"/>
    </row>
    <row r="82" spans="4:18" x14ac:dyDescent="0.25">
      <c r="O82" s="669"/>
    </row>
    <row r="83" spans="4:18" x14ac:dyDescent="0.25">
      <c r="D83" s="660"/>
      <c r="E83" s="660"/>
      <c r="F83" s="660"/>
      <c r="G83" s="660"/>
      <c r="H83" s="660"/>
      <c r="I83" s="660"/>
      <c r="J83" s="660"/>
      <c r="K83" s="660"/>
      <c r="L83" s="660"/>
      <c r="M83" s="660"/>
      <c r="N83" s="660"/>
      <c r="O83" s="660"/>
      <c r="P83" s="660"/>
      <c r="Q83" s="660"/>
      <c r="R83" s="660"/>
    </row>
    <row r="84" spans="4:18" x14ac:dyDescent="0.25">
      <c r="D84" s="669"/>
      <c r="E84" s="669"/>
      <c r="F84" s="669"/>
      <c r="G84" s="669"/>
      <c r="H84" s="669"/>
    </row>
    <row r="85" spans="4:18" x14ac:dyDescent="0.25">
      <c r="D85" s="660"/>
      <c r="E85" s="660"/>
      <c r="F85" s="660"/>
      <c r="G85" s="660"/>
      <c r="H85" s="660"/>
    </row>
    <row r="88" spans="4:18" x14ac:dyDescent="0.25">
      <c r="E88" s="670"/>
    </row>
    <row r="89" spans="4:18" x14ac:dyDescent="0.25">
      <c r="E89" s="670"/>
    </row>
    <row r="90" spans="4:18" x14ac:dyDescent="0.25">
      <c r="E90" s="670"/>
    </row>
  </sheetData>
  <mergeCells count="12">
    <mergeCell ref="I4:N4"/>
    <mergeCell ref="O4:R4"/>
    <mergeCell ref="B1:R1"/>
    <mergeCell ref="A3:A5"/>
    <mergeCell ref="B3:B5"/>
    <mergeCell ref="C3:C5"/>
    <mergeCell ref="D3:H3"/>
    <mergeCell ref="I3:R3"/>
    <mergeCell ref="D4:D5"/>
    <mergeCell ref="E4:E5"/>
    <mergeCell ref="F4:G4"/>
    <mergeCell ref="H4:H5"/>
  </mergeCells>
  <pageMargins left="0.23622047244094491" right="0.23622047244094491" top="0.74803149606299213" bottom="0.74803149606299213" header="0.31496062992125984" footer="0.31496062992125984"/>
  <pageSetup paperSize="8"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4"/>
  <sheetViews>
    <sheetView zoomScaleNormal="100" workbookViewId="0">
      <pane xSplit="3" ySplit="12" topLeftCell="D13" activePane="bottomRight" state="frozen"/>
      <selection activeCell="I32" sqref="I32:I33"/>
      <selection pane="topRight" activeCell="I32" sqref="I32:I33"/>
      <selection pane="bottomLeft" activeCell="I32" sqref="I32:I33"/>
      <selection pane="bottomRight" activeCell="G20" sqref="G20"/>
    </sheetView>
  </sheetViews>
  <sheetFormatPr defaultRowHeight="12" x14ac:dyDescent="0.2"/>
  <cols>
    <col min="1" max="1" width="4.42578125" style="778" customWidth="1"/>
    <col min="2" max="2" width="6.85546875" style="778" customWidth="1"/>
    <col min="3" max="3" width="47" style="778" customWidth="1"/>
    <col min="4" max="10" width="14.28515625" style="778" customWidth="1"/>
    <col min="11" max="11" width="3.42578125" style="778" customWidth="1"/>
    <col min="12" max="12" width="9.28515625" style="778" customWidth="1"/>
    <col min="13" max="16384" width="9.140625" style="778"/>
  </cols>
  <sheetData>
    <row r="1" spans="1:13" ht="30.75" customHeight="1" x14ac:dyDescent="0.2">
      <c r="A1" s="976" t="s">
        <v>445</v>
      </c>
      <c r="B1" s="976"/>
      <c r="C1" s="976"/>
      <c r="D1" s="976"/>
      <c r="E1" s="976"/>
      <c r="F1" s="976"/>
      <c r="G1" s="976"/>
      <c r="H1" s="976"/>
      <c r="I1" s="976"/>
      <c r="J1" s="976"/>
    </row>
    <row r="2" spans="1:13" ht="23.25" customHeight="1" x14ac:dyDescent="0.2">
      <c r="A2" s="977" t="s">
        <v>1</v>
      </c>
      <c r="B2" s="978" t="s">
        <v>341</v>
      </c>
      <c r="C2" s="977" t="s">
        <v>423</v>
      </c>
      <c r="D2" s="979" t="s">
        <v>446</v>
      </c>
      <c r="E2" s="979"/>
      <c r="F2" s="979"/>
      <c r="G2" s="979"/>
      <c r="H2" s="979"/>
      <c r="I2" s="979"/>
      <c r="J2" s="979"/>
    </row>
    <row r="3" spans="1:13" ht="15" customHeight="1" x14ac:dyDescent="0.2">
      <c r="A3" s="977"/>
      <c r="B3" s="978"/>
      <c r="C3" s="977"/>
      <c r="D3" s="979" t="s">
        <v>425</v>
      </c>
      <c r="E3" s="980" t="s">
        <v>447</v>
      </c>
      <c r="F3" s="981"/>
      <c r="G3" s="981"/>
      <c r="H3" s="981"/>
      <c r="I3" s="981"/>
      <c r="J3" s="982"/>
    </row>
    <row r="4" spans="1:13" s="779" customFormat="1" ht="41.25" customHeight="1" x14ac:dyDescent="0.2">
      <c r="A4" s="977"/>
      <c r="B4" s="978"/>
      <c r="C4" s="977"/>
      <c r="D4" s="979"/>
      <c r="E4" s="983"/>
      <c r="F4" s="984"/>
      <c r="G4" s="984"/>
      <c r="H4" s="984"/>
      <c r="I4" s="984"/>
      <c r="J4" s="985"/>
    </row>
    <row r="5" spans="1:13" ht="31.5" customHeight="1" x14ac:dyDescent="0.2">
      <c r="A5" s="977"/>
      <c r="B5" s="978"/>
      <c r="C5" s="977"/>
      <c r="D5" s="979"/>
      <c r="E5" s="986" t="s">
        <v>448</v>
      </c>
      <c r="F5" s="989" t="s">
        <v>449</v>
      </c>
      <c r="G5" s="990"/>
      <c r="H5" s="990"/>
      <c r="I5" s="990"/>
      <c r="J5" s="991"/>
    </row>
    <row r="6" spans="1:13" ht="22.5" customHeight="1" x14ac:dyDescent="0.2">
      <c r="A6" s="977"/>
      <c r="B6" s="978"/>
      <c r="C6" s="977"/>
      <c r="D6" s="979"/>
      <c r="E6" s="987"/>
      <c r="F6" s="979" t="s">
        <v>434</v>
      </c>
      <c r="G6" s="989" t="s">
        <v>293</v>
      </c>
      <c r="H6" s="990"/>
      <c r="I6" s="990"/>
      <c r="J6" s="991"/>
    </row>
    <row r="7" spans="1:13" ht="26.25" customHeight="1" x14ac:dyDescent="0.2">
      <c r="A7" s="977"/>
      <c r="B7" s="978"/>
      <c r="C7" s="977"/>
      <c r="D7" s="979"/>
      <c r="E7" s="987"/>
      <c r="F7" s="979"/>
      <c r="G7" s="995" t="s">
        <v>481</v>
      </c>
      <c r="H7" s="996" t="s">
        <v>450</v>
      </c>
      <c r="I7" s="997"/>
      <c r="J7" s="998"/>
    </row>
    <row r="8" spans="1:13" ht="42.75" customHeight="1" x14ac:dyDescent="0.2">
      <c r="A8" s="977"/>
      <c r="B8" s="978"/>
      <c r="C8" s="977"/>
      <c r="D8" s="979"/>
      <c r="E8" s="988"/>
      <c r="F8" s="979"/>
      <c r="G8" s="995"/>
      <c r="H8" s="780" t="s">
        <v>434</v>
      </c>
      <c r="I8" s="781" t="s">
        <v>451</v>
      </c>
      <c r="J8" s="782" t="s">
        <v>452</v>
      </c>
    </row>
    <row r="9" spans="1:13" s="785" customFormat="1" ht="11.25" x14ac:dyDescent="0.2">
      <c r="A9" s="783">
        <v>1</v>
      </c>
      <c r="B9" s="783">
        <v>2</v>
      </c>
      <c r="C9" s="783">
        <v>3</v>
      </c>
      <c r="D9" s="784">
        <v>4</v>
      </c>
      <c r="E9" s="784">
        <v>5</v>
      </c>
      <c r="F9" s="784">
        <v>6</v>
      </c>
      <c r="G9" s="784">
        <v>7</v>
      </c>
      <c r="H9" s="784">
        <v>8</v>
      </c>
      <c r="I9" s="784">
        <v>9</v>
      </c>
      <c r="J9" s="784">
        <v>10</v>
      </c>
    </row>
    <row r="10" spans="1:13" s="787" customFormat="1" x14ac:dyDescent="0.2">
      <c r="A10" s="936" t="s">
        <v>453</v>
      </c>
      <c r="B10" s="936"/>
      <c r="C10" s="936"/>
      <c r="D10" s="786">
        <f>E10+F10</f>
        <v>1821613</v>
      </c>
      <c r="E10" s="786">
        <f>E11+E12</f>
        <v>6810</v>
      </c>
      <c r="F10" s="786">
        <f>G10+H10</f>
        <v>1814803</v>
      </c>
      <c r="G10" s="786">
        <f>G11+G12</f>
        <v>92842</v>
      </c>
      <c r="H10" s="786">
        <f>H11+H12</f>
        <v>1721961</v>
      </c>
      <c r="I10" s="786">
        <f t="shared" ref="I10:J10" si="0">I11+I12</f>
        <v>14520</v>
      </c>
      <c r="J10" s="786">
        <f t="shared" si="0"/>
        <v>1707441</v>
      </c>
      <c r="L10" s="788"/>
      <c r="M10" s="788"/>
    </row>
    <row r="11" spans="1:13" x14ac:dyDescent="0.2">
      <c r="A11" s="999" t="s">
        <v>411</v>
      </c>
      <c r="B11" s="999"/>
      <c r="C11" s="999"/>
      <c r="D11" s="789">
        <f>E11+F11</f>
        <v>0</v>
      </c>
      <c r="E11" s="789">
        <v>0</v>
      </c>
      <c r="F11" s="789">
        <v>0</v>
      </c>
      <c r="G11" s="789">
        <v>0</v>
      </c>
      <c r="H11" s="789">
        <v>0</v>
      </c>
      <c r="I11" s="789">
        <v>0</v>
      </c>
      <c r="J11" s="789">
        <v>0</v>
      </c>
      <c r="L11" s="788"/>
      <c r="M11" s="788"/>
    </row>
    <row r="12" spans="1:13" s="787" customFormat="1" x14ac:dyDescent="0.2">
      <c r="A12" s="999" t="s">
        <v>14</v>
      </c>
      <c r="B12" s="999"/>
      <c r="C12" s="999"/>
      <c r="D12" s="786">
        <f>E12+F12</f>
        <v>1821613</v>
      </c>
      <c r="E12" s="786">
        <f>SUM(E13:E149)-E93</f>
        <v>6810</v>
      </c>
      <c r="F12" s="786">
        <f>G12+H12</f>
        <v>1814803</v>
      </c>
      <c r="G12" s="786">
        <f>SUM(G13:G149)-G93</f>
        <v>92842</v>
      </c>
      <c r="H12" s="786">
        <f>SUM(H13:H149)-H93</f>
        <v>1721961</v>
      </c>
      <c r="I12" s="786">
        <f>SUM(I13:I149)-I93</f>
        <v>14520</v>
      </c>
      <c r="J12" s="786">
        <f>SUM(J13:J149)-J93</f>
        <v>1707441</v>
      </c>
      <c r="L12" s="788"/>
      <c r="M12" s="788"/>
    </row>
    <row r="13" spans="1:13" x14ac:dyDescent="0.2">
      <c r="A13" s="738">
        <v>1</v>
      </c>
      <c r="B13" s="195" t="s">
        <v>15</v>
      </c>
      <c r="C13" s="196" t="s">
        <v>16</v>
      </c>
      <c r="D13" s="789">
        <f>E13+F13</f>
        <v>22560</v>
      </c>
      <c r="E13" s="789">
        <v>0</v>
      </c>
      <c r="F13" s="789">
        <f>G13+H13</f>
        <v>22560</v>
      </c>
      <c r="G13" s="789">
        <v>1054</v>
      </c>
      <c r="H13" s="789">
        <f>I13+J13</f>
        <v>21506</v>
      </c>
      <c r="I13" s="789">
        <v>546</v>
      </c>
      <c r="J13" s="789">
        <v>20960</v>
      </c>
      <c r="L13" s="788"/>
      <c r="M13" s="788"/>
    </row>
    <row r="14" spans="1:13" x14ac:dyDescent="0.2">
      <c r="A14" s="738">
        <v>2</v>
      </c>
      <c r="B14" s="197" t="s">
        <v>17</v>
      </c>
      <c r="C14" s="196" t="s">
        <v>18</v>
      </c>
      <c r="D14" s="789">
        <f t="shared" ref="D14:D79" si="1">E14+F14</f>
        <v>11632</v>
      </c>
      <c r="E14" s="789">
        <v>0</v>
      </c>
      <c r="F14" s="789">
        <f t="shared" ref="F14:F79" si="2">G14+H14</f>
        <v>11632</v>
      </c>
      <c r="G14" s="789">
        <v>354</v>
      </c>
      <c r="H14" s="789">
        <f t="shared" ref="H14:H79" si="3">I14+J14</f>
        <v>11278</v>
      </c>
      <c r="I14" s="789">
        <v>111</v>
      </c>
      <c r="J14" s="789">
        <v>11167</v>
      </c>
      <c r="L14" s="788"/>
      <c r="M14" s="788"/>
    </row>
    <row r="15" spans="1:13" x14ac:dyDescent="0.2">
      <c r="A15" s="738">
        <v>3</v>
      </c>
      <c r="B15" s="739" t="s">
        <v>19</v>
      </c>
      <c r="C15" s="198" t="s">
        <v>20</v>
      </c>
      <c r="D15" s="789">
        <f t="shared" si="1"/>
        <v>38066</v>
      </c>
      <c r="E15" s="789">
        <v>0</v>
      </c>
      <c r="F15" s="789">
        <f t="shared" si="2"/>
        <v>38066</v>
      </c>
      <c r="G15" s="789">
        <v>1273</v>
      </c>
      <c r="H15" s="789">
        <f t="shared" si="3"/>
        <v>36793</v>
      </c>
      <c r="I15" s="789">
        <v>38</v>
      </c>
      <c r="J15" s="789">
        <v>36755</v>
      </c>
      <c r="L15" s="788"/>
      <c r="M15" s="788"/>
    </row>
    <row r="16" spans="1:13" x14ac:dyDescent="0.2">
      <c r="A16" s="738">
        <v>4</v>
      </c>
      <c r="B16" s="195" t="s">
        <v>21</v>
      </c>
      <c r="C16" s="196" t="s">
        <v>22</v>
      </c>
      <c r="D16" s="789">
        <f t="shared" si="1"/>
        <v>10077</v>
      </c>
      <c r="E16" s="789">
        <v>0</v>
      </c>
      <c r="F16" s="789">
        <f t="shared" si="2"/>
        <v>10077</v>
      </c>
      <c r="G16" s="789">
        <v>152</v>
      </c>
      <c r="H16" s="789">
        <f t="shared" si="3"/>
        <v>9925</v>
      </c>
      <c r="I16" s="789">
        <v>0</v>
      </c>
      <c r="J16" s="789">
        <v>9925</v>
      </c>
      <c r="L16" s="788"/>
      <c r="M16" s="788"/>
    </row>
    <row r="17" spans="1:13" x14ac:dyDescent="0.2">
      <c r="A17" s="738">
        <v>5</v>
      </c>
      <c r="B17" s="195" t="s">
        <v>23</v>
      </c>
      <c r="C17" s="196" t="s">
        <v>24</v>
      </c>
      <c r="D17" s="789">
        <f t="shared" si="1"/>
        <v>12609</v>
      </c>
      <c r="E17" s="789">
        <v>0</v>
      </c>
      <c r="F17" s="789">
        <f t="shared" si="2"/>
        <v>12609</v>
      </c>
      <c r="G17" s="789">
        <v>429</v>
      </c>
      <c r="H17" s="789">
        <f t="shared" si="3"/>
        <v>12180</v>
      </c>
      <c r="I17" s="789">
        <v>30</v>
      </c>
      <c r="J17" s="789">
        <v>12150</v>
      </c>
      <c r="L17" s="788"/>
      <c r="M17" s="788"/>
    </row>
    <row r="18" spans="1:13" x14ac:dyDescent="0.2">
      <c r="A18" s="738">
        <v>6</v>
      </c>
      <c r="B18" s="739" t="s">
        <v>25</v>
      </c>
      <c r="C18" s="198" t="s">
        <v>26</v>
      </c>
      <c r="D18" s="789">
        <f t="shared" si="1"/>
        <v>52929</v>
      </c>
      <c r="E18" s="789">
        <v>0</v>
      </c>
      <c r="F18" s="789">
        <f t="shared" si="2"/>
        <v>52929</v>
      </c>
      <c r="G18" s="789">
        <v>2152</v>
      </c>
      <c r="H18" s="789">
        <f t="shared" si="3"/>
        <v>50777</v>
      </c>
      <c r="I18" s="789">
        <v>3</v>
      </c>
      <c r="J18" s="789">
        <v>50774</v>
      </c>
      <c r="L18" s="788"/>
      <c r="M18" s="788"/>
    </row>
    <row r="19" spans="1:13" x14ac:dyDescent="0.2">
      <c r="A19" s="738">
        <v>7</v>
      </c>
      <c r="B19" s="174" t="s">
        <v>27</v>
      </c>
      <c r="C19" s="122" t="s">
        <v>28</v>
      </c>
      <c r="D19" s="789">
        <f t="shared" si="1"/>
        <v>36844</v>
      </c>
      <c r="E19" s="789">
        <v>0</v>
      </c>
      <c r="F19" s="789">
        <f t="shared" si="2"/>
        <v>36844</v>
      </c>
      <c r="G19" s="789">
        <v>587</v>
      </c>
      <c r="H19" s="789">
        <f t="shared" si="3"/>
        <v>36257</v>
      </c>
      <c r="I19" s="789">
        <v>14</v>
      </c>
      <c r="J19" s="789">
        <v>36243</v>
      </c>
      <c r="L19" s="788"/>
      <c r="M19" s="788"/>
    </row>
    <row r="20" spans="1:13" x14ac:dyDescent="0.2">
      <c r="A20" s="738">
        <v>8</v>
      </c>
      <c r="B20" s="739" t="s">
        <v>29</v>
      </c>
      <c r="C20" s="198" t="s">
        <v>30</v>
      </c>
      <c r="D20" s="789">
        <f t="shared" si="1"/>
        <v>7089</v>
      </c>
      <c r="E20" s="789">
        <v>0</v>
      </c>
      <c r="F20" s="789">
        <f t="shared" si="2"/>
        <v>7089</v>
      </c>
      <c r="G20" s="789">
        <v>981</v>
      </c>
      <c r="H20" s="789">
        <f t="shared" si="3"/>
        <v>6108</v>
      </c>
      <c r="I20" s="789">
        <v>0</v>
      </c>
      <c r="J20" s="789">
        <v>6108</v>
      </c>
      <c r="L20" s="788"/>
      <c r="M20" s="788"/>
    </row>
    <row r="21" spans="1:13" x14ac:dyDescent="0.2">
      <c r="A21" s="738">
        <v>9</v>
      </c>
      <c r="B21" s="739" t="s">
        <v>31</v>
      </c>
      <c r="C21" s="198" t="s">
        <v>32</v>
      </c>
      <c r="D21" s="789">
        <f t="shared" si="1"/>
        <v>6605</v>
      </c>
      <c r="E21" s="789">
        <v>0</v>
      </c>
      <c r="F21" s="789">
        <f t="shared" si="2"/>
        <v>6605</v>
      </c>
      <c r="G21" s="789">
        <v>1110</v>
      </c>
      <c r="H21" s="789">
        <f t="shared" si="3"/>
        <v>5495</v>
      </c>
      <c r="I21" s="789">
        <v>3</v>
      </c>
      <c r="J21" s="789">
        <v>5492</v>
      </c>
      <c r="L21" s="788"/>
      <c r="M21" s="788"/>
    </row>
    <row r="22" spans="1:13" x14ac:dyDescent="0.2">
      <c r="A22" s="738">
        <v>10</v>
      </c>
      <c r="B22" s="739" t="s">
        <v>33</v>
      </c>
      <c r="C22" s="198" t="s">
        <v>34</v>
      </c>
      <c r="D22" s="789">
        <f t="shared" si="1"/>
        <v>9497</v>
      </c>
      <c r="E22" s="789">
        <v>0</v>
      </c>
      <c r="F22" s="789">
        <f t="shared" si="2"/>
        <v>9497</v>
      </c>
      <c r="G22" s="789">
        <v>437</v>
      </c>
      <c r="H22" s="789">
        <f t="shared" si="3"/>
        <v>9060</v>
      </c>
      <c r="I22" s="789">
        <v>0</v>
      </c>
      <c r="J22" s="789">
        <v>9060</v>
      </c>
      <c r="L22" s="788"/>
      <c r="M22" s="788"/>
    </row>
    <row r="23" spans="1:13" x14ac:dyDescent="0.2">
      <c r="A23" s="738">
        <v>11</v>
      </c>
      <c r="B23" s="739" t="s">
        <v>35</v>
      </c>
      <c r="C23" s="198" t="s">
        <v>36</v>
      </c>
      <c r="D23" s="789">
        <f t="shared" si="1"/>
        <v>17638</v>
      </c>
      <c r="E23" s="789">
        <v>0</v>
      </c>
      <c r="F23" s="789">
        <f t="shared" si="2"/>
        <v>17638</v>
      </c>
      <c r="G23" s="789">
        <v>239</v>
      </c>
      <c r="H23" s="789">
        <f t="shared" si="3"/>
        <v>17399</v>
      </c>
      <c r="I23" s="789">
        <v>0</v>
      </c>
      <c r="J23" s="789">
        <v>17399</v>
      </c>
      <c r="L23" s="788"/>
      <c r="M23" s="788"/>
    </row>
    <row r="24" spans="1:13" x14ac:dyDescent="0.2">
      <c r="A24" s="738">
        <v>12</v>
      </c>
      <c r="B24" s="739" t="s">
        <v>37</v>
      </c>
      <c r="C24" s="198" t="s">
        <v>38</v>
      </c>
      <c r="D24" s="789">
        <f t="shared" si="1"/>
        <v>20063</v>
      </c>
      <c r="E24" s="789">
        <v>0</v>
      </c>
      <c r="F24" s="789">
        <f t="shared" si="2"/>
        <v>20063</v>
      </c>
      <c r="G24" s="789">
        <v>343</v>
      </c>
      <c r="H24" s="789">
        <f t="shared" si="3"/>
        <v>19720</v>
      </c>
      <c r="I24" s="789">
        <v>2</v>
      </c>
      <c r="J24" s="789">
        <v>19718</v>
      </c>
      <c r="L24" s="788"/>
      <c r="M24" s="788"/>
    </row>
    <row r="25" spans="1:13" x14ac:dyDescent="0.2">
      <c r="A25" s="738">
        <v>13</v>
      </c>
      <c r="B25" s="739" t="s">
        <v>39</v>
      </c>
      <c r="C25" s="198" t="s">
        <v>40</v>
      </c>
      <c r="D25" s="789">
        <f t="shared" si="1"/>
        <v>0</v>
      </c>
      <c r="E25" s="789">
        <v>0</v>
      </c>
      <c r="F25" s="789">
        <f t="shared" si="2"/>
        <v>0</v>
      </c>
      <c r="G25" s="789">
        <v>0</v>
      </c>
      <c r="H25" s="789">
        <f t="shared" si="3"/>
        <v>0</v>
      </c>
      <c r="I25" s="789">
        <v>0</v>
      </c>
      <c r="J25" s="789">
        <v>0</v>
      </c>
      <c r="L25" s="788"/>
      <c r="M25" s="788"/>
    </row>
    <row r="26" spans="1:13" x14ac:dyDescent="0.2">
      <c r="A26" s="738">
        <v>14</v>
      </c>
      <c r="B26" s="739" t="s">
        <v>41</v>
      </c>
      <c r="C26" s="198" t="s">
        <v>42</v>
      </c>
      <c r="D26" s="789">
        <f t="shared" si="1"/>
        <v>17059</v>
      </c>
      <c r="E26" s="789">
        <v>0</v>
      </c>
      <c r="F26" s="789">
        <f t="shared" si="2"/>
        <v>17059</v>
      </c>
      <c r="G26" s="789">
        <v>409</v>
      </c>
      <c r="H26" s="789">
        <f t="shared" si="3"/>
        <v>16650</v>
      </c>
      <c r="I26" s="789">
        <v>124</v>
      </c>
      <c r="J26" s="789">
        <v>16526</v>
      </c>
      <c r="L26" s="788"/>
      <c r="M26" s="788"/>
    </row>
    <row r="27" spans="1:13" x14ac:dyDescent="0.2">
      <c r="A27" s="738">
        <v>15</v>
      </c>
      <c r="B27" s="739" t="s">
        <v>43</v>
      </c>
      <c r="C27" s="198" t="s">
        <v>44</v>
      </c>
      <c r="D27" s="789">
        <f t="shared" si="1"/>
        <v>5044</v>
      </c>
      <c r="E27" s="789">
        <v>0</v>
      </c>
      <c r="F27" s="789">
        <f t="shared" si="2"/>
        <v>5044</v>
      </c>
      <c r="G27" s="789">
        <v>144</v>
      </c>
      <c r="H27" s="789">
        <f t="shared" si="3"/>
        <v>4900</v>
      </c>
      <c r="I27" s="789">
        <v>0</v>
      </c>
      <c r="J27" s="789">
        <v>4900</v>
      </c>
      <c r="L27" s="788"/>
      <c r="M27" s="788"/>
    </row>
    <row r="28" spans="1:13" x14ac:dyDescent="0.2">
      <c r="A28" s="738">
        <v>16</v>
      </c>
      <c r="B28" s="739" t="s">
        <v>45</v>
      </c>
      <c r="C28" s="198" t="s">
        <v>46</v>
      </c>
      <c r="D28" s="789">
        <f t="shared" si="1"/>
        <v>11767</v>
      </c>
      <c r="E28" s="789">
        <v>0</v>
      </c>
      <c r="F28" s="789">
        <f t="shared" si="2"/>
        <v>11767</v>
      </c>
      <c r="G28" s="789">
        <v>1163</v>
      </c>
      <c r="H28" s="789">
        <f t="shared" si="3"/>
        <v>10604</v>
      </c>
      <c r="I28" s="789">
        <v>67</v>
      </c>
      <c r="J28" s="789">
        <v>10537</v>
      </c>
      <c r="L28" s="788"/>
      <c r="M28" s="788"/>
    </row>
    <row r="29" spans="1:13" x14ac:dyDescent="0.2">
      <c r="A29" s="738">
        <v>17</v>
      </c>
      <c r="B29" s="739" t="s">
        <v>47</v>
      </c>
      <c r="C29" s="198" t="s">
        <v>48</v>
      </c>
      <c r="D29" s="789">
        <f t="shared" si="1"/>
        <v>40559</v>
      </c>
      <c r="E29" s="789">
        <v>0</v>
      </c>
      <c r="F29" s="789">
        <f t="shared" si="2"/>
        <v>40559</v>
      </c>
      <c r="G29" s="789">
        <v>604</v>
      </c>
      <c r="H29" s="789">
        <f t="shared" si="3"/>
        <v>39955</v>
      </c>
      <c r="I29" s="789">
        <v>2</v>
      </c>
      <c r="J29" s="789">
        <v>39953</v>
      </c>
      <c r="L29" s="788"/>
      <c r="M29" s="788"/>
    </row>
    <row r="30" spans="1:13" x14ac:dyDescent="0.2">
      <c r="A30" s="738">
        <v>18</v>
      </c>
      <c r="B30" s="195" t="s">
        <v>49</v>
      </c>
      <c r="C30" s="196" t="s">
        <v>50</v>
      </c>
      <c r="D30" s="789">
        <f t="shared" si="1"/>
        <v>7768</v>
      </c>
      <c r="E30" s="789">
        <v>0</v>
      </c>
      <c r="F30" s="789">
        <f t="shared" si="2"/>
        <v>7768</v>
      </c>
      <c r="G30" s="789">
        <v>1132</v>
      </c>
      <c r="H30" s="789">
        <f t="shared" si="3"/>
        <v>6636</v>
      </c>
      <c r="I30" s="789">
        <v>0</v>
      </c>
      <c r="J30" s="789">
        <v>6636</v>
      </c>
      <c r="L30" s="788"/>
      <c r="M30" s="788"/>
    </row>
    <row r="31" spans="1:13" x14ac:dyDescent="0.2">
      <c r="A31" s="738">
        <v>19</v>
      </c>
      <c r="B31" s="195" t="s">
        <v>51</v>
      </c>
      <c r="C31" s="196" t="s">
        <v>52</v>
      </c>
      <c r="D31" s="789">
        <f t="shared" si="1"/>
        <v>7670</v>
      </c>
      <c r="E31" s="789">
        <v>0</v>
      </c>
      <c r="F31" s="789">
        <f t="shared" si="2"/>
        <v>7670</v>
      </c>
      <c r="G31" s="789">
        <v>1291</v>
      </c>
      <c r="H31" s="789">
        <f t="shared" si="3"/>
        <v>6379</v>
      </c>
      <c r="I31" s="789">
        <v>2</v>
      </c>
      <c r="J31" s="789">
        <v>6377</v>
      </c>
      <c r="L31" s="788"/>
      <c r="M31" s="788"/>
    </row>
    <row r="32" spans="1:13" x14ac:dyDescent="0.2">
      <c r="A32" s="738">
        <v>20</v>
      </c>
      <c r="B32" s="195" t="s">
        <v>53</v>
      </c>
      <c r="C32" s="196" t="s">
        <v>54</v>
      </c>
      <c r="D32" s="789">
        <f t="shared" si="1"/>
        <v>24885</v>
      </c>
      <c r="E32" s="789">
        <v>0</v>
      </c>
      <c r="F32" s="789">
        <f t="shared" si="2"/>
        <v>24885</v>
      </c>
      <c r="G32" s="789">
        <v>2695</v>
      </c>
      <c r="H32" s="789">
        <f t="shared" si="3"/>
        <v>22190</v>
      </c>
      <c r="I32" s="789">
        <v>2</v>
      </c>
      <c r="J32" s="789">
        <v>22188</v>
      </c>
      <c r="L32" s="788"/>
      <c r="M32" s="788"/>
    </row>
    <row r="33" spans="1:13" x14ac:dyDescent="0.2">
      <c r="A33" s="738">
        <v>21</v>
      </c>
      <c r="B33" s="195" t="s">
        <v>55</v>
      </c>
      <c r="C33" s="196" t="s">
        <v>56</v>
      </c>
      <c r="D33" s="789">
        <f t="shared" si="1"/>
        <v>15137</v>
      </c>
      <c r="E33" s="789">
        <v>0</v>
      </c>
      <c r="F33" s="789">
        <f t="shared" si="2"/>
        <v>15137</v>
      </c>
      <c r="G33" s="789">
        <v>154</v>
      </c>
      <c r="H33" s="789">
        <f t="shared" si="3"/>
        <v>14983</v>
      </c>
      <c r="I33" s="789">
        <v>0</v>
      </c>
      <c r="J33" s="789">
        <v>14983</v>
      </c>
      <c r="L33" s="788"/>
      <c r="M33" s="788"/>
    </row>
    <row r="34" spans="1:13" x14ac:dyDescent="0.2">
      <c r="A34" s="738">
        <v>22</v>
      </c>
      <c r="B34" s="739" t="s">
        <v>57</v>
      </c>
      <c r="C34" s="198" t="s">
        <v>58</v>
      </c>
      <c r="D34" s="789">
        <f t="shared" si="1"/>
        <v>4585</v>
      </c>
      <c r="E34" s="789">
        <v>0</v>
      </c>
      <c r="F34" s="789">
        <f t="shared" si="2"/>
        <v>4585</v>
      </c>
      <c r="G34" s="789">
        <v>271</v>
      </c>
      <c r="H34" s="789">
        <f t="shared" si="3"/>
        <v>4314</v>
      </c>
      <c r="I34" s="789">
        <v>8</v>
      </c>
      <c r="J34" s="789">
        <v>4306</v>
      </c>
      <c r="L34" s="788"/>
      <c r="M34" s="788"/>
    </row>
    <row r="35" spans="1:13" x14ac:dyDescent="0.2">
      <c r="A35" s="738">
        <v>23</v>
      </c>
      <c r="B35" s="739" t="s">
        <v>59</v>
      </c>
      <c r="C35" s="198" t="s">
        <v>60</v>
      </c>
      <c r="D35" s="789">
        <f t="shared" si="1"/>
        <v>0</v>
      </c>
      <c r="E35" s="789">
        <v>0</v>
      </c>
      <c r="F35" s="789">
        <f t="shared" si="2"/>
        <v>0</v>
      </c>
      <c r="G35" s="789">
        <v>0</v>
      </c>
      <c r="H35" s="789">
        <v>0</v>
      </c>
      <c r="I35" s="789">
        <v>0</v>
      </c>
      <c r="J35" s="789">
        <v>0</v>
      </c>
      <c r="L35" s="788"/>
      <c r="M35" s="788"/>
    </row>
    <row r="36" spans="1:13" ht="15" customHeight="1" x14ac:dyDescent="0.2">
      <c r="A36" s="738">
        <v>24</v>
      </c>
      <c r="B36" s="739" t="s">
        <v>61</v>
      </c>
      <c r="C36" s="198" t="s">
        <v>62</v>
      </c>
      <c r="D36" s="789">
        <f t="shared" si="1"/>
        <v>0</v>
      </c>
      <c r="E36" s="789">
        <v>0</v>
      </c>
      <c r="F36" s="789">
        <f t="shared" si="2"/>
        <v>0</v>
      </c>
      <c r="G36" s="789">
        <v>0</v>
      </c>
      <c r="H36" s="789">
        <v>0</v>
      </c>
      <c r="I36" s="789">
        <v>0</v>
      </c>
      <c r="J36" s="789">
        <v>0</v>
      </c>
      <c r="L36" s="788"/>
      <c r="M36" s="788"/>
    </row>
    <row r="37" spans="1:13" x14ac:dyDescent="0.2">
      <c r="A37" s="738">
        <v>25</v>
      </c>
      <c r="B37" s="195" t="s">
        <v>63</v>
      </c>
      <c r="C37" s="122" t="s">
        <v>64</v>
      </c>
      <c r="D37" s="789">
        <f t="shared" si="1"/>
        <v>178489</v>
      </c>
      <c r="E37" s="789">
        <v>0</v>
      </c>
      <c r="F37" s="789">
        <f t="shared" si="2"/>
        <v>178489</v>
      </c>
      <c r="G37" s="789">
        <v>18107</v>
      </c>
      <c r="H37" s="789">
        <f t="shared" si="3"/>
        <v>160382</v>
      </c>
      <c r="I37" s="789">
        <v>4</v>
      </c>
      <c r="J37" s="789">
        <v>160378</v>
      </c>
      <c r="L37" s="788"/>
      <c r="M37" s="788"/>
    </row>
    <row r="38" spans="1:13" x14ac:dyDescent="0.2">
      <c r="A38" s="738">
        <v>26</v>
      </c>
      <c r="B38" s="739" t="s">
        <v>65</v>
      </c>
      <c r="C38" s="198" t="s">
        <v>66</v>
      </c>
      <c r="D38" s="789">
        <f t="shared" si="1"/>
        <v>0</v>
      </c>
      <c r="E38" s="789">
        <v>0</v>
      </c>
      <c r="F38" s="789">
        <f t="shared" si="2"/>
        <v>0</v>
      </c>
      <c r="G38" s="789">
        <v>0</v>
      </c>
      <c r="H38" s="789">
        <f t="shared" si="3"/>
        <v>0</v>
      </c>
      <c r="I38" s="789">
        <v>0</v>
      </c>
      <c r="J38" s="789">
        <v>0</v>
      </c>
      <c r="L38" s="788"/>
      <c r="M38" s="788"/>
    </row>
    <row r="39" spans="1:13" x14ac:dyDescent="0.2">
      <c r="A39" s="738">
        <v>27</v>
      </c>
      <c r="B39" s="197" t="s">
        <v>67</v>
      </c>
      <c r="C39" s="122" t="s">
        <v>68</v>
      </c>
      <c r="D39" s="789">
        <f t="shared" si="1"/>
        <v>0</v>
      </c>
      <c r="E39" s="789">
        <v>0</v>
      </c>
      <c r="F39" s="789">
        <f t="shared" si="2"/>
        <v>0</v>
      </c>
      <c r="G39" s="789">
        <v>0</v>
      </c>
      <c r="H39" s="789">
        <f t="shared" si="3"/>
        <v>0</v>
      </c>
      <c r="I39" s="789">
        <v>0</v>
      </c>
      <c r="J39" s="789">
        <v>0</v>
      </c>
      <c r="L39" s="788"/>
      <c r="M39" s="788"/>
    </row>
    <row r="40" spans="1:13" x14ac:dyDescent="0.2">
      <c r="A40" s="738">
        <v>29</v>
      </c>
      <c r="B40" s="197" t="s">
        <v>69</v>
      </c>
      <c r="C40" s="196" t="s">
        <v>70</v>
      </c>
      <c r="D40" s="789">
        <f t="shared" si="1"/>
        <v>15866</v>
      </c>
      <c r="E40" s="789">
        <v>0</v>
      </c>
      <c r="F40" s="789">
        <f t="shared" si="2"/>
        <v>15866</v>
      </c>
      <c r="G40" s="789">
        <v>107</v>
      </c>
      <c r="H40" s="789">
        <f t="shared" si="3"/>
        <v>15759</v>
      </c>
      <c r="I40" s="789">
        <v>1868</v>
      </c>
      <c r="J40" s="789">
        <v>13891</v>
      </c>
      <c r="L40" s="788"/>
      <c r="M40" s="788"/>
    </row>
    <row r="41" spans="1:13" x14ac:dyDescent="0.2">
      <c r="A41" s="738">
        <v>30</v>
      </c>
      <c r="B41" s="174" t="s">
        <v>71</v>
      </c>
      <c r="C41" s="122" t="s">
        <v>72</v>
      </c>
      <c r="D41" s="789">
        <f t="shared" si="1"/>
        <v>55920</v>
      </c>
      <c r="E41" s="789">
        <v>0</v>
      </c>
      <c r="F41" s="789">
        <f t="shared" si="2"/>
        <v>55920</v>
      </c>
      <c r="G41" s="789">
        <v>5453</v>
      </c>
      <c r="H41" s="789">
        <f t="shared" si="3"/>
        <v>50467</v>
      </c>
      <c r="I41" s="789">
        <v>0</v>
      </c>
      <c r="J41" s="789">
        <v>50467</v>
      </c>
      <c r="L41" s="788"/>
      <c r="M41" s="788"/>
    </row>
    <row r="42" spans="1:13" x14ac:dyDescent="0.2">
      <c r="A42" s="738">
        <v>31</v>
      </c>
      <c r="B42" s="197" t="s">
        <v>73</v>
      </c>
      <c r="C42" s="196" t="s">
        <v>74</v>
      </c>
      <c r="D42" s="789">
        <f t="shared" si="1"/>
        <v>6983</v>
      </c>
      <c r="E42" s="789">
        <v>0</v>
      </c>
      <c r="F42" s="789">
        <f t="shared" si="2"/>
        <v>6983</v>
      </c>
      <c r="G42" s="789">
        <v>282</v>
      </c>
      <c r="H42" s="789">
        <f t="shared" si="3"/>
        <v>6701</v>
      </c>
      <c r="I42" s="789">
        <v>1</v>
      </c>
      <c r="J42" s="789">
        <v>6700</v>
      </c>
      <c r="L42" s="788"/>
      <c r="M42" s="788"/>
    </row>
    <row r="43" spans="1:13" x14ac:dyDescent="0.2">
      <c r="A43" s="738">
        <v>32</v>
      </c>
      <c r="B43" s="739" t="s">
        <v>75</v>
      </c>
      <c r="C43" s="198" t="s">
        <v>76</v>
      </c>
      <c r="D43" s="789">
        <f t="shared" si="1"/>
        <v>14814</v>
      </c>
      <c r="E43" s="789">
        <v>0</v>
      </c>
      <c r="F43" s="789">
        <f t="shared" si="2"/>
        <v>14814</v>
      </c>
      <c r="G43" s="789">
        <v>2403</v>
      </c>
      <c r="H43" s="789">
        <f t="shared" si="3"/>
        <v>12411</v>
      </c>
      <c r="I43" s="789">
        <v>354</v>
      </c>
      <c r="J43" s="789">
        <v>12057</v>
      </c>
      <c r="L43" s="788"/>
      <c r="M43" s="788"/>
    </row>
    <row r="44" spans="1:13" x14ac:dyDescent="0.2">
      <c r="A44" s="738">
        <v>33</v>
      </c>
      <c r="B44" s="197" t="s">
        <v>77</v>
      </c>
      <c r="C44" s="196" t="s">
        <v>78</v>
      </c>
      <c r="D44" s="789">
        <f t="shared" si="1"/>
        <v>12283</v>
      </c>
      <c r="E44" s="789">
        <v>0</v>
      </c>
      <c r="F44" s="789">
        <f t="shared" si="2"/>
        <v>12283</v>
      </c>
      <c r="G44" s="789">
        <v>708</v>
      </c>
      <c r="H44" s="789">
        <f t="shared" si="3"/>
        <v>11575</v>
      </c>
      <c r="I44" s="789">
        <v>223</v>
      </c>
      <c r="J44" s="789">
        <v>11352</v>
      </c>
      <c r="L44" s="788"/>
      <c r="M44" s="788"/>
    </row>
    <row r="45" spans="1:13" x14ac:dyDescent="0.2">
      <c r="A45" s="738">
        <v>34</v>
      </c>
      <c r="B45" s="195" t="s">
        <v>79</v>
      </c>
      <c r="C45" s="196" t="s">
        <v>80</v>
      </c>
      <c r="D45" s="789">
        <f t="shared" si="1"/>
        <v>43612</v>
      </c>
      <c r="E45" s="789">
        <v>0</v>
      </c>
      <c r="F45" s="789">
        <f t="shared" si="2"/>
        <v>43612</v>
      </c>
      <c r="G45" s="789">
        <v>1050</v>
      </c>
      <c r="H45" s="789">
        <f t="shared" si="3"/>
        <v>42562</v>
      </c>
      <c r="I45" s="789">
        <v>5</v>
      </c>
      <c r="J45" s="789">
        <v>42557</v>
      </c>
      <c r="L45" s="788"/>
      <c r="M45" s="788"/>
    </row>
    <row r="46" spans="1:13" x14ac:dyDescent="0.2">
      <c r="A46" s="738">
        <v>35</v>
      </c>
      <c r="B46" s="199" t="s">
        <v>81</v>
      </c>
      <c r="C46" s="200" t="s">
        <v>82</v>
      </c>
      <c r="D46" s="789">
        <f t="shared" si="1"/>
        <v>13703</v>
      </c>
      <c r="E46" s="789">
        <v>0</v>
      </c>
      <c r="F46" s="789">
        <f t="shared" si="2"/>
        <v>13703</v>
      </c>
      <c r="G46" s="789">
        <v>300</v>
      </c>
      <c r="H46" s="789">
        <f t="shared" si="3"/>
        <v>13403</v>
      </c>
      <c r="I46" s="789">
        <v>576</v>
      </c>
      <c r="J46" s="789">
        <v>12827</v>
      </c>
      <c r="L46" s="788"/>
      <c r="M46" s="788"/>
    </row>
    <row r="47" spans="1:13" x14ac:dyDescent="0.2">
      <c r="A47" s="738">
        <v>36</v>
      </c>
      <c r="B47" s="195" t="s">
        <v>83</v>
      </c>
      <c r="C47" s="196" t="s">
        <v>84</v>
      </c>
      <c r="D47" s="789">
        <f t="shared" si="1"/>
        <v>9944</v>
      </c>
      <c r="E47" s="789">
        <v>0</v>
      </c>
      <c r="F47" s="789">
        <f t="shared" si="2"/>
        <v>9944</v>
      </c>
      <c r="G47" s="789">
        <v>495</v>
      </c>
      <c r="H47" s="789">
        <f t="shared" si="3"/>
        <v>9449</v>
      </c>
      <c r="I47" s="789">
        <v>1</v>
      </c>
      <c r="J47" s="789">
        <v>9448</v>
      </c>
      <c r="L47" s="788"/>
      <c r="M47" s="788"/>
    </row>
    <row r="48" spans="1:13" x14ac:dyDescent="0.2">
      <c r="A48" s="738">
        <v>37</v>
      </c>
      <c r="B48" s="174" t="s">
        <v>85</v>
      </c>
      <c r="C48" s="122" t="s">
        <v>86</v>
      </c>
      <c r="D48" s="789">
        <f t="shared" si="1"/>
        <v>22092</v>
      </c>
      <c r="E48" s="789">
        <v>0</v>
      </c>
      <c r="F48" s="789">
        <f t="shared" si="2"/>
        <v>22092</v>
      </c>
      <c r="G48" s="789">
        <v>287</v>
      </c>
      <c r="H48" s="789">
        <f t="shared" si="3"/>
        <v>21805</v>
      </c>
      <c r="I48" s="789">
        <v>10</v>
      </c>
      <c r="J48" s="789">
        <v>21795</v>
      </c>
      <c r="L48" s="788"/>
      <c r="M48" s="788"/>
    </row>
    <row r="49" spans="1:13" x14ac:dyDescent="0.2">
      <c r="A49" s="738">
        <v>38</v>
      </c>
      <c r="B49" s="739" t="s">
        <v>87</v>
      </c>
      <c r="C49" s="198" t="s">
        <v>88</v>
      </c>
      <c r="D49" s="789">
        <f t="shared" si="1"/>
        <v>4476</v>
      </c>
      <c r="E49" s="789">
        <v>0</v>
      </c>
      <c r="F49" s="789">
        <f t="shared" si="2"/>
        <v>4476</v>
      </c>
      <c r="G49" s="789">
        <v>855</v>
      </c>
      <c r="H49" s="789">
        <f t="shared" si="3"/>
        <v>3621</v>
      </c>
      <c r="I49" s="789">
        <v>80</v>
      </c>
      <c r="J49" s="789">
        <v>3541</v>
      </c>
      <c r="L49" s="788"/>
      <c r="M49" s="788"/>
    </row>
    <row r="50" spans="1:13" x14ac:dyDescent="0.2">
      <c r="A50" s="738">
        <v>39</v>
      </c>
      <c r="B50" s="197" t="s">
        <v>89</v>
      </c>
      <c r="C50" s="196" t="s">
        <v>90</v>
      </c>
      <c r="D50" s="789">
        <f t="shared" si="1"/>
        <v>3233</v>
      </c>
      <c r="E50" s="789">
        <v>0</v>
      </c>
      <c r="F50" s="789">
        <f t="shared" si="2"/>
        <v>3233</v>
      </c>
      <c r="G50" s="789">
        <v>0</v>
      </c>
      <c r="H50" s="789">
        <f t="shared" si="3"/>
        <v>3233</v>
      </c>
      <c r="I50" s="789">
        <v>0</v>
      </c>
      <c r="J50" s="789">
        <v>3233</v>
      </c>
      <c r="L50" s="788"/>
      <c r="M50" s="788"/>
    </row>
    <row r="51" spans="1:13" x14ac:dyDescent="0.2">
      <c r="A51" s="738">
        <v>40</v>
      </c>
      <c r="B51" s="739" t="s">
        <v>91</v>
      </c>
      <c r="C51" s="198" t="s">
        <v>92</v>
      </c>
      <c r="D51" s="789">
        <f t="shared" si="1"/>
        <v>44533</v>
      </c>
      <c r="E51" s="789">
        <v>0</v>
      </c>
      <c r="F51" s="789">
        <f t="shared" si="2"/>
        <v>44533</v>
      </c>
      <c r="G51" s="789">
        <v>138</v>
      </c>
      <c r="H51" s="789">
        <f t="shared" si="3"/>
        <v>44395</v>
      </c>
      <c r="I51" s="789">
        <v>10</v>
      </c>
      <c r="J51" s="789">
        <v>44385</v>
      </c>
      <c r="L51" s="788"/>
      <c r="M51" s="788"/>
    </row>
    <row r="52" spans="1:13" x14ac:dyDescent="0.2">
      <c r="A52" s="738">
        <v>41</v>
      </c>
      <c r="B52" s="195" t="s">
        <v>93</v>
      </c>
      <c r="C52" s="196" t="s">
        <v>94</v>
      </c>
      <c r="D52" s="789">
        <f t="shared" si="1"/>
        <v>21109</v>
      </c>
      <c r="E52" s="789">
        <v>0</v>
      </c>
      <c r="F52" s="789">
        <f t="shared" si="2"/>
        <v>21109</v>
      </c>
      <c r="G52" s="789">
        <v>356</v>
      </c>
      <c r="H52" s="789">
        <f t="shared" si="3"/>
        <v>20753</v>
      </c>
      <c r="I52" s="789">
        <v>102</v>
      </c>
      <c r="J52" s="789">
        <v>20651</v>
      </c>
      <c r="L52" s="788"/>
      <c r="M52" s="788"/>
    </row>
    <row r="53" spans="1:13" x14ac:dyDescent="0.2">
      <c r="A53" s="738">
        <v>42</v>
      </c>
      <c r="B53" s="195" t="s">
        <v>95</v>
      </c>
      <c r="C53" s="196" t="s">
        <v>96</v>
      </c>
      <c r="D53" s="789">
        <f t="shared" si="1"/>
        <v>7266</v>
      </c>
      <c r="E53" s="789">
        <v>0</v>
      </c>
      <c r="F53" s="789">
        <f t="shared" si="2"/>
        <v>7266</v>
      </c>
      <c r="G53" s="789">
        <v>379</v>
      </c>
      <c r="H53" s="789">
        <f t="shared" si="3"/>
        <v>6887</v>
      </c>
      <c r="I53" s="789">
        <v>1</v>
      </c>
      <c r="J53" s="789">
        <v>6886</v>
      </c>
      <c r="L53" s="788"/>
      <c r="M53" s="788"/>
    </row>
    <row r="54" spans="1:13" x14ac:dyDescent="0.2">
      <c r="A54" s="738">
        <v>43</v>
      </c>
      <c r="B54" s="739" t="s">
        <v>97</v>
      </c>
      <c r="C54" s="198" t="s">
        <v>98</v>
      </c>
      <c r="D54" s="789">
        <f t="shared" si="1"/>
        <v>9294</v>
      </c>
      <c r="E54" s="789">
        <v>0</v>
      </c>
      <c r="F54" s="789">
        <f t="shared" si="2"/>
        <v>9294</v>
      </c>
      <c r="G54" s="789">
        <v>612</v>
      </c>
      <c r="H54" s="789">
        <f t="shared" si="3"/>
        <v>8682</v>
      </c>
      <c r="I54" s="789">
        <v>8</v>
      </c>
      <c r="J54" s="789">
        <v>8674</v>
      </c>
      <c r="L54" s="788"/>
      <c r="M54" s="788"/>
    </row>
    <row r="55" spans="1:13" x14ac:dyDescent="0.2">
      <c r="A55" s="738">
        <v>44</v>
      </c>
      <c r="B55" s="197" t="s">
        <v>184</v>
      </c>
      <c r="C55" s="196" t="s">
        <v>185</v>
      </c>
      <c r="D55" s="789">
        <f t="shared" si="1"/>
        <v>29438</v>
      </c>
      <c r="E55" s="789">
        <v>0</v>
      </c>
      <c r="F55" s="789">
        <f t="shared" si="2"/>
        <v>29438</v>
      </c>
      <c r="G55" s="789">
        <v>2736</v>
      </c>
      <c r="H55" s="789">
        <f t="shared" si="3"/>
        <v>26702</v>
      </c>
      <c r="I55" s="789">
        <v>0</v>
      </c>
      <c r="J55" s="789">
        <v>26702</v>
      </c>
      <c r="L55" s="788"/>
      <c r="M55" s="788"/>
    </row>
    <row r="56" spans="1:13" x14ac:dyDescent="0.2">
      <c r="A56" s="738">
        <v>45</v>
      </c>
      <c r="B56" s="739" t="s">
        <v>99</v>
      </c>
      <c r="C56" s="198" t="s">
        <v>100</v>
      </c>
      <c r="D56" s="789">
        <f t="shared" si="1"/>
        <v>9016</v>
      </c>
      <c r="E56" s="789">
        <v>0</v>
      </c>
      <c r="F56" s="789">
        <f t="shared" si="2"/>
        <v>9016</v>
      </c>
      <c r="G56" s="789">
        <v>760</v>
      </c>
      <c r="H56" s="789">
        <f t="shared" si="3"/>
        <v>8256</v>
      </c>
      <c r="I56" s="789">
        <v>27</v>
      </c>
      <c r="J56" s="789">
        <v>8229</v>
      </c>
      <c r="L56" s="788"/>
      <c r="M56" s="788"/>
    </row>
    <row r="57" spans="1:13" x14ac:dyDescent="0.2">
      <c r="A57" s="738">
        <v>46</v>
      </c>
      <c r="B57" s="197" t="s">
        <v>101</v>
      </c>
      <c r="C57" s="196" t="s">
        <v>102</v>
      </c>
      <c r="D57" s="789">
        <f t="shared" si="1"/>
        <v>3533</v>
      </c>
      <c r="E57" s="789">
        <v>0</v>
      </c>
      <c r="F57" s="789">
        <f t="shared" si="2"/>
        <v>3533</v>
      </c>
      <c r="G57" s="789">
        <v>450</v>
      </c>
      <c r="H57" s="789">
        <f t="shared" si="3"/>
        <v>3083</v>
      </c>
      <c r="I57" s="789">
        <v>22</v>
      </c>
      <c r="J57" s="789">
        <v>3061</v>
      </c>
      <c r="L57" s="788"/>
      <c r="M57" s="788"/>
    </row>
    <row r="58" spans="1:13" x14ac:dyDescent="0.2">
      <c r="A58" s="738">
        <v>47</v>
      </c>
      <c r="B58" s="739" t="s">
        <v>103</v>
      </c>
      <c r="C58" s="198" t="s">
        <v>104</v>
      </c>
      <c r="D58" s="789">
        <f t="shared" si="1"/>
        <v>15188</v>
      </c>
      <c r="E58" s="789">
        <v>0</v>
      </c>
      <c r="F58" s="789">
        <f t="shared" si="2"/>
        <v>15188</v>
      </c>
      <c r="G58" s="789">
        <v>520</v>
      </c>
      <c r="H58" s="789">
        <f t="shared" si="3"/>
        <v>14668</v>
      </c>
      <c r="I58" s="789">
        <v>390</v>
      </c>
      <c r="J58" s="789">
        <v>14278</v>
      </c>
      <c r="L58" s="788"/>
      <c r="M58" s="788"/>
    </row>
    <row r="59" spans="1:13" x14ac:dyDescent="0.2">
      <c r="A59" s="738">
        <v>48</v>
      </c>
      <c r="B59" s="197" t="s">
        <v>105</v>
      </c>
      <c r="C59" s="196" t="s">
        <v>106</v>
      </c>
      <c r="D59" s="789">
        <f t="shared" si="1"/>
        <v>13443</v>
      </c>
      <c r="E59" s="789">
        <v>0</v>
      </c>
      <c r="F59" s="789">
        <f t="shared" si="2"/>
        <v>13443</v>
      </c>
      <c r="G59" s="789">
        <v>497</v>
      </c>
      <c r="H59" s="789">
        <f t="shared" si="3"/>
        <v>12946</v>
      </c>
      <c r="I59" s="789">
        <v>1</v>
      </c>
      <c r="J59" s="789">
        <v>12945</v>
      </c>
      <c r="L59" s="788"/>
      <c r="M59" s="788"/>
    </row>
    <row r="60" spans="1:13" x14ac:dyDescent="0.2">
      <c r="A60" s="738">
        <v>49</v>
      </c>
      <c r="B60" s="739" t="s">
        <v>107</v>
      </c>
      <c r="C60" s="198" t="s">
        <v>108</v>
      </c>
      <c r="D60" s="789">
        <f t="shared" si="1"/>
        <v>36008</v>
      </c>
      <c r="E60" s="789">
        <v>0</v>
      </c>
      <c r="F60" s="789">
        <f t="shared" si="2"/>
        <v>36008</v>
      </c>
      <c r="G60" s="789">
        <v>1011</v>
      </c>
      <c r="H60" s="789">
        <f t="shared" si="3"/>
        <v>34997</v>
      </c>
      <c r="I60" s="789">
        <v>20</v>
      </c>
      <c r="J60" s="789">
        <v>34977</v>
      </c>
      <c r="L60" s="788"/>
      <c r="M60" s="788"/>
    </row>
    <row r="61" spans="1:13" x14ac:dyDescent="0.2">
      <c r="A61" s="738">
        <v>50</v>
      </c>
      <c r="B61" s="739" t="s">
        <v>109</v>
      </c>
      <c r="C61" s="198" t="s">
        <v>110</v>
      </c>
      <c r="D61" s="789">
        <f t="shared" si="1"/>
        <v>75879</v>
      </c>
      <c r="E61" s="789">
        <v>0</v>
      </c>
      <c r="F61" s="789">
        <f t="shared" si="2"/>
        <v>75879</v>
      </c>
      <c r="G61" s="789">
        <v>1185</v>
      </c>
      <c r="H61" s="789">
        <f t="shared" si="3"/>
        <v>74694</v>
      </c>
      <c r="I61" s="789">
        <v>259</v>
      </c>
      <c r="J61" s="789">
        <v>74435</v>
      </c>
      <c r="L61" s="788"/>
      <c r="M61" s="788"/>
    </row>
    <row r="62" spans="1:13" x14ac:dyDescent="0.2">
      <c r="A62" s="738">
        <v>51</v>
      </c>
      <c r="B62" s="739" t="s">
        <v>200</v>
      </c>
      <c r="C62" s="198" t="s">
        <v>201</v>
      </c>
      <c r="D62" s="789">
        <f t="shared" si="1"/>
        <v>22771</v>
      </c>
      <c r="E62" s="789">
        <v>0</v>
      </c>
      <c r="F62" s="789">
        <f t="shared" si="2"/>
        <v>22771</v>
      </c>
      <c r="G62" s="789">
        <v>760</v>
      </c>
      <c r="H62" s="789">
        <f t="shared" si="3"/>
        <v>22011</v>
      </c>
      <c r="I62" s="789">
        <v>476</v>
      </c>
      <c r="J62" s="789">
        <v>21535</v>
      </c>
      <c r="L62" s="788"/>
      <c r="M62" s="788"/>
    </row>
    <row r="63" spans="1:13" x14ac:dyDescent="0.2">
      <c r="A63" s="738">
        <v>52</v>
      </c>
      <c r="B63" s="739" t="s">
        <v>111</v>
      </c>
      <c r="C63" s="198" t="s">
        <v>112</v>
      </c>
      <c r="D63" s="789">
        <f t="shared" si="1"/>
        <v>9592</v>
      </c>
      <c r="E63" s="789">
        <v>0</v>
      </c>
      <c r="F63" s="789">
        <f t="shared" si="2"/>
        <v>9592</v>
      </c>
      <c r="G63" s="789">
        <v>139</v>
      </c>
      <c r="H63" s="789">
        <f t="shared" si="3"/>
        <v>9453</v>
      </c>
      <c r="I63" s="789">
        <v>0</v>
      </c>
      <c r="J63" s="789">
        <v>9453</v>
      </c>
      <c r="L63" s="788"/>
      <c r="M63" s="788"/>
    </row>
    <row r="64" spans="1:13" x14ac:dyDescent="0.2">
      <c r="A64" s="738">
        <v>53</v>
      </c>
      <c r="B64" s="197" t="s">
        <v>204</v>
      </c>
      <c r="C64" s="196" t="s">
        <v>205</v>
      </c>
      <c r="D64" s="789">
        <f t="shared" si="1"/>
        <v>10771</v>
      </c>
      <c r="E64" s="789">
        <v>0</v>
      </c>
      <c r="F64" s="789">
        <f t="shared" si="2"/>
        <v>10771</v>
      </c>
      <c r="G64" s="789">
        <v>977</v>
      </c>
      <c r="H64" s="789">
        <f t="shared" si="3"/>
        <v>9794</v>
      </c>
      <c r="I64" s="789">
        <v>569</v>
      </c>
      <c r="J64" s="789">
        <v>9225</v>
      </c>
      <c r="L64" s="788"/>
      <c r="M64" s="788"/>
    </row>
    <row r="65" spans="1:13" x14ac:dyDescent="0.2">
      <c r="A65" s="738">
        <v>54</v>
      </c>
      <c r="B65" s="739" t="s">
        <v>113</v>
      </c>
      <c r="C65" s="198" t="s">
        <v>114</v>
      </c>
      <c r="D65" s="789">
        <f t="shared" si="1"/>
        <v>0</v>
      </c>
      <c r="E65" s="789">
        <v>0</v>
      </c>
      <c r="F65" s="789">
        <v>0</v>
      </c>
      <c r="G65" s="789">
        <v>0</v>
      </c>
      <c r="H65" s="789">
        <v>0</v>
      </c>
      <c r="I65" s="789">
        <v>0</v>
      </c>
      <c r="J65" s="789">
        <v>0</v>
      </c>
      <c r="L65" s="788"/>
      <c r="M65" s="788"/>
    </row>
    <row r="66" spans="1:13" x14ac:dyDescent="0.2">
      <c r="A66" s="738">
        <v>55</v>
      </c>
      <c r="B66" s="176" t="s">
        <v>115</v>
      </c>
      <c r="C66" s="122" t="s">
        <v>116</v>
      </c>
      <c r="D66" s="789">
        <f t="shared" si="1"/>
        <v>0</v>
      </c>
      <c r="E66" s="789">
        <v>0</v>
      </c>
      <c r="F66" s="789">
        <v>0</v>
      </c>
      <c r="G66" s="789">
        <v>0</v>
      </c>
      <c r="H66" s="789">
        <v>0</v>
      </c>
      <c r="I66" s="789">
        <v>0</v>
      </c>
      <c r="J66" s="789">
        <v>0</v>
      </c>
      <c r="L66" s="788"/>
      <c r="M66" s="788"/>
    </row>
    <row r="67" spans="1:13" x14ac:dyDescent="0.2">
      <c r="A67" s="738">
        <v>56</v>
      </c>
      <c r="B67" s="739" t="s">
        <v>117</v>
      </c>
      <c r="C67" s="198" t="s">
        <v>118</v>
      </c>
      <c r="D67" s="789">
        <f t="shared" si="1"/>
        <v>0</v>
      </c>
      <c r="E67" s="789">
        <v>0</v>
      </c>
      <c r="F67" s="789">
        <f t="shared" si="2"/>
        <v>0</v>
      </c>
      <c r="G67" s="789">
        <v>0</v>
      </c>
      <c r="H67" s="789">
        <f t="shared" si="3"/>
        <v>0</v>
      </c>
      <c r="I67" s="789">
        <v>0</v>
      </c>
      <c r="J67" s="789">
        <v>0</v>
      </c>
      <c r="L67" s="788"/>
      <c r="M67" s="788"/>
    </row>
    <row r="68" spans="1:13" x14ac:dyDescent="0.2">
      <c r="A68" s="738">
        <v>57</v>
      </c>
      <c r="B68" s="197" t="s">
        <v>119</v>
      </c>
      <c r="C68" s="198" t="s">
        <v>454</v>
      </c>
      <c r="D68" s="789">
        <f t="shared" si="1"/>
        <v>0</v>
      </c>
      <c r="E68" s="789">
        <v>0</v>
      </c>
      <c r="F68" s="789">
        <f t="shared" si="2"/>
        <v>0</v>
      </c>
      <c r="G68" s="789">
        <v>0</v>
      </c>
      <c r="H68" s="789">
        <f t="shared" si="3"/>
        <v>0</v>
      </c>
      <c r="I68" s="789">
        <v>0</v>
      </c>
      <c r="J68" s="789">
        <v>0</v>
      </c>
      <c r="L68" s="788"/>
      <c r="M68" s="788"/>
    </row>
    <row r="69" spans="1:13" x14ac:dyDescent="0.2">
      <c r="A69" s="738">
        <v>58</v>
      </c>
      <c r="B69" s="174" t="s">
        <v>121</v>
      </c>
      <c r="C69" s="122" t="s">
        <v>122</v>
      </c>
      <c r="D69" s="789">
        <f t="shared" si="1"/>
        <v>0</v>
      </c>
      <c r="E69" s="789">
        <v>0</v>
      </c>
      <c r="F69" s="789">
        <f t="shared" si="2"/>
        <v>0</v>
      </c>
      <c r="G69" s="789">
        <v>0</v>
      </c>
      <c r="H69" s="789">
        <f t="shared" si="3"/>
        <v>0</v>
      </c>
      <c r="I69" s="789">
        <v>0</v>
      </c>
      <c r="J69" s="789">
        <v>0</v>
      </c>
      <c r="L69" s="788"/>
      <c r="M69" s="788"/>
    </row>
    <row r="70" spans="1:13" x14ac:dyDescent="0.2">
      <c r="A70" s="738">
        <v>59</v>
      </c>
      <c r="B70" s="197" t="s">
        <v>123</v>
      </c>
      <c r="C70" s="198" t="s">
        <v>455</v>
      </c>
      <c r="D70" s="789">
        <f t="shared" si="1"/>
        <v>0</v>
      </c>
      <c r="E70" s="789">
        <v>0</v>
      </c>
      <c r="F70" s="789">
        <f t="shared" si="2"/>
        <v>0</v>
      </c>
      <c r="G70" s="789">
        <v>0</v>
      </c>
      <c r="H70" s="789">
        <f t="shared" si="3"/>
        <v>0</v>
      </c>
      <c r="I70" s="789">
        <v>0</v>
      </c>
      <c r="J70" s="789">
        <v>0</v>
      </c>
      <c r="L70" s="788"/>
      <c r="M70" s="788"/>
    </row>
    <row r="71" spans="1:13" x14ac:dyDescent="0.2">
      <c r="A71" s="738">
        <v>60</v>
      </c>
      <c r="B71" s="739" t="s">
        <v>125</v>
      </c>
      <c r="C71" s="122" t="s">
        <v>126</v>
      </c>
      <c r="D71" s="789">
        <f t="shared" si="1"/>
        <v>0</v>
      </c>
      <c r="E71" s="789">
        <v>0</v>
      </c>
      <c r="F71" s="789">
        <f t="shared" si="2"/>
        <v>0</v>
      </c>
      <c r="G71" s="789">
        <v>0</v>
      </c>
      <c r="H71" s="789">
        <f t="shared" si="3"/>
        <v>0</v>
      </c>
      <c r="I71" s="789">
        <v>0</v>
      </c>
      <c r="J71" s="789">
        <v>0</v>
      </c>
      <c r="L71" s="788"/>
      <c r="M71" s="788"/>
    </row>
    <row r="72" spans="1:13" x14ac:dyDescent="0.2">
      <c r="A72" s="738">
        <v>61</v>
      </c>
      <c r="B72" s="195" t="s">
        <v>127</v>
      </c>
      <c r="C72" s="198" t="s">
        <v>456</v>
      </c>
      <c r="D72" s="789">
        <f t="shared" si="1"/>
        <v>0</v>
      </c>
      <c r="E72" s="789">
        <v>0</v>
      </c>
      <c r="F72" s="789">
        <f t="shared" si="2"/>
        <v>0</v>
      </c>
      <c r="G72" s="789">
        <v>0</v>
      </c>
      <c r="H72" s="789">
        <f t="shared" si="3"/>
        <v>0</v>
      </c>
      <c r="I72" s="789">
        <v>0</v>
      </c>
      <c r="J72" s="789">
        <v>0</v>
      </c>
      <c r="L72" s="788"/>
      <c r="M72" s="788"/>
    </row>
    <row r="73" spans="1:13" x14ac:dyDescent="0.2">
      <c r="A73" s="738">
        <v>62</v>
      </c>
      <c r="B73" s="195" t="s">
        <v>129</v>
      </c>
      <c r="C73" s="198" t="s">
        <v>457</v>
      </c>
      <c r="D73" s="789">
        <f t="shared" si="1"/>
        <v>0</v>
      </c>
      <c r="E73" s="789">
        <v>0</v>
      </c>
      <c r="F73" s="789">
        <f t="shared" si="2"/>
        <v>0</v>
      </c>
      <c r="G73" s="789">
        <v>0</v>
      </c>
      <c r="H73" s="789">
        <f t="shared" si="3"/>
        <v>0</v>
      </c>
      <c r="I73" s="789">
        <v>0</v>
      </c>
      <c r="J73" s="789">
        <v>0</v>
      </c>
      <c r="L73" s="788"/>
      <c r="M73" s="788"/>
    </row>
    <row r="74" spans="1:13" x14ac:dyDescent="0.2">
      <c r="A74" s="738">
        <v>63</v>
      </c>
      <c r="B74" s="197" t="s">
        <v>131</v>
      </c>
      <c r="C74" s="198" t="s">
        <v>458</v>
      </c>
      <c r="D74" s="789">
        <f t="shared" si="1"/>
        <v>22360</v>
      </c>
      <c r="E74" s="789">
        <v>0</v>
      </c>
      <c r="F74" s="789">
        <f t="shared" si="2"/>
        <v>22360</v>
      </c>
      <c r="G74" s="789">
        <v>2690</v>
      </c>
      <c r="H74" s="789">
        <f t="shared" si="3"/>
        <v>19670</v>
      </c>
      <c r="I74" s="789">
        <v>0</v>
      </c>
      <c r="J74" s="789">
        <v>19670</v>
      </c>
      <c r="L74" s="788"/>
      <c r="M74" s="788"/>
    </row>
    <row r="75" spans="1:13" x14ac:dyDescent="0.2">
      <c r="A75" s="738">
        <v>64</v>
      </c>
      <c r="B75" s="197" t="s">
        <v>133</v>
      </c>
      <c r="C75" s="196" t="s">
        <v>134</v>
      </c>
      <c r="D75" s="789">
        <f t="shared" si="1"/>
        <v>31907</v>
      </c>
      <c r="E75" s="789">
        <v>0</v>
      </c>
      <c r="F75" s="789">
        <f t="shared" si="2"/>
        <v>31907</v>
      </c>
      <c r="G75" s="789">
        <v>0</v>
      </c>
      <c r="H75" s="789">
        <f t="shared" si="3"/>
        <v>31907</v>
      </c>
      <c r="I75" s="789">
        <v>0</v>
      </c>
      <c r="J75" s="789">
        <v>31907</v>
      </c>
      <c r="L75" s="788"/>
      <c r="M75" s="788"/>
    </row>
    <row r="76" spans="1:13" x14ac:dyDescent="0.2">
      <c r="A76" s="738">
        <v>65</v>
      </c>
      <c r="B76" s="197" t="s">
        <v>135</v>
      </c>
      <c r="C76" s="198" t="s">
        <v>459</v>
      </c>
      <c r="D76" s="789">
        <f t="shared" si="1"/>
        <v>82511</v>
      </c>
      <c r="E76" s="789">
        <v>0</v>
      </c>
      <c r="F76" s="789">
        <f t="shared" si="2"/>
        <v>82511</v>
      </c>
      <c r="G76" s="789">
        <v>4251</v>
      </c>
      <c r="H76" s="789">
        <f t="shared" si="3"/>
        <v>78260</v>
      </c>
      <c r="I76" s="789">
        <v>0</v>
      </c>
      <c r="J76" s="789">
        <v>78260</v>
      </c>
      <c r="L76" s="788"/>
      <c r="M76" s="788"/>
    </row>
    <row r="77" spans="1:13" x14ac:dyDescent="0.2">
      <c r="A77" s="738">
        <v>66</v>
      </c>
      <c r="B77" s="197" t="s">
        <v>137</v>
      </c>
      <c r="C77" s="198" t="s">
        <v>460</v>
      </c>
      <c r="D77" s="789">
        <f t="shared" si="1"/>
        <v>224</v>
      </c>
      <c r="E77" s="789">
        <v>0</v>
      </c>
      <c r="F77" s="789">
        <f t="shared" si="2"/>
        <v>224</v>
      </c>
      <c r="G77" s="789">
        <v>0</v>
      </c>
      <c r="H77" s="789">
        <f t="shared" si="3"/>
        <v>224</v>
      </c>
      <c r="I77" s="789">
        <v>224</v>
      </c>
      <c r="J77" s="789">
        <v>0</v>
      </c>
      <c r="L77" s="788"/>
      <c r="M77" s="788"/>
    </row>
    <row r="78" spans="1:13" x14ac:dyDescent="0.2">
      <c r="A78" s="738">
        <v>67</v>
      </c>
      <c r="B78" s="195" t="s">
        <v>139</v>
      </c>
      <c r="C78" s="198" t="s">
        <v>461</v>
      </c>
      <c r="D78" s="789">
        <f t="shared" si="1"/>
        <v>4</v>
      </c>
      <c r="E78" s="789">
        <v>0</v>
      </c>
      <c r="F78" s="789">
        <f t="shared" si="2"/>
        <v>4</v>
      </c>
      <c r="G78" s="789">
        <v>0</v>
      </c>
      <c r="H78" s="789">
        <f t="shared" si="3"/>
        <v>4</v>
      </c>
      <c r="I78" s="789">
        <v>4</v>
      </c>
      <c r="J78" s="789">
        <v>0</v>
      </c>
      <c r="L78" s="788"/>
      <c r="M78" s="788"/>
    </row>
    <row r="79" spans="1:13" x14ac:dyDescent="0.2">
      <c r="A79" s="738">
        <v>68</v>
      </c>
      <c r="B79" s="197" t="s">
        <v>141</v>
      </c>
      <c r="C79" s="198" t="s">
        <v>462</v>
      </c>
      <c r="D79" s="789">
        <f t="shared" si="1"/>
        <v>80</v>
      </c>
      <c r="E79" s="789">
        <v>0</v>
      </c>
      <c r="F79" s="789">
        <f t="shared" si="2"/>
        <v>80</v>
      </c>
      <c r="G79" s="789">
        <v>0</v>
      </c>
      <c r="H79" s="789">
        <f t="shared" si="3"/>
        <v>80</v>
      </c>
      <c r="I79" s="789">
        <v>80</v>
      </c>
      <c r="J79" s="789">
        <v>0</v>
      </c>
      <c r="L79" s="788"/>
      <c r="M79" s="788"/>
    </row>
    <row r="80" spans="1:13" x14ac:dyDescent="0.2">
      <c r="A80" s="738">
        <v>69</v>
      </c>
      <c r="B80" s="197" t="s">
        <v>143</v>
      </c>
      <c r="C80" s="198" t="s">
        <v>463</v>
      </c>
      <c r="D80" s="789">
        <f t="shared" ref="D80:D143" si="4">E80+F80</f>
        <v>2098</v>
      </c>
      <c r="E80" s="789">
        <v>0</v>
      </c>
      <c r="F80" s="789">
        <f t="shared" ref="F80:F142" si="5">G80+H80</f>
        <v>2098</v>
      </c>
      <c r="G80" s="789">
        <v>0</v>
      </c>
      <c r="H80" s="789">
        <f t="shared" ref="H80:H142" si="6">I80+J80</f>
        <v>2098</v>
      </c>
      <c r="I80" s="789">
        <v>2098</v>
      </c>
      <c r="J80" s="789">
        <v>0</v>
      </c>
      <c r="L80" s="788"/>
      <c r="M80" s="788"/>
    </row>
    <row r="81" spans="1:13" x14ac:dyDescent="0.2">
      <c r="A81" s="738">
        <v>70</v>
      </c>
      <c r="B81" s="195" t="s">
        <v>145</v>
      </c>
      <c r="C81" s="198" t="s">
        <v>464</v>
      </c>
      <c r="D81" s="789">
        <f t="shared" si="4"/>
        <v>0</v>
      </c>
      <c r="E81" s="789">
        <v>0</v>
      </c>
      <c r="F81" s="789">
        <f t="shared" si="5"/>
        <v>0</v>
      </c>
      <c r="G81" s="789">
        <v>0</v>
      </c>
      <c r="H81" s="789">
        <f t="shared" si="6"/>
        <v>0</v>
      </c>
      <c r="I81" s="789">
        <v>0</v>
      </c>
      <c r="J81" s="789">
        <v>0</v>
      </c>
      <c r="L81" s="788"/>
      <c r="M81" s="788"/>
    </row>
    <row r="82" spans="1:13" x14ac:dyDescent="0.2">
      <c r="A82" s="738">
        <v>71</v>
      </c>
      <c r="B82" s="195" t="s">
        <v>147</v>
      </c>
      <c r="C82" s="198" t="s">
        <v>465</v>
      </c>
      <c r="D82" s="789">
        <f t="shared" si="4"/>
        <v>0</v>
      </c>
      <c r="E82" s="789">
        <v>0</v>
      </c>
      <c r="F82" s="789">
        <f t="shared" si="5"/>
        <v>0</v>
      </c>
      <c r="G82" s="789">
        <v>0</v>
      </c>
      <c r="H82" s="789">
        <f t="shared" si="6"/>
        <v>0</v>
      </c>
      <c r="I82" s="789">
        <v>0</v>
      </c>
      <c r="J82" s="789">
        <v>0</v>
      </c>
      <c r="L82" s="788"/>
      <c r="M82" s="788"/>
    </row>
    <row r="83" spans="1:13" x14ac:dyDescent="0.2">
      <c r="A83" s="738">
        <v>72</v>
      </c>
      <c r="B83" s="195" t="s">
        <v>149</v>
      </c>
      <c r="C83" s="198" t="s">
        <v>466</v>
      </c>
      <c r="D83" s="789">
        <f t="shared" si="4"/>
        <v>0</v>
      </c>
      <c r="E83" s="789">
        <v>0</v>
      </c>
      <c r="F83" s="789">
        <f t="shared" si="5"/>
        <v>0</v>
      </c>
      <c r="G83" s="789">
        <v>0</v>
      </c>
      <c r="H83" s="789">
        <f t="shared" si="6"/>
        <v>0</v>
      </c>
      <c r="I83" s="789">
        <v>0</v>
      </c>
      <c r="J83" s="789">
        <v>0</v>
      </c>
      <c r="L83" s="788"/>
      <c r="M83" s="788"/>
    </row>
    <row r="84" spans="1:13" x14ac:dyDescent="0.2">
      <c r="A84" s="738">
        <v>73</v>
      </c>
      <c r="B84" s="739" t="s">
        <v>151</v>
      </c>
      <c r="C84" s="198" t="s">
        <v>152</v>
      </c>
      <c r="D84" s="789">
        <f t="shared" si="4"/>
        <v>16822</v>
      </c>
      <c r="E84" s="789">
        <v>0</v>
      </c>
      <c r="F84" s="789">
        <f t="shared" si="5"/>
        <v>16822</v>
      </c>
      <c r="G84" s="789">
        <v>762</v>
      </c>
      <c r="H84" s="789">
        <f t="shared" si="6"/>
        <v>16060</v>
      </c>
      <c r="I84" s="789">
        <v>17</v>
      </c>
      <c r="J84" s="789">
        <v>16043</v>
      </c>
      <c r="L84" s="788"/>
      <c r="M84" s="788"/>
    </row>
    <row r="85" spans="1:13" x14ac:dyDescent="0.2">
      <c r="A85" s="738">
        <v>74</v>
      </c>
      <c r="B85" s="195" t="s">
        <v>153</v>
      </c>
      <c r="C85" s="198" t="s">
        <v>467</v>
      </c>
      <c r="D85" s="789">
        <f t="shared" si="4"/>
        <v>90028</v>
      </c>
      <c r="E85" s="789">
        <v>0</v>
      </c>
      <c r="F85" s="789">
        <f t="shared" si="5"/>
        <v>90028</v>
      </c>
      <c r="G85" s="789">
        <v>2255</v>
      </c>
      <c r="H85" s="789">
        <f t="shared" si="6"/>
        <v>87773</v>
      </c>
      <c r="I85" s="789">
        <v>0</v>
      </c>
      <c r="J85" s="789">
        <v>87773</v>
      </c>
      <c r="L85" s="788"/>
      <c r="M85" s="788"/>
    </row>
    <row r="86" spans="1:13" x14ac:dyDescent="0.2">
      <c r="A86" s="738">
        <v>75</v>
      </c>
      <c r="B86" s="739" t="s">
        <v>155</v>
      </c>
      <c r="C86" s="198" t="s">
        <v>156</v>
      </c>
      <c r="D86" s="789">
        <f t="shared" si="4"/>
        <v>53568</v>
      </c>
      <c r="E86" s="789">
        <v>0</v>
      </c>
      <c r="F86" s="789">
        <f t="shared" si="5"/>
        <v>53568</v>
      </c>
      <c r="G86" s="789">
        <v>3715</v>
      </c>
      <c r="H86" s="789">
        <f t="shared" si="6"/>
        <v>49853</v>
      </c>
      <c r="I86" s="789">
        <v>511</v>
      </c>
      <c r="J86" s="789">
        <v>49342</v>
      </c>
      <c r="L86" s="788"/>
      <c r="M86" s="788"/>
    </row>
    <row r="87" spans="1:13" x14ac:dyDescent="0.2">
      <c r="A87" s="738">
        <v>76</v>
      </c>
      <c r="B87" s="174" t="s">
        <v>157</v>
      </c>
      <c r="C87" s="122" t="s">
        <v>309</v>
      </c>
      <c r="D87" s="789">
        <f t="shared" si="4"/>
        <v>30918</v>
      </c>
      <c r="E87" s="789">
        <v>0</v>
      </c>
      <c r="F87" s="789">
        <f t="shared" si="5"/>
        <v>30918</v>
      </c>
      <c r="G87" s="789">
        <v>4358</v>
      </c>
      <c r="H87" s="789">
        <f t="shared" si="6"/>
        <v>26560</v>
      </c>
      <c r="I87" s="789">
        <v>1062</v>
      </c>
      <c r="J87" s="789">
        <v>25498</v>
      </c>
      <c r="L87" s="788"/>
      <c r="M87" s="788"/>
    </row>
    <row r="88" spans="1:13" x14ac:dyDescent="0.2">
      <c r="A88" s="738">
        <v>77</v>
      </c>
      <c r="B88" s="195" t="s">
        <v>158</v>
      </c>
      <c r="C88" s="198" t="s">
        <v>159</v>
      </c>
      <c r="D88" s="789">
        <f t="shared" si="4"/>
        <v>52641</v>
      </c>
      <c r="E88" s="789">
        <v>0</v>
      </c>
      <c r="F88" s="789">
        <f t="shared" si="5"/>
        <v>52641</v>
      </c>
      <c r="G88" s="789">
        <v>1471</v>
      </c>
      <c r="H88" s="789">
        <f t="shared" si="6"/>
        <v>51170</v>
      </c>
      <c r="I88" s="789">
        <v>504</v>
      </c>
      <c r="J88" s="789">
        <v>50666</v>
      </c>
      <c r="L88" s="788"/>
      <c r="M88" s="788"/>
    </row>
    <row r="89" spans="1:13" x14ac:dyDescent="0.2">
      <c r="A89" s="738">
        <v>78</v>
      </c>
      <c r="B89" s="174" t="s">
        <v>160</v>
      </c>
      <c r="C89" s="122" t="s">
        <v>161</v>
      </c>
      <c r="D89" s="789">
        <f t="shared" si="4"/>
        <v>0</v>
      </c>
      <c r="E89" s="789">
        <v>0</v>
      </c>
      <c r="F89" s="789">
        <f t="shared" si="5"/>
        <v>0</v>
      </c>
      <c r="G89" s="789">
        <v>0</v>
      </c>
      <c r="H89" s="789">
        <f t="shared" si="6"/>
        <v>0</v>
      </c>
      <c r="I89" s="789">
        <v>0</v>
      </c>
      <c r="J89" s="789">
        <v>0</v>
      </c>
      <c r="L89" s="788"/>
      <c r="M89" s="788"/>
    </row>
    <row r="90" spans="1:13" x14ac:dyDescent="0.2">
      <c r="A90" s="738">
        <v>79</v>
      </c>
      <c r="B90" s="195" t="s">
        <v>162</v>
      </c>
      <c r="C90" s="198" t="s">
        <v>468</v>
      </c>
      <c r="D90" s="789">
        <f t="shared" si="4"/>
        <v>114519</v>
      </c>
      <c r="E90" s="789">
        <v>0</v>
      </c>
      <c r="F90" s="789">
        <f t="shared" si="5"/>
        <v>114519</v>
      </c>
      <c r="G90" s="789">
        <v>3581</v>
      </c>
      <c r="H90" s="789">
        <f t="shared" si="6"/>
        <v>110938</v>
      </c>
      <c r="I90" s="789">
        <v>3260</v>
      </c>
      <c r="J90" s="789">
        <v>107678</v>
      </c>
      <c r="L90" s="788"/>
      <c r="M90" s="788"/>
    </row>
    <row r="91" spans="1:13" x14ac:dyDescent="0.2">
      <c r="A91" s="738">
        <v>80</v>
      </c>
      <c r="B91" s="174" t="s">
        <v>164</v>
      </c>
      <c r="C91" s="122" t="s">
        <v>165</v>
      </c>
      <c r="D91" s="789">
        <f t="shared" si="4"/>
        <v>2058</v>
      </c>
      <c r="E91" s="789">
        <v>2058</v>
      </c>
      <c r="F91" s="789">
        <f t="shared" si="5"/>
        <v>0</v>
      </c>
      <c r="G91" s="789">
        <v>0</v>
      </c>
      <c r="H91" s="789">
        <f t="shared" si="6"/>
        <v>0</v>
      </c>
      <c r="I91" s="789">
        <v>0</v>
      </c>
      <c r="J91" s="789">
        <v>0</v>
      </c>
      <c r="L91" s="788"/>
      <c r="M91" s="788"/>
    </row>
    <row r="92" spans="1:13" x14ac:dyDescent="0.2">
      <c r="A92" s="738">
        <v>81</v>
      </c>
      <c r="B92" s="197" t="s">
        <v>166</v>
      </c>
      <c r="C92" s="122" t="s">
        <v>167</v>
      </c>
      <c r="D92" s="789">
        <f t="shared" si="4"/>
        <v>0</v>
      </c>
      <c r="E92" s="789">
        <v>0</v>
      </c>
      <c r="F92" s="789">
        <v>0</v>
      </c>
      <c r="G92" s="789">
        <v>0</v>
      </c>
      <c r="H92" s="789">
        <v>0</v>
      </c>
      <c r="I92" s="789">
        <v>0</v>
      </c>
      <c r="J92" s="789">
        <v>0</v>
      </c>
      <c r="L92" s="788"/>
      <c r="M92" s="788"/>
    </row>
    <row r="93" spans="1:13" x14ac:dyDescent="0.2">
      <c r="A93" s="992">
        <v>82</v>
      </c>
      <c r="B93" s="993" t="s">
        <v>168</v>
      </c>
      <c r="C93" s="201" t="s">
        <v>320</v>
      </c>
      <c r="D93" s="789">
        <f t="shared" si="4"/>
        <v>458</v>
      </c>
      <c r="E93" s="789">
        <v>0</v>
      </c>
      <c r="F93" s="789">
        <f t="shared" si="5"/>
        <v>458</v>
      </c>
      <c r="G93" s="789">
        <v>172</v>
      </c>
      <c r="H93" s="789">
        <f t="shared" si="6"/>
        <v>286</v>
      </c>
      <c r="I93" s="789">
        <v>0</v>
      </c>
      <c r="J93" s="789">
        <v>286</v>
      </c>
      <c r="L93" s="788"/>
      <c r="M93" s="788"/>
    </row>
    <row r="94" spans="1:13" ht="24" x14ac:dyDescent="0.2">
      <c r="A94" s="992"/>
      <c r="B94" s="993"/>
      <c r="C94" s="122" t="s">
        <v>321</v>
      </c>
      <c r="D94" s="789">
        <f t="shared" si="4"/>
        <v>458</v>
      </c>
      <c r="E94" s="789">
        <v>0</v>
      </c>
      <c r="F94" s="789">
        <f t="shared" si="5"/>
        <v>458</v>
      </c>
      <c r="G94" s="789">
        <v>172</v>
      </c>
      <c r="H94" s="789">
        <f t="shared" si="6"/>
        <v>286</v>
      </c>
      <c r="I94" s="789">
        <v>0</v>
      </c>
      <c r="J94" s="789">
        <v>286</v>
      </c>
      <c r="L94" s="788"/>
      <c r="M94" s="788"/>
    </row>
    <row r="95" spans="1:13" x14ac:dyDescent="0.2">
      <c r="A95" s="992"/>
      <c r="B95" s="993"/>
      <c r="C95" s="198" t="s">
        <v>322</v>
      </c>
      <c r="D95" s="789">
        <f t="shared" si="4"/>
        <v>0</v>
      </c>
      <c r="E95" s="789">
        <v>0</v>
      </c>
      <c r="F95" s="789">
        <f t="shared" si="5"/>
        <v>0</v>
      </c>
      <c r="G95" s="789">
        <v>0</v>
      </c>
      <c r="H95" s="789">
        <f t="shared" si="6"/>
        <v>0</v>
      </c>
      <c r="I95" s="789">
        <v>0</v>
      </c>
      <c r="J95" s="789">
        <v>0</v>
      </c>
      <c r="L95" s="788"/>
      <c r="M95" s="788"/>
    </row>
    <row r="96" spans="1:13" ht="24" x14ac:dyDescent="0.2">
      <c r="A96" s="992"/>
      <c r="B96" s="993"/>
      <c r="C96" s="180" t="s">
        <v>323</v>
      </c>
      <c r="D96" s="789">
        <f t="shared" si="4"/>
        <v>0</v>
      </c>
      <c r="E96" s="789">
        <v>0</v>
      </c>
      <c r="F96" s="789">
        <v>0</v>
      </c>
      <c r="G96" s="789">
        <v>0</v>
      </c>
      <c r="H96" s="789">
        <v>0</v>
      </c>
      <c r="I96" s="789">
        <v>0</v>
      </c>
      <c r="J96" s="789">
        <v>0</v>
      </c>
      <c r="L96" s="788"/>
      <c r="M96" s="788"/>
    </row>
    <row r="97" spans="1:13" x14ac:dyDescent="0.2">
      <c r="A97" s="738">
        <v>83</v>
      </c>
      <c r="B97" s="197" t="s">
        <v>170</v>
      </c>
      <c r="C97" s="196" t="s">
        <v>171</v>
      </c>
      <c r="D97" s="789">
        <f t="shared" si="4"/>
        <v>0</v>
      </c>
      <c r="E97" s="789">
        <v>0</v>
      </c>
      <c r="F97" s="789">
        <f t="shared" si="5"/>
        <v>0</v>
      </c>
      <c r="G97" s="789">
        <v>0</v>
      </c>
      <c r="H97" s="789">
        <f t="shared" si="6"/>
        <v>0</v>
      </c>
      <c r="I97" s="789">
        <v>0</v>
      </c>
      <c r="J97" s="789">
        <v>0</v>
      </c>
      <c r="L97" s="788"/>
      <c r="M97" s="788"/>
    </row>
    <row r="98" spans="1:13" x14ac:dyDescent="0.2">
      <c r="A98" s="738">
        <v>84</v>
      </c>
      <c r="B98" s="197" t="s">
        <v>172</v>
      </c>
      <c r="C98" s="122" t="s">
        <v>173</v>
      </c>
      <c r="D98" s="789">
        <f t="shared" si="4"/>
        <v>2478</v>
      </c>
      <c r="E98" s="789">
        <v>0</v>
      </c>
      <c r="F98" s="789">
        <f t="shared" si="5"/>
        <v>2478</v>
      </c>
      <c r="G98" s="789">
        <v>0</v>
      </c>
      <c r="H98" s="789">
        <f t="shared" si="6"/>
        <v>2478</v>
      </c>
      <c r="I98" s="789">
        <v>0</v>
      </c>
      <c r="J98" s="789">
        <v>2478</v>
      </c>
      <c r="L98" s="788"/>
      <c r="M98" s="788"/>
    </row>
    <row r="99" spans="1:13" x14ac:dyDescent="0.2">
      <c r="A99" s="738">
        <v>85</v>
      </c>
      <c r="B99" s="739" t="s">
        <v>174</v>
      </c>
      <c r="C99" s="198" t="s">
        <v>175</v>
      </c>
      <c r="D99" s="789">
        <f t="shared" si="4"/>
        <v>9959</v>
      </c>
      <c r="E99" s="789">
        <v>0</v>
      </c>
      <c r="F99" s="789">
        <f t="shared" si="5"/>
        <v>9959</v>
      </c>
      <c r="G99" s="789">
        <v>1100</v>
      </c>
      <c r="H99" s="789">
        <f t="shared" si="6"/>
        <v>8859</v>
      </c>
      <c r="I99" s="789">
        <v>0</v>
      </c>
      <c r="J99" s="789">
        <v>8859</v>
      </c>
      <c r="L99" s="788"/>
      <c r="M99" s="788"/>
    </row>
    <row r="100" spans="1:13" x14ac:dyDescent="0.2">
      <c r="A100" s="738">
        <v>86</v>
      </c>
      <c r="B100" s="197" t="s">
        <v>176</v>
      </c>
      <c r="C100" s="196" t="s">
        <v>177</v>
      </c>
      <c r="D100" s="789">
        <f t="shared" si="4"/>
        <v>4220</v>
      </c>
      <c r="E100" s="789">
        <v>0</v>
      </c>
      <c r="F100" s="789">
        <f t="shared" si="5"/>
        <v>4220</v>
      </c>
      <c r="G100" s="789">
        <v>193</v>
      </c>
      <c r="H100" s="789">
        <f t="shared" si="6"/>
        <v>4027</v>
      </c>
      <c r="I100" s="789">
        <v>71</v>
      </c>
      <c r="J100" s="789">
        <v>3956</v>
      </c>
      <c r="L100" s="788"/>
      <c r="M100" s="788"/>
    </row>
    <row r="101" spans="1:13" x14ac:dyDescent="0.2">
      <c r="A101" s="738">
        <v>87</v>
      </c>
      <c r="B101" s="739" t="s">
        <v>178</v>
      </c>
      <c r="C101" s="198" t="s">
        <v>179</v>
      </c>
      <c r="D101" s="789">
        <f t="shared" si="4"/>
        <v>8215</v>
      </c>
      <c r="E101" s="789">
        <v>0</v>
      </c>
      <c r="F101" s="789">
        <f t="shared" si="5"/>
        <v>8215</v>
      </c>
      <c r="G101" s="789">
        <v>255</v>
      </c>
      <c r="H101" s="789">
        <f t="shared" si="6"/>
        <v>7960</v>
      </c>
      <c r="I101" s="789">
        <v>0</v>
      </c>
      <c r="J101" s="789">
        <v>7960</v>
      </c>
      <c r="L101" s="788"/>
      <c r="M101" s="788"/>
    </row>
    <row r="102" spans="1:13" x14ac:dyDescent="0.2">
      <c r="A102" s="738">
        <v>88</v>
      </c>
      <c r="B102" s="739" t="s">
        <v>180</v>
      </c>
      <c r="C102" s="198" t="s">
        <v>181</v>
      </c>
      <c r="D102" s="789">
        <f t="shared" si="4"/>
        <v>19631</v>
      </c>
      <c r="E102" s="789">
        <v>0</v>
      </c>
      <c r="F102" s="789">
        <f t="shared" si="5"/>
        <v>19631</v>
      </c>
      <c r="G102" s="789">
        <v>253</v>
      </c>
      <c r="H102" s="789">
        <f t="shared" si="6"/>
        <v>19378</v>
      </c>
      <c r="I102" s="789">
        <v>25</v>
      </c>
      <c r="J102" s="789">
        <v>19353</v>
      </c>
      <c r="L102" s="788"/>
      <c r="M102" s="788"/>
    </row>
    <row r="103" spans="1:13" x14ac:dyDescent="0.2">
      <c r="A103" s="738">
        <v>89</v>
      </c>
      <c r="B103" s="197" t="s">
        <v>182</v>
      </c>
      <c r="C103" s="122" t="s">
        <v>183</v>
      </c>
      <c r="D103" s="789">
        <f t="shared" si="4"/>
        <v>12039</v>
      </c>
      <c r="E103" s="789">
        <v>0</v>
      </c>
      <c r="F103" s="789">
        <f t="shared" si="5"/>
        <v>12039</v>
      </c>
      <c r="G103" s="789">
        <v>302</v>
      </c>
      <c r="H103" s="789">
        <f t="shared" si="6"/>
        <v>11737</v>
      </c>
      <c r="I103" s="789">
        <v>1</v>
      </c>
      <c r="J103" s="789">
        <v>11736</v>
      </c>
      <c r="L103" s="788"/>
      <c r="M103" s="788"/>
    </row>
    <row r="104" spans="1:13" x14ac:dyDescent="0.2">
      <c r="A104" s="738">
        <v>90</v>
      </c>
      <c r="B104" s="195" t="s">
        <v>186</v>
      </c>
      <c r="C104" s="196" t="s">
        <v>187</v>
      </c>
      <c r="D104" s="789">
        <f t="shared" si="4"/>
        <v>29987</v>
      </c>
      <c r="E104" s="789">
        <v>0</v>
      </c>
      <c r="F104" s="789">
        <f t="shared" si="5"/>
        <v>29987</v>
      </c>
      <c r="G104" s="789">
        <v>345</v>
      </c>
      <c r="H104" s="789">
        <f t="shared" si="6"/>
        <v>29642</v>
      </c>
      <c r="I104" s="789">
        <v>0</v>
      </c>
      <c r="J104" s="789">
        <v>29642</v>
      </c>
      <c r="L104" s="788"/>
      <c r="M104" s="788"/>
    </row>
    <row r="105" spans="1:13" x14ac:dyDescent="0.2">
      <c r="A105" s="738">
        <v>91</v>
      </c>
      <c r="B105" s="195" t="s">
        <v>188</v>
      </c>
      <c r="C105" s="196" t="s">
        <v>189</v>
      </c>
      <c r="D105" s="789">
        <f t="shared" si="4"/>
        <v>20382</v>
      </c>
      <c r="E105" s="789">
        <v>0</v>
      </c>
      <c r="F105" s="789">
        <f t="shared" si="5"/>
        <v>20382</v>
      </c>
      <c r="G105" s="789">
        <v>905</v>
      </c>
      <c r="H105" s="789">
        <f t="shared" si="6"/>
        <v>19477</v>
      </c>
      <c r="I105" s="789">
        <v>90</v>
      </c>
      <c r="J105" s="789">
        <v>19387</v>
      </c>
      <c r="L105" s="788"/>
      <c r="M105" s="788"/>
    </row>
    <row r="106" spans="1:13" x14ac:dyDescent="0.2">
      <c r="A106" s="738">
        <v>92</v>
      </c>
      <c r="B106" s="739" t="s">
        <v>190</v>
      </c>
      <c r="C106" s="198" t="s">
        <v>191</v>
      </c>
      <c r="D106" s="789">
        <f t="shared" si="4"/>
        <v>2678</v>
      </c>
      <c r="E106" s="789">
        <v>0</v>
      </c>
      <c r="F106" s="789">
        <f t="shared" si="5"/>
        <v>2678</v>
      </c>
      <c r="G106" s="789">
        <v>405</v>
      </c>
      <c r="H106" s="789">
        <f t="shared" si="6"/>
        <v>2273</v>
      </c>
      <c r="I106" s="789">
        <v>0</v>
      </c>
      <c r="J106" s="789">
        <v>2273</v>
      </c>
      <c r="L106" s="788"/>
      <c r="M106" s="788"/>
    </row>
    <row r="107" spans="1:13" x14ac:dyDescent="0.2">
      <c r="A107" s="738">
        <v>93</v>
      </c>
      <c r="B107" s="174" t="s">
        <v>192</v>
      </c>
      <c r="C107" s="122" t="s">
        <v>193</v>
      </c>
      <c r="D107" s="789">
        <f t="shared" si="4"/>
        <v>22831</v>
      </c>
      <c r="E107" s="789">
        <v>0</v>
      </c>
      <c r="F107" s="789">
        <f t="shared" si="5"/>
        <v>22831</v>
      </c>
      <c r="G107" s="789">
        <v>313</v>
      </c>
      <c r="H107" s="789">
        <f t="shared" si="6"/>
        <v>22518</v>
      </c>
      <c r="I107" s="789">
        <v>0</v>
      </c>
      <c r="J107" s="789">
        <v>22518</v>
      </c>
      <c r="L107" s="788"/>
      <c r="M107" s="788"/>
    </row>
    <row r="108" spans="1:13" x14ac:dyDescent="0.2">
      <c r="A108" s="738">
        <v>94</v>
      </c>
      <c r="B108" s="195" t="s">
        <v>194</v>
      </c>
      <c r="C108" s="196" t="s">
        <v>195</v>
      </c>
      <c r="D108" s="789">
        <f t="shared" si="4"/>
        <v>13068</v>
      </c>
      <c r="E108" s="789">
        <v>0</v>
      </c>
      <c r="F108" s="789">
        <f t="shared" si="5"/>
        <v>13068</v>
      </c>
      <c r="G108" s="789">
        <v>878</v>
      </c>
      <c r="H108" s="789">
        <f t="shared" si="6"/>
        <v>12190</v>
      </c>
      <c r="I108" s="789">
        <v>0</v>
      </c>
      <c r="J108" s="789">
        <v>12190</v>
      </c>
      <c r="L108" s="788"/>
      <c r="M108" s="788"/>
    </row>
    <row r="109" spans="1:13" x14ac:dyDescent="0.2">
      <c r="A109" s="738">
        <v>95</v>
      </c>
      <c r="B109" s="197" t="s">
        <v>196</v>
      </c>
      <c r="C109" s="196" t="s">
        <v>197</v>
      </c>
      <c r="D109" s="789">
        <f t="shared" si="4"/>
        <v>5266</v>
      </c>
      <c r="E109" s="789">
        <v>0</v>
      </c>
      <c r="F109" s="789">
        <f t="shared" si="5"/>
        <v>5266</v>
      </c>
      <c r="G109" s="789">
        <v>503</v>
      </c>
      <c r="H109" s="789">
        <f t="shared" si="6"/>
        <v>4763</v>
      </c>
      <c r="I109" s="789">
        <v>0</v>
      </c>
      <c r="J109" s="789">
        <v>4763</v>
      </c>
      <c r="L109" s="788"/>
      <c r="M109" s="788"/>
    </row>
    <row r="110" spans="1:13" x14ac:dyDescent="0.2">
      <c r="A110" s="738">
        <v>96</v>
      </c>
      <c r="B110" s="739" t="s">
        <v>198</v>
      </c>
      <c r="C110" s="198" t="s">
        <v>199</v>
      </c>
      <c r="D110" s="789">
        <f t="shared" si="4"/>
        <v>11918</v>
      </c>
      <c r="E110" s="789">
        <v>0</v>
      </c>
      <c r="F110" s="789">
        <f t="shared" si="5"/>
        <v>11918</v>
      </c>
      <c r="G110" s="789">
        <v>397</v>
      </c>
      <c r="H110" s="789">
        <f t="shared" si="6"/>
        <v>11521</v>
      </c>
      <c r="I110" s="789">
        <v>86</v>
      </c>
      <c r="J110" s="789">
        <v>11435</v>
      </c>
      <c r="L110" s="788"/>
      <c r="M110" s="788"/>
    </row>
    <row r="111" spans="1:13" x14ac:dyDescent="0.2">
      <c r="A111" s="738">
        <v>97</v>
      </c>
      <c r="B111" s="195" t="s">
        <v>202</v>
      </c>
      <c r="C111" s="196" t="s">
        <v>203</v>
      </c>
      <c r="D111" s="789">
        <f t="shared" si="4"/>
        <v>17794</v>
      </c>
      <c r="E111" s="789">
        <v>0</v>
      </c>
      <c r="F111" s="789">
        <f t="shared" si="5"/>
        <v>17794</v>
      </c>
      <c r="G111" s="789">
        <v>781</v>
      </c>
      <c r="H111" s="789">
        <f t="shared" si="6"/>
        <v>17013</v>
      </c>
      <c r="I111" s="789">
        <v>168</v>
      </c>
      <c r="J111" s="789">
        <v>16845</v>
      </c>
      <c r="L111" s="788"/>
      <c r="M111" s="788"/>
    </row>
    <row r="112" spans="1:13" x14ac:dyDescent="0.2">
      <c r="A112" s="738">
        <v>98</v>
      </c>
      <c r="B112" s="195" t="s">
        <v>206</v>
      </c>
      <c r="C112" s="198" t="s">
        <v>207</v>
      </c>
      <c r="D112" s="789">
        <f t="shared" si="4"/>
        <v>0</v>
      </c>
      <c r="E112" s="789">
        <v>0</v>
      </c>
      <c r="F112" s="789">
        <f t="shared" si="5"/>
        <v>0</v>
      </c>
      <c r="G112" s="789">
        <v>0</v>
      </c>
      <c r="H112" s="789">
        <f t="shared" si="6"/>
        <v>0</v>
      </c>
      <c r="I112" s="789">
        <v>0</v>
      </c>
      <c r="J112" s="789">
        <v>0</v>
      </c>
      <c r="L112" s="788"/>
      <c r="M112" s="788"/>
    </row>
    <row r="113" spans="1:13" x14ac:dyDescent="0.2">
      <c r="A113" s="738">
        <v>99</v>
      </c>
      <c r="B113" s="195" t="s">
        <v>208</v>
      </c>
      <c r="C113" s="196" t="s">
        <v>209</v>
      </c>
      <c r="D113" s="789">
        <f t="shared" si="4"/>
        <v>0</v>
      </c>
      <c r="E113" s="789">
        <v>0</v>
      </c>
      <c r="F113" s="789">
        <v>0</v>
      </c>
      <c r="G113" s="789">
        <v>0</v>
      </c>
      <c r="H113" s="789">
        <v>0</v>
      </c>
      <c r="I113" s="789">
        <v>0</v>
      </c>
      <c r="J113" s="789">
        <v>0</v>
      </c>
      <c r="L113" s="788"/>
      <c r="M113" s="788"/>
    </row>
    <row r="114" spans="1:13" x14ac:dyDescent="0.2">
      <c r="A114" s="738">
        <v>100</v>
      </c>
      <c r="B114" s="739" t="s">
        <v>210</v>
      </c>
      <c r="C114" s="198" t="s">
        <v>211</v>
      </c>
      <c r="D114" s="789">
        <f t="shared" si="4"/>
        <v>0</v>
      </c>
      <c r="E114" s="789">
        <v>0</v>
      </c>
      <c r="F114" s="789">
        <v>0</v>
      </c>
      <c r="G114" s="789">
        <v>0</v>
      </c>
      <c r="H114" s="789">
        <v>0</v>
      </c>
      <c r="I114" s="789">
        <v>0</v>
      </c>
      <c r="J114" s="789">
        <v>0</v>
      </c>
      <c r="L114" s="788"/>
      <c r="M114" s="788"/>
    </row>
    <row r="115" spans="1:13" x14ac:dyDescent="0.2">
      <c r="A115" s="738">
        <v>101</v>
      </c>
      <c r="B115" s="739" t="s">
        <v>212</v>
      </c>
      <c r="C115" s="198" t="s">
        <v>213</v>
      </c>
      <c r="D115" s="789">
        <f t="shared" si="4"/>
        <v>0</v>
      </c>
      <c r="E115" s="789">
        <v>0</v>
      </c>
      <c r="F115" s="789">
        <v>0</v>
      </c>
      <c r="G115" s="789">
        <v>0</v>
      </c>
      <c r="H115" s="789">
        <v>0</v>
      </c>
      <c r="I115" s="789">
        <v>0</v>
      </c>
      <c r="J115" s="789">
        <v>0</v>
      </c>
      <c r="L115" s="788"/>
      <c r="M115" s="788"/>
    </row>
    <row r="116" spans="1:13" x14ac:dyDescent="0.2">
      <c r="A116" s="738">
        <v>102</v>
      </c>
      <c r="B116" s="739" t="s">
        <v>214</v>
      </c>
      <c r="C116" s="198" t="s">
        <v>215</v>
      </c>
      <c r="D116" s="789">
        <f t="shared" si="4"/>
        <v>0</v>
      </c>
      <c r="E116" s="789">
        <v>0</v>
      </c>
      <c r="F116" s="789">
        <v>0</v>
      </c>
      <c r="G116" s="789">
        <v>0</v>
      </c>
      <c r="H116" s="789">
        <v>0</v>
      </c>
      <c r="I116" s="789">
        <v>0</v>
      </c>
      <c r="J116" s="789">
        <v>0</v>
      </c>
      <c r="L116" s="788"/>
      <c r="M116" s="788"/>
    </row>
    <row r="117" spans="1:13" x14ac:dyDescent="0.2">
      <c r="A117" s="738">
        <v>103</v>
      </c>
      <c r="B117" s="739" t="s">
        <v>216</v>
      </c>
      <c r="C117" s="198" t="s">
        <v>217</v>
      </c>
      <c r="D117" s="789">
        <f t="shared" si="4"/>
        <v>0</v>
      </c>
      <c r="E117" s="789">
        <v>0</v>
      </c>
      <c r="F117" s="789">
        <v>0</v>
      </c>
      <c r="G117" s="789">
        <v>0</v>
      </c>
      <c r="H117" s="789">
        <v>0</v>
      </c>
      <c r="I117" s="789">
        <v>0</v>
      </c>
      <c r="J117" s="789">
        <v>0</v>
      </c>
      <c r="L117" s="788"/>
      <c r="M117" s="788"/>
    </row>
    <row r="118" spans="1:13" x14ac:dyDescent="0.2">
      <c r="A118" s="738">
        <v>104</v>
      </c>
      <c r="B118" s="739" t="s">
        <v>218</v>
      </c>
      <c r="C118" s="198" t="s">
        <v>219</v>
      </c>
      <c r="D118" s="789">
        <f t="shared" si="4"/>
        <v>3527</v>
      </c>
      <c r="E118" s="789">
        <v>3527</v>
      </c>
      <c r="F118" s="789">
        <f t="shared" si="5"/>
        <v>0</v>
      </c>
      <c r="G118" s="789">
        <v>0</v>
      </c>
      <c r="H118" s="789">
        <f t="shared" si="6"/>
        <v>0</v>
      </c>
      <c r="I118" s="789">
        <v>0</v>
      </c>
      <c r="J118" s="789">
        <v>0</v>
      </c>
      <c r="L118" s="788"/>
      <c r="M118" s="788"/>
    </row>
    <row r="119" spans="1:13" x14ac:dyDescent="0.2">
      <c r="A119" s="738">
        <v>105</v>
      </c>
      <c r="B119" s="202" t="s">
        <v>220</v>
      </c>
      <c r="C119" s="203" t="s">
        <v>221</v>
      </c>
      <c r="D119" s="789">
        <f t="shared" si="4"/>
        <v>0</v>
      </c>
      <c r="E119" s="789">
        <v>0</v>
      </c>
      <c r="F119" s="789">
        <v>0</v>
      </c>
      <c r="G119" s="789">
        <v>0</v>
      </c>
      <c r="H119" s="789">
        <v>0</v>
      </c>
      <c r="I119" s="789">
        <v>0</v>
      </c>
      <c r="J119" s="789">
        <v>0</v>
      </c>
      <c r="L119" s="788"/>
      <c r="M119" s="788"/>
    </row>
    <row r="120" spans="1:13" x14ac:dyDescent="0.2">
      <c r="A120" s="738">
        <v>106</v>
      </c>
      <c r="B120" s="197" t="s">
        <v>222</v>
      </c>
      <c r="C120" s="196" t="s">
        <v>223</v>
      </c>
      <c r="D120" s="789">
        <f t="shared" si="4"/>
        <v>0</v>
      </c>
      <c r="E120" s="789">
        <v>0</v>
      </c>
      <c r="F120" s="789">
        <v>0</v>
      </c>
      <c r="G120" s="789">
        <v>0</v>
      </c>
      <c r="H120" s="789">
        <v>0</v>
      </c>
      <c r="I120" s="789">
        <v>0</v>
      </c>
      <c r="J120" s="789">
        <v>0</v>
      </c>
      <c r="L120" s="788"/>
      <c r="M120" s="788"/>
    </row>
    <row r="121" spans="1:13" x14ac:dyDescent="0.2">
      <c r="A121" s="738">
        <v>107</v>
      </c>
      <c r="B121" s="739" t="s">
        <v>224</v>
      </c>
      <c r="C121" s="198" t="s">
        <v>225</v>
      </c>
      <c r="D121" s="789">
        <f t="shared" si="4"/>
        <v>0</v>
      </c>
      <c r="E121" s="789">
        <v>0</v>
      </c>
      <c r="F121" s="789">
        <v>0</v>
      </c>
      <c r="G121" s="789">
        <v>0</v>
      </c>
      <c r="H121" s="789">
        <v>0</v>
      </c>
      <c r="I121" s="789">
        <v>0</v>
      </c>
      <c r="J121" s="789">
        <v>0</v>
      </c>
      <c r="L121" s="788"/>
      <c r="M121" s="788"/>
    </row>
    <row r="122" spans="1:13" x14ac:dyDescent="0.2">
      <c r="A122" s="738">
        <v>108</v>
      </c>
      <c r="B122" s="195" t="s">
        <v>226</v>
      </c>
      <c r="C122" s="204" t="s">
        <v>227</v>
      </c>
      <c r="D122" s="789">
        <f t="shared" si="4"/>
        <v>0</v>
      </c>
      <c r="E122" s="789">
        <v>0</v>
      </c>
      <c r="F122" s="789">
        <v>0</v>
      </c>
      <c r="G122" s="789">
        <v>0</v>
      </c>
      <c r="H122" s="789">
        <v>0</v>
      </c>
      <c r="I122" s="789">
        <v>0</v>
      </c>
      <c r="J122" s="789">
        <v>0</v>
      </c>
      <c r="L122" s="788"/>
      <c r="M122" s="788"/>
    </row>
    <row r="123" spans="1:13" x14ac:dyDescent="0.2">
      <c r="A123" s="738">
        <v>109</v>
      </c>
      <c r="B123" s="739" t="s">
        <v>228</v>
      </c>
      <c r="C123" s="122" t="s">
        <v>229</v>
      </c>
      <c r="D123" s="789">
        <f t="shared" si="4"/>
        <v>0</v>
      </c>
      <c r="E123" s="789">
        <v>0</v>
      </c>
      <c r="F123" s="789">
        <v>0</v>
      </c>
      <c r="G123" s="789">
        <v>0</v>
      </c>
      <c r="H123" s="789">
        <v>0</v>
      </c>
      <c r="I123" s="789">
        <v>0</v>
      </c>
      <c r="J123" s="789">
        <v>0</v>
      </c>
      <c r="L123" s="788"/>
      <c r="M123" s="788"/>
    </row>
    <row r="124" spans="1:13" x14ac:dyDescent="0.2">
      <c r="A124" s="738">
        <v>110</v>
      </c>
      <c r="B124" s="197" t="s">
        <v>230</v>
      </c>
      <c r="C124" s="198" t="s">
        <v>469</v>
      </c>
      <c r="D124" s="789">
        <f t="shared" si="4"/>
        <v>0</v>
      </c>
      <c r="E124" s="789">
        <v>0</v>
      </c>
      <c r="F124" s="789">
        <v>0</v>
      </c>
      <c r="G124" s="789">
        <v>0</v>
      </c>
      <c r="H124" s="789">
        <v>0</v>
      </c>
      <c r="I124" s="789">
        <v>0</v>
      </c>
      <c r="J124" s="789">
        <v>0</v>
      </c>
      <c r="L124" s="788"/>
      <c r="M124" s="788"/>
    </row>
    <row r="125" spans="1:13" x14ac:dyDescent="0.2">
      <c r="A125" s="738">
        <v>111</v>
      </c>
      <c r="B125" s="174" t="s">
        <v>232</v>
      </c>
      <c r="C125" s="122" t="s">
        <v>233</v>
      </c>
      <c r="D125" s="789">
        <f t="shared" si="4"/>
        <v>0</v>
      </c>
      <c r="E125" s="789">
        <v>0</v>
      </c>
      <c r="F125" s="789">
        <v>0</v>
      </c>
      <c r="G125" s="789">
        <v>0</v>
      </c>
      <c r="H125" s="789">
        <v>0</v>
      </c>
      <c r="I125" s="789">
        <v>0</v>
      </c>
      <c r="J125" s="789">
        <v>0</v>
      </c>
      <c r="L125" s="788"/>
      <c r="M125" s="788"/>
    </row>
    <row r="126" spans="1:13" x14ac:dyDescent="0.2">
      <c r="A126" s="738">
        <v>112</v>
      </c>
      <c r="B126" s="197" t="s">
        <v>234</v>
      </c>
      <c r="C126" s="198" t="s">
        <v>235</v>
      </c>
      <c r="D126" s="789">
        <f t="shared" si="4"/>
        <v>0</v>
      </c>
      <c r="E126" s="789">
        <v>0</v>
      </c>
      <c r="F126" s="789">
        <v>0</v>
      </c>
      <c r="G126" s="789">
        <v>0</v>
      </c>
      <c r="H126" s="789">
        <v>0</v>
      </c>
      <c r="I126" s="789">
        <v>0</v>
      </c>
      <c r="J126" s="789">
        <v>0</v>
      </c>
      <c r="L126" s="788"/>
      <c r="M126" s="788"/>
    </row>
    <row r="127" spans="1:13" x14ac:dyDescent="0.2">
      <c r="A127" s="738">
        <v>113</v>
      </c>
      <c r="B127" s="197" t="s">
        <v>236</v>
      </c>
      <c r="C127" s="122" t="s">
        <v>237</v>
      </c>
      <c r="D127" s="789">
        <f t="shared" si="4"/>
        <v>0</v>
      </c>
      <c r="E127" s="789">
        <v>0</v>
      </c>
      <c r="F127" s="789">
        <v>0</v>
      </c>
      <c r="G127" s="789">
        <v>0</v>
      </c>
      <c r="H127" s="789">
        <v>0</v>
      </c>
      <c r="I127" s="789">
        <v>0</v>
      </c>
      <c r="J127" s="789">
        <v>0</v>
      </c>
      <c r="L127" s="788"/>
      <c r="M127" s="788"/>
    </row>
    <row r="128" spans="1:13" x14ac:dyDescent="0.2">
      <c r="A128" s="738">
        <v>114</v>
      </c>
      <c r="B128" s="739" t="s">
        <v>238</v>
      </c>
      <c r="C128" s="198" t="s">
        <v>239</v>
      </c>
      <c r="D128" s="789">
        <f t="shared" si="4"/>
        <v>615</v>
      </c>
      <c r="E128" s="789">
        <v>615</v>
      </c>
      <c r="F128" s="789">
        <f t="shared" si="5"/>
        <v>0</v>
      </c>
      <c r="G128" s="789">
        <v>0</v>
      </c>
      <c r="H128" s="789">
        <f t="shared" si="6"/>
        <v>0</v>
      </c>
      <c r="I128" s="789">
        <v>0</v>
      </c>
      <c r="J128" s="789">
        <v>0</v>
      </c>
      <c r="L128" s="788"/>
      <c r="M128" s="788"/>
    </row>
    <row r="129" spans="1:13" x14ac:dyDescent="0.2">
      <c r="A129" s="738">
        <v>115</v>
      </c>
      <c r="B129" s="739" t="s">
        <v>240</v>
      </c>
      <c r="C129" s="183" t="s">
        <v>241</v>
      </c>
      <c r="D129" s="789">
        <f t="shared" si="4"/>
        <v>0</v>
      </c>
      <c r="E129" s="789">
        <v>0</v>
      </c>
      <c r="F129" s="789">
        <v>0</v>
      </c>
      <c r="G129" s="789">
        <v>0</v>
      </c>
      <c r="H129" s="789">
        <v>0</v>
      </c>
      <c r="I129" s="789">
        <v>0</v>
      </c>
      <c r="J129" s="789">
        <v>0</v>
      </c>
      <c r="L129" s="788"/>
      <c r="M129" s="788"/>
    </row>
    <row r="130" spans="1:13" x14ac:dyDescent="0.2">
      <c r="A130" s="738">
        <v>116</v>
      </c>
      <c r="B130" s="739" t="s">
        <v>242</v>
      </c>
      <c r="C130" s="198" t="s">
        <v>243</v>
      </c>
      <c r="D130" s="789">
        <f t="shared" si="4"/>
        <v>0</v>
      </c>
      <c r="E130" s="789">
        <v>0</v>
      </c>
      <c r="F130" s="789">
        <f t="shared" si="5"/>
        <v>0</v>
      </c>
      <c r="G130" s="789">
        <v>0</v>
      </c>
      <c r="H130" s="789">
        <f t="shared" si="6"/>
        <v>0</v>
      </c>
      <c r="I130" s="789">
        <v>0</v>
      </c>
      <c r="J130" s="789">
        <v>0</v>
      </c>
      <c r="L130" s="788"/>
      <c r="M130" s="788"/>
    </row>
    <row r="131" spans="1:13" x14ac:dyDescent="0.2">
      <c r="A131" s="738">
        <v>117</v>
      </c>
      <c r="B131" s="739" t="s">
        <v>244</v>
      </c>
      <c r="C131" s="198" t="s">
        <v>245</v>
      </c>
      <c r="D131" s="789">
        <f t="shared" si="4"/>
        <v>0</v>
      </c>
      <c r="E131" s="789">
        <v>0</v>
      </c>
      <c r="F131" s="789">
        <f t="shared" si="5"/>
        <v>0</v>
      </c>
      <c r="G131" s="789">
        <v>0</v>
      </c>
      <c r="H131" s="789">
        <f t="shared" si="6"/>
        <v>0</v>
      </c>
      <c r="I131" s="789">
        <v>0</v>
      </c>
      <c r="J131" s="789">
        <v>0</v>
      </c>
      <c r="L131" s="788"/>
      <c r="M131" s="788"/>
    </row>
    <row r="132" spans="1:13" x14ac:dyDescent="0.2">
      <c r="A132" s="738">
        <v>118</v>
      </c>
      <c r="B132" s="739" t="s">
        <v>246</v>
      </c>
      <c r="C132" s="198" t="s">
        <v>247</v>
      </c>
      <c r="D132" s="789">
        <f t="shared" si="4"/>
        <v>0</v>
      </c>
      <c r="E132" s="789">
        <v>0</v>
      </c>
      <c r="F132" s="789">
        <f t="shared" si="5"/>
        <v>0</v>
      </c>
      <c r="G132" s="789">
        <v>0</v>
      </c>
      <c r="H132" s="789">
        <f t="shared" si="6"/>
        <v>0</v>
      </c>
      <c r="I132" s="789">
        <v>0</v>
      </c>
      <c r="J132" s="789">
        <v>0</v>
      </c>
      <c r="L132" s="788"/>
      <c r="M132" s="788"/>
    </row>
    <row r="133" spans="1:13" x14ac:dyDescent="0.2">
      <c r="A133" s="738">
        <v>119</v>
      </c>
      <c r="B133" s="195" t="s">
        <v>248</v>
      </c>
      <c r="C133" s="196" t="s">
        <v>249</v>
      </c>
      <c r="D133" s="789">
        <f t="shared" si="4"/>
        <v>0</v>
      </c>
      <c r="E133" s="789">
        <v>0</v>
      </c>
      <c r="F133" s="789">
        <f t="shared" si="5"/>
        <v>0</v>
      </c>
      <c r="G133" s="789">
        <v>0</v>
      </c>
      <c r="H133" s="789">
        <f t="shared" si="6"/>
        <v>0</v>
      </c>
      <c r="I133" s="789">
        <v>0</v>
      </c>
      <c r="J133" s="789">
        <v>0</v>
      </c>
      <c r="L133" s="788"/>
      <c r="M133" s="788"/>
    </row>
    <row r="134" spans="1:13" x14ac:dyDescent="0.2">
      <c r="A134" s="738">
        <v>120</v>
      </c>
      <c r="B134" s="195" t="s">
        <v>250</v>
      </c>
      <c r="C134" s="198" t="s">
        <v>251</v>
      </c>
      <c r="D134" s="789">
        <f t="shared" si="4"/>
        <v>610</v>
      </c>
      <c r="E134" s="789">
        <v>610</v>
      </c>
      <c r="F134" s="789">
        <f t="shared" si="5"/>
        <v>0</v>
      </c>
      <c r="G134" s="789">
        <v>0</v>
      </c>
      <c r="H134" s="789">
        <f t="shared" si="6"/>
        <v>0</v>
      </c>
      <c r="I134" s="789">
        <v>0</v>
      </c>
      <c r="J134" s="789">
        <v>0</v>
      </c>
      <c r="L134" s="788"/>
      <c r="M134" s="788"/>
    </row>
    <row r="135" spans="1:13" x14ac:dyDescent="0.2">
      <c r="A135" s="738">
        <v>121</v>
      </c>
      <c r="B135" s="174" t="s">
        <v>252</v>
      </c>
      <c r="C135" s="122" t="s">
        <v>253</v>
      </c>
      <c r="D135" s="789">
        <f t="shared" si="4"/>
        <v>0</v>
      </c>
      <c r="E135" s="789">
        <v>0</v>
      </c>
      <c r="F135" s="789">
        <f t="shared" si="5"/>
        <v>0</v>
      </c>
      <c r="G135" s="789">
        <v>0</v>
      </c>
      <c r="H135" s="789">
        <f t="shared" si="6"/>
        <v>0</v>
      </c>
      <c r="I135" s="789">
        <v>0</v>
      </c>
      <c r="J135" s="789">
        <v>0</v>
      </c>
      <c r="L135" s="788"/>
      <c r="M135" s="788"/>
    </row>
    <row r="136" spans="1:13" x14ac:dyDescent="0.2">
      <c r="A136" s="738">
        <v>122</v>
      </c>
      <c r="B136" s="739" t="s">
        <v>254</v>
      </c>
      <c r="C136" s="198" t="s">
        <v>255</v>
      </c>
      <c r="D136" s="789">
        <f t="shared" si="4"/>
        <v>0</v>
      </c>
      <c r="E136" s="789">
        <v>0</v>
      </c>
      <c r="F136" s="789">
        <f t="shared" si="5"/>
        <v>0</v>
      </c>
      <c r="G136" s="789">
        <v>0</v>
      </c>
      <c r="H136" s="789">
        <f t="shared" si="6"/>
        <v>0</v>
      </c>
      <c r="I136" s="789">
        <v>0</v>
      </c>
      <c r="J136" s="789">
        <v>0</v>
      </c>
      <c r="L136" s="788"/>
      <c r="M136" s="788"/>
    </row>
    <row r="137" spans="1:13" x14ac:dyDescent="0.2">
      <c r="A137" s="738">
        <v>123</v>
      </c>
      <c r="B137" s="739" t="s">
        <v>256</v>
      </c>
      <c r="C137" s="198" t="s">
        <v>257</v>
      </c>
      <c r="D137" s="789">
        <f t="shared" si="4"/>
        <v>0</v>
      </c>
      <c r="E137" s="789">
        <v>0</v>
      </c>
      <c r="F137" s="789">
        <f t="shared" si="5"/>
        <v>0</v>
      </c>
      <c r="G137" s="789">
        <v>0</v>
      </c>
      <c r="H137" s="789">
        <f t="shared" si="6"/>
        <v>0</v>
      </c>
      <c r="I137" s="789">
        <v>0</v>
      </c>
      <c r="J137" s="789">
        <v>0</v>
      </c>
      <c r="L137" s="788"/>
      <c r="M137" s="788"/>
    </row>
    <row r="138" spans="1:13" x14ac:dyDescent="0.2">
      <c r="A138" s="738">
        <v>124</v>
      </c>
      <c r="B138" s="739" t="s">
        <v>258</v>
      </c>
      <c r="C138" s="198" t="s">
        <v>259</v>
      </c>
      <c r="D138" s="789">
        <f t="shared" si="4"/>
        <v>0</v>
      </c>
      <c r="E138" s="789">
        <v>0</v>
      </c>
      <c r="F138" s="789">
        <f t="shared" si="5"/>
        <v>0</v>
      </c>
      <c r="G138" s="789">
        <v>0</v>
      </c>
      <c r="H138" s="789">
        <f t="shared" si="6"/>
        <v>0</v>
      </c>
      <c r="I138" s="789">
        <v>0</v>
      </c>
      <c r="J138" s="789">
        <v>0</v>
      </c>
      <c r="L138" s="788"/>
      <c r="M138" s="788"/>
    </row>
    <row r="139" spans="1:13" x14ac:dyDescent="0.2">
      <c r="A139" s="738">
        <v>125</v>
      </c>
      <c r="B139" s="174" t="s">
        <v>260</v>
      </c>
      <c r="C139" s="122" t="s">
        <v>261</v>
      </c>
      <c r="D139" s="789">
        <f t="shared" si="4"/>
        <v>44491</v>
      </c>
      <c r="E139" s="789">
        <v>0</v>
      </c>
      <c r="F139" s="789">
        <f t="shared" si="5"/>
        <v>44491</v>
      </c>
      <c r="G139" s="789">
        <v>0</v>
      </c>
      <c r="H139" s="789">
        <f t="shared" si="6"/>
        <v>44491</v>
      </c>
      <c r="I139" s="789">
        <v>0</v>
      </c>
      <c r="J139" s="789">
        <v>44491</v>
      </c>
      <c r="L139" s="788"/>
      <c r="M139" s="788"/>
    </row>
    <row r="140" spans="1:13" x14ac:dyDescent="0.2">
      <c r="A140" s="738">
        <v>126</v>
      </c>
      <c r="B140" s="197" t="s">
        <v>262</v>
      </c>
      <c r="C140" s="122" t="s">
        <v>263</v>
      </c>
      <c r="D140" s="789">
        <f t="shared" si="4"/>
        <v>22369</v>
      </c>
      <c r="E140" s="789">
        <v>0</v>
      </c>
      <c r="F140" s="789">
        <f t="shared" si="5"/>
        <v>22369</v>
      </c>
      <c r="G140" s="789">
        <v>5416</v>
      </c>
      <c r="H140" s="789">
        <f t="shared" si="6"/>
        <v>16953</v>
      </c>
      <c r="I140" s="789">
        <v>360</v>
      </c>
      <c r="J140" s="789">
        <v>16593</v>
      </c>
      <c r="L140" s="788"/>
      <c r="M140" s="788"/>
    </row>
    <row r="141" spans="1:13" x14ac:dyDescent="0.2">
      <c r="A141" s="738">
        <v>127</v>
      </c>
      <c r="B141" s="739" t="s">
        <v>264</v>
      </c>
      <c r="C141" s="198" t="s">
        <v>265</v>
      </c>
      <c r="D141" s="789">
        <f t="shared" si="4"/>
        <v>0</v>
      </c>
      <c r="E141" s="789">
        <v>0</v>
      </c>
      <c r="F141" s="789">
        <f t="shared" si="5"/>
        <v>0</v>
      </c>
      <c r="G141" s="789">
        <v>0</v>
      </c>
      <c r="H141" s="789">
        <f t="shared" si="6"/>
        <v>0</v>
      </c>
      <c r="I141" s="789">
        <v>0</v>
      </c>
      <c r="J141" s="789">
        <v>0</v>
      </c>
      <c r="L141" s="788"/>
      <c r="M141" s="788"/>
    </row>
    <row r="142" spans="1:13" x14ac:dyDescent="0.2">
      <c r="A142" s="738">
        <v>128</v>
      </c>
      <c r="B142" s="195" t="s">
        <v>266</v>
      </c>
      <c r="C142" s="196" t="s">
        <v>267</v>
      </c>
      <c r="D142" s="789">
        <f t="shared" si="4"/>
        <v>0</v>
      </c>
      <c r="E142" s="789">
        <v>0</v>
      </c>
      <c r="F142" s="789">
        <f t="shared" si="5"/>
        <v>0</v>
      </c>
      <c r="G142" s="789">
        <v>0</v>
      </c>
      <c r="H142" s="789">
        <f t="shared" si="6"/>
        <v>0</v>
      </c>
      <c r="I142" s="789">
        <v>0</v>
      </c>
      <c r="J142" s="789">
        <v>0</v>
      </c>
      <c r="L142" s="788"/>
      <c r="M142" s="788"/>
    </row>
    <row r="143" spans="1:13" x14ac:dyDescent="0.2">
      <c r="A143" s="738">
        <v>129</v>
      </c>
      <c r="B143" s="739" t="s">
        <v>268</v>
      </c>
      <c r="C143" s="198" t="s">
        <v>269</v>
      </c>
      <c r="D143" s="789">
        <f t="shared" si="4"/>
        <v>0</v>
      </c>
      <c r="E143" s="789">
        <v>0</v>
      </c>
      <c r="F143" s="789">
        <v>0</v>
      </c>
      <c r="G143" s="789">
        <v>0</v>
      </c>
      <c r="H143" s="789">
        <v>0</v>
      </c>
      <c r="I143" s="789">
        <v>0</v>
      </c>
      <c r="J143" s="789">
        <v>0</v>
      </c>
      <c r="L143" s="788"/>
      <c r="M143" s="788"/>
    </row>
    <row r="144" spans="1:13" x14ac:dyDescent="0.2">
      <c r="A144" s="738">
        <v>130</v>
      </c>
      <c r="B144" s="205" t="s">
        <v>270</v>
      </c>
      <c r="C144" s="206" t="s">
        <v>271</v>
      </c>
      <c r="D144" s="789">
        <f t="shared" ref="D144:D151" si="7">E144+F144</f>
        <v>0</v>
      </c>
      <c r="E144" s="789">
        <v>0</v>
      </c>
      <c r="F144" s="789">
        <v>0</v>
      </c>
      <c r="G144" s="789">
        <v>0</v>
      </c>
      <c r="H144" s="789">
        <v>0</v>
      </c>
      <c r="I144" s="789">
        <v>0</v>
      </c>
      <c r="J144" s="789">
        <v>0</v>
      </c>
      <c r="L144" s="788"/>
      <c r="M144" s="788"/>
    </row>
    <row r="145" spans="1:13" x14ac:dyDescent="0.2">
      <c r="A145" s="738">
        <v>131</v>
      </c>
      <c r="B145" s="207" t="s">
        <v>272</v>
      </c>
      <c r="C145" s="208" t="s">
        <v>273</v>
      </c>
      <c r="D145" s="789">
        <f t="shared" si="7"/>
        <v>0</v>
      </c>
      <c r="E145" s="789">
        <v>0</v>
      </c>
      <c r="F145" s="789">
        <v>0</v>
      </c>
      <c r="G145" s="789">
        <v>0</v>
      </c>
      <c r="H145" s="789">
        <v>0</v>
      </c>
      <c r="I145" s="789">
        <v>0</v>
      </c>
      <c r="J145" s="789">
        <v>0</v>
      </c>
      <c r="L145" s="788"/>
      <c r="M145" s="788"/>
    </row>
    <row r="146" spans="1:13" ht="12.75" x14ac:dyDescent="0.2">
      <c r="A146" s="738">
        <v>132</v>
      </c>
      <c r="B146" s="205" t="s">
        <v>274</v>
      </c>
      <c r="C146" s="276" t="s">
        <v>749</v>
      </c>
      <c r="D146" s="789">
        <f t="shared" si="7"/>
        <v>0</v>
      </c>
      <c r="E146" s="789">
        <v>0</v>
      </c>
      <c r="F146" s="789">
        <v>0</v>
      </c>
      <c r="G146" s="789">
        <v>0</v>
      </c>
      <c r="H146" s="789">
        <v>0</v>
      </c>
      <c r="I146" s="789">
        <v>0</v>
      </c>
      <c r="J146" s="789">
        <v>0</v>
      </c>
      <c r="L146" s="788"/>
      <c r="M146" s="788"/>
    </row>
    <row r="147" spans="1:13" x14ac:dyDescent="0.2">
      <c r="A147" s="738">
        <v>133</v>
      </c>
      <c r="B147" s="738" t="s">
        <v>275</v>
      </c>
      <c r="C147" s="209" t="s">
        <v>276</v>
      </c>
      <c r="D147" s="789">
        <f t="shared" si="7"/>
        <v>0</v>
      </c>
      <c r="E147" s="789">
        <v>0</v>
      </c>
      <c r="F147" s="789">
        <v>0</v>
      </c>
      <c r="G147" s="789">
        <v>0</v>
      </c>
      <c r="H147" s="789">
        <v>0</v>
      </c>
      <c r="I147" s="789">
        <v>0</v>
      </c>
      <c r="J147" s="789">
        <v>0</v>
      </c>
      <c r="L147" s="788"/>
      <c r="M147" s="788"/>
    </row>
    <row r="148" spans="1:13" x14ac:dyDescent="0.2">
      <c r="A148" s="738">
        <v>134</v>
      </c>
      <c r="B148" s="210" t="s">
        <v>277</v>
      </c>
      <c r="C148" s="211" t="s">
        <v>278</v>
      </c>
      <c r="D148" s="789">
        <f t="shared" si="7"/>
        <v>0</v>
      </c>
      <c r="E148" s="789">
        <v>0</v>
      </c>
      <c r="F148" s="789">
        <v>0</v>
      </c>
      <c r="G148" s="789">
        <v>0</v>
      </c>
      <c r="H148" s="789">
        <v>0</v>
      </c>
      <c r="I148" s="789">
        <v>0</v>
      </c>
      <c r="J148" s="789">
        <v>0</v>
      </c>
      <c r="L148" s="788"/>
      <c r="M148" s="788"/>
    </row>
    <row r="149" spans="1:13" x14ac:dyDescent="0.2">
      <c r="A149" s="738">
        <v>135</v>
      </c>
      <c r="B149" s="790" t="s">
        <v>279</v>
      </c>
      <c r="C149" s="791" t="s">
        <v>280</v>
      </c>
      <c r="D149" s="789">
        <f t="shared" si="7"/>
        <v>0</v>
      </c>
      <c r="E149" s="789">
        <v>0</v>
      </c>
      <c r="F149" s="789">
        <v>0</v>
      </c>
      <c r="G149" s="789">
        <v>0</v>
      </c>
      <c r="H149" s="789">
        <v>0</v>
      </c>
      <c r="I149" s="789">
        <v>0</v>
      </c>
      <c r="J149" s="789">
        <v>0</v>
      </c>
      <c r="L149" s="788"/>
      <c r="M149" s="788"/>
    </row>
    <row r="150" spans="1:13" x14ac:dyDescent="0.2">
      <c r="A150" s="738">
        <v>136</v>
      </c>
      <c r="B150" s="192" t="s">
        <v>281</v>
      </c>
      <c r="C150" s="191" t="s">
        <v>282</v>
      </c>
      <c r="D150" s="789">
        <f t="shared" si="7"/>
        <v>0</v>
      </c>
      <c r="E150" s="789">
        <v>0</v>
      </c>
      <c r="F150" s="789">
        <v>0</v>
      </c>
      <c r="G150" s="789">
        <v>0</v>
      </c>
      <c r="H150" s="789">
        <v>0</v>
      </c>
      <c r="I150" s="789">
        <v>0</v>
      </c>
      <c r="J150" s="789">
        <v>0</v>
      </c>
      <c r="L150" s="788"/>
      <c r="M150" s="788"/>
    </row>
    <row r="151" spans="1:13" x14ac:dyDescent="0.2">
      <c r="A151" s="738">
        <v>137</v>
      </c>
      <c r="B151" s="192" t="s">
        <v>443</v>
      </c>
      <c r="C151" s="179" t="s">
        <v>444</v>
      </c>
      <c r="D151" s="792">
        <f t="shared" si="7"/>
        <v>0</v>
      </c>
      <c r="E151" s="789">
        <v>0</v>
      </c>
      <c r="F151" s="792">
        <v>0</v>
      </c>
      <c r="G151" s="789">
        <v>0</v>
      </c>
      <c r="H151" s="792">
        <v>0</v>
      </c>
      <c r="I151" s="792">
        <v>0</v>
      </c>
      <c r="J151" s="792">
        <v>0</v>
      </c>
      <c r="L151" s="788"/>
      <c r="M151" s="788"/>
    </row>
    <row r="152" spans="1:13" ht="16.5" customHeight="1" x14ac:dyDescent="0.2">
      <c r="A152" s="994"/>
      <c r="B152" s="994"/>
      <c r="C152" s="994"/>
      <c r="D152" s="994"/>
      <c r="E152" s="994"/>
      <c r="F152" s="994"/>
      <c r="G152" s="994"/>
      <c r="H152" s="994"/>
      <c r="I152" s="994"/>
      <c r="J152" s="994"/>
    </row>
    <row r="154" spans="1:13" x14ac:dyDescent="0.2">
      <c r="D154" s="793"/>
      <c r="E154" s="793"/>
      <c r="F154" s="793"/>
      <c r="G154" s="793"/>
      <c r="H154" s="793"/>
      <c r="I154" s="793"/>
      <c r="J154" s="793"/>
    </row>
  </sheetData>
  <mergeCells count="19">
    <mergeCell ref="A93:A96"/>
    <mergeCell ref="B93:B96"/>
    <mergeCell ref="A152:J152"/>
    <mergeCell ref="G6:J6"/>
    <mergeCell ref="G7:G8"/>
    <mergeCell ref="H7:J7"/>
    <mergeCell ref="A10:C10"/>
    <mergeCell ref="A11:C11"/>
    <mergeCell ref="A12:C12"/>
    <mergeCell ref="A1:J1"/>
    <mergeCell ref="A2:A8"/>
    <mergeCell ref="B2:B8"/>
    <mergeCell ref="C2:C8"/>
    <mergeCell ref="D2:J2"/>
    <mergeCell ref="D3:D8"/>
    <mergeCell ref="E3:J4"/>
    <mergeCell ref="E5:E8"/>
    <mergeCell ref="F5:J5"/>
    <mergeCell ref="F6:F8"/>
  </mergeCells>
  <pageMargins left="0.31496062992125984" right="0.31496062992125984" top="0.35433070866141736" bottom="0.35433070866141736" header="0.31496062992125984" footer="0.31496062992125984"/>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16</vt:i4>
      </vt:variant>
    </vt:vector>
  </HeadingPairs>
  <TitlesOfParts>
    <vt:vector size="44" baseType="lpstr">
      <vt:lpstr>Объемы КС (Пр.1-26)</vt:lpstr>
      <vt:lpstr>ВМП КС (Пр.1-26)</vt:lpstr>
      <vt:lpstr>ВМП ДС (Пр. 1-26)</vt:lpstr>
      <vt:lpstr>ДС (пр.1-26)</vt:lpstr>
      <vt:lpstr>Комп. посещ. ДН (Пр.1-26)</vt:lpstr>
      <vt:lpstr>Профилак.Свод (Пр.1-26)    </vt:lpstr>
      <vt:lpstr>Углуб.дисп.1 и 2 эт.(Пр.1-26)</vt:lpstr>
      <vt:lpstr>Дисп.репр.зд.1и 2 эт.(Пр.1-26</vt:lpstr>
      <vt:lpstr>Пос. по дисп.набл.Пр.1-26</vt:lpstr>
      <vt:lpstr>Раз.пос.(Пр.1-26) </vt:lpstr>
      <vt:lpstr>Пос с др.целями(Пр.1-26)  </vt:lpstr>
      <vt:lpstr>Посещения СМП (Пр.1-26)    </vt:lpstr>
      <vt:lpstr>Центры здор.взросл ( Пр.1-26)</vt:lpstr>
      <vt:lpstr>Обращения (Пр.1-26)</vt:lpstr>
      <vt:lpstr>Мед.реаб. в АПУ (Пр.1-26)</vt:lpstr>
      <vt:lpstr>КТ,МРТ,ПЭТКТ,ОФЭКТКТ (Пр.1-26)</vt:lpstr>
      <vt:lpstr>УЗИ ссс (Пр.1-26)</vt:lpstr>
      <vt:lpstr>ЭИ, ПАТ, МГИ  (Пр.1-26)</vt:lpstr>
      <vt:lpstr>ШХНИЗ, ШСД (Пр.1-26)</vt:lpstr>
      <vt:lpstr>Неотложая помощь (Пр.1-26)</vt:lpstr>
      <vt:lpstr>СМП (Пр 1-26)</vt:lpstr>
      <vt:lpstr>Долечивание, кибер-нож Пр.12-25</vt:lpstr>
      <vt:lpstr>Венерология (Пр.1-26)</vt:lpstr>
      <vt:lpstr>Паллиативная МП (Пр.1-26)</vt:lpstr>
      <vt:lpstr>Наркология (Пр.1-26)</vt:lpstr>
      <vt:lpstr>Психотерапия (Пр.1-26)</vt:lpstr>
      <vt:lpstr>Фтизиатрия (Пр.1-26)</vt:lpstr>
      <vt:lpstr>гемодиализ (пр.1-26)</vt:lpstr>
      <vt:lpstr>'ВМП КС (Пр.1-26)'!Заголовки_для_печати</vt:lpstr>
      <vt:lpstr>'ДС (пр.1-26)'!Заголовки_для_печати</vt:lpstr>
      <vt:lpstr>'КТ,МРТ,ПЭТКТ,ОФЭКТКТ (Пр.1-26)'!Заголовки_для_печати</vt:lpstr>
      <vt:lpstr>'Обращения (Пр.1-26)'!Заголовки_для_печати</vt:lpstr>
      <vt:lpstr>'Объемы КС (Пр.1-26)'!Заголовки_для_печати</vt:lpstr>
      <vt:lpstr>'Пос с др.целями(Пр.1-26)  '!Заголовки_для_печати</vt:lpstr>
      <vt:lpstr>'Пос. по дисп.набл.Пр.1-26'!Заголовки_для_печати</vt:lpstr>
      <vt:lpstr>'Посещения СМП (Пр.1-26)    '!Заголовки_для_печати</vt:lpstr>
      <vt:lpstr>'Профилак.Свод (Пр.1-26)    '!Заголовки_для_печати</vt:lpstr>
      <vt:lpstr>'Раз.пос.(Пр.1-26) '!Заголовки_для_печати</vt:lpstr>
      <vt:lpstr>'СМП (Пр 1-26)'!Заголовки_для_печати</vt:lpstr>
      <vt:lpstr>'Углуб.дисп.1 и 2 эт.(Пр.1-26)'!Заголовки_для_печати</vt:lpstr>
      <vt:lpstr>'УЗИ ссс (Пр.1-26)'!Заголовки_для_печати</vt:lpstr>
      <vt:lpstr>'Центры здор.взросл ( Пр.1-26)'!Заголовки_для_печати</vt:lpstr>
      <vt:lpstr>'ШХНИЗ, ШСД (Пр.1-26)'!Заголовки_для_печати</vt:lpstr>
      <vt:lpstr>'ЭИ, ПАТ, МГИ  (Пр.1-26)'!Заголовки_для_печати</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Татьяна Н. Чумакова</cp:lastModifiedBy>
  <cp:lastPrinted>2025-10-23T09:47:37Z</cp:lastPrinted>
  <dcterms:created xsi:type="dcterms:W3CDTF">2024-12-12T10:27:18Z</dcterms:created>
  <dcterms:modified xsi:type="dcterms:W3CDTF">2026-02-02T06:47:17Z</dcterms:modified>
</cp:coreProperties>
</file>